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to-toshihiro.PREF\OneDrive - 群馬県\林政課共有\301 森林林業統計書\R5年版\03_集計\"/>
    </mc:Choice>
  </mc:AlternateContent>
  <xr:revisionPtr revIDLastSave="5" documentId="113_{DE50D0B3-480E-488E-8EFD-DE3A93228762}" xr6:coauthVersionLast="36" xr6:coauthVersionMax="36" xr10:uidLastSave="{6263C056-48B7-4E84-8274-A5546B55AB74}"/>
  <bookViews>
    <workbookView xWindow="0" yWindow="0" windowWidth="23040" windowHeight="8976" tabRatio="780" activeTab="1" xr2:uid="{00000000-000D-0000-FFFF-FFFF00000000}"/>
  </bookViews>
  <sheets>
    <sheet name="【79P】8-1・8-2" sheetId="1" r:id="rId1"/>
    <sheet name="【80P】8-3・8-4・8-5" sheetId="5" r:id="rId2"/>
    <sheet name="【81】8-6・8-7" sheetId="2" r:id="rId3"/>
    <sheet name="82調整ページ" sheetId="6" r:id="rId4"/>
  </sheets>
  <definedNames>
    <definedName name="_xlnm.Print_Area" localSheetId="0">'【79P】8-1・8-2'!$A$1:$I$49</definedName>
    <definedName name="_xlnm.Print_Area" localSheetId="1">'【80P】8-3・8-4・8-5'!$A$1:$N$66</definedName>
    <definedName name="_xlnm.Print_Area" localSheetId="2">'【81】8-6・8-7'!$A$1:$S$26</definedName>
    <definedName name="_xlnm.Print_Area" localSheetId="3">'82調整ページ'!$A$1:$A$7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5" l="1"/>
  <c r="I19" i="1" l="1"/>
  <c r="H9" i="1" l="1"/>
  <c r="N21" i="2" l="1"/>
  <c r="M21" i="2"/>
  <c r="L21" i="2"/>
  <c r="J21" i="2"/>
  <c r="R8" i="2"/>
  <c r="H8" i="2"/>
  <c r="G8" i="2"/>
  <c r="C8" i="2"/>
  <c r="F21" i="5"/>
  <c r="E21" i="5"/>
  <c r="D22" i="2"/>
  <c r="D21" i="2"/>
  <c r="C21" i="2"/>
  <c r="D9" i="2"/>
  <c r="C9" i="2"/>
  <c r="D8" i="2"/>
  <c r="C22" i="5"/>
  <c r="N21" i="5"/>
  <c r="M21" i="5"/>
  <c r="L21" i="5"/>
  <c r="D21" i="5" s="1"/>
  <c r="K21" i="5"/>
  <c r="C21" i="5"/>
  <c r="D9" i="5"/>
  <c r="C9" i="5"/>
  <c r="D8" i="5"/>
  <c r="C8" i="5"/>
  <c r="C44" i="1"/>
  <c r="B44" i="1"/>
  <c r="C43" i="1"/>
  <c r="B43" i="1"/>
  <c r="C42" i="1"/>
  <c r="B41" i="1"/>
  <c r="E31" i="1"/>
  <c r="D31" i="1"/>
  <c r="E30" i="1"/>
  <c r="D30" i="1"/>
  <c r="E29" i="1"/>
  <c r="D29" i="1"/>
  <c r="E28" i="1"/>
  <c r="D28" i="1"/>
  <c r="I27" i="1"/>
  <c r="H27" i="1"/>
  <c r="G27" i="1"/>
  <c r="E27" i="1" s="1"/>
  <c r="F27" i="1"/>
  <c r="D27" i="1" s="1"/>
  <c r="C27" i="1"/>
  <c r="B27" i="1"/>
  <c r="E26" i="1"/>
  <c r="D26" i="1"/>
  <c r="E25" i="1"/>
  <c r="D25" i="1"/>
  <c r="E24" i="1"/>
  <c r="D24" i="1"/>
  <c r="I23" i="1"/>
  <c r="H23" i="1"/>
  <c r="G23" i="1"/>
  <c r="F23" i="1"/>
  <c r="D23" i="1" s="1"/>
  <c r="E23" i="1"/>
  <c r="C23" i="1"/>
  <c r="B23" i="1"/>
  <c r="E22" i="1"/>
  <c r="D22" i="1"/>
  <c r="E21" i="1"/>
  <c r="D21" i="1"/>
  <c r="E20" i="1"/>
  <c r="E19" i="1" s="1"/>
  <c r="D20" i="1"/>
  <c r="C20" i="1"/>
  <c r="B20" i="1"/>
  <c r="H19" i="1"/>
  <c r="G19" i="1"/>
  <c r="F19" i="1"/>
  <c r="C19" i="1"/>
  <c r="B19" i="1"/>
  <c r="E18" i="1"/>
  <c r="D18" i="1"/>
  <c r="E17" i="1"/>
  <c r="D17" i="1"/>
  <c r="E16" i="1"/>
  <c r="D16" i="1"/>
  <c r="E15" i="1"/>
  <c r="D15" i="1"/>
  <c r="E14" i="1"/>
  <c r="D14" i="1"/>
  <c r="I13" i="1"/>
  <c r="H13" i="1"/>
  <c r="G13" i="1"/>
  <c r="F13" i="1"/>
  <c r="D13" i="1"/>
  <c r="C13" i="1"/>
  <c r="B13" i="1"/>
  <c r="E12" i="1"/>
  <c r="D12" i="1"/>
  <c r="E11" i="1"/>
  <c r="D11" i="1"/>
  <c r="E10" i="1"/>
  <c r="E9" i="1" s="1"/>
  <c r="D10" i="1"/>
  <c r="I9" i="1"/>
  <c r="G9" i="1"/>
  <c r="F9" i="1"/>
  <c r="D9" i="1"/>
  <c r="C9" i="1"/>
  <c r="B9" i="1"/>
  <c r="H8" i="1"/>
  <c r="G8" i="1"/>
  <c r="G7" i="1" s="1"/>
  <c r="F8" i="1"/>
  <c r="D8" i="1"/>
  <c r="C8" i="1"/>
  <c r="B8" i="1"/>
  <c r="F7" i="1"/>
  <c r="C7" i="1"/>
  <c r="B7" i="1"/>
  <c r="I8" i="1" l="1"/>
  <c r="I7" i="1" s="1"/>
  <c r="E13" i="1"/>
  <c r="E8" i="1" s="1"/>
  <c r="E7" i="1" s="1"/>
  <c r="D19" i="1"/>
  <c r="H7" i="1"/>
  <c r="C41" i="1"/>
  <c r="D7" i="1"/>
  <c r="D62" i="5" l="1"/>
  <c r="C62" i="5"/>
  <c r="D61" i="5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D51" i="5"/>
  <c r="C51" i="5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D41" i="5"/>
  <c r="C41" i="5"/>
  <c r="D40" i="5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</calcChain>
</file>

<file path=xl/sharedStrings.xml><?xml version="1.0" encoding="utf-8"?>
<sst xmlns="http://schemas.openxmlformats.org/spreadsheetml/2006/main" count="223" uniqueCount="144">
  <si>
    <t>第１表　日本政策金融公庫資金貸付</t>
    <rPh sb="0" eb="1">
      <t>ダイ</t>
    </rPh>
    <rPh sb="2" eb="3">
      <t>ヒョウ</t>
    </rPh>
    <rPh sb="4" eb="6">
      <t>ニホン</t>
    </rPh>
    <rPh sb="6" eb="8">
      <t>セイサク</t>
    </rPh>
    <rPh sb="8" eb="10">
      <t>キンユウ</t>
    </rPh>
    <rPh sb="10" eb="12">
      <t>コウコ</t>
    </rPh>
    <rPh sb="12" eb="14">
      <t>シキン</t>
    </rPh>
    <rPh sb="14" eb="16">
      <t>カシツケ</t>
    </rPh>
    <phoneticPr fontId="3"/>
  </si>
  <si>
    <t>　　　　（単位：百万円）</t>
    <rPh sb="5" eb="7">
      <t>タンイ</t>
    </rPh>
    <rPh sb="8" eb="9">
      <t>ヒャク</t>
    </rPh>
    <rPh sb="9" eb="11">
      <t>マンエン</t>
    </rPh>
    <phoneticPr fontId="2"/>
  </si>
  <si>
    <t>令和４年度</t>
  </si>
  <si>
    <t>区　　　　分</t>
    <rPh sb="0" eb="6">
      <t>クブン</t>
    </rPh>
    <phoneticPr fontId="3"/>
  </si>
  <si>
    <t>累　　　計</t>
    <rPh sb="0" eb="5">
      <t>ルイケイ</t>
    </rPh>
    <phoneticPr fontId="3"/>
  </si>
  <si>
    <t>総　　　数</t>
    <rPh sb="0" eb="5">
      <t>ソウスウ</t>
    </rPh>
    <phoneticPr fontId="3"/>
  </si>
  <si>
    <t>県市町村</t>
    <rPh sb="0" eb="1">
      <t>ケン</t>
    </rPh>
    <rPh sb="1" eb="4">
      <t>シチョウソン</t>
    </rPh>
    <phoneticPr fontId="3"/>
  </si>
  <si>
    <t>森林組合等</t>
    <rPh sb="0" eb="2">
      <t>シンリン</t>
    </rPh>
    <rPh sb="2" eb="4">
      <t>クミアイ</t>
    </rPh>
    <rPh sb="4" eb="5">
      <t>トウ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</si>
  <si>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</si>
  <si>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</si>
  <si>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総　　　　　　　　　数</t>
    <rPh sb="0" eb="11">
      <t>ソウスウ</t>
    </rPh>
    <phoneticPr fontId="3"/>
  </si>
  <si>
    <t>林業基盤整備資金</t>
    <rPh sb="0" eb="2">
      <t>リンギョウ</t>
    </rPh>
    <rPh sb="2" eb="4">
      <t>キバン</t>
    </rPh>
    <rPh sb="4" eb="6">
      <t>セイビ</t>
    </rPh>
    <rPh sb="6" eb="8">
      <t>シキン</t>
    </rPh>
    <phoneticPr fontId="3"/>
  </si>
  <si>
    <t>　  造林</t>
    <rPh sb="3" eb="5">
      <t>ゾウリン</t>
    </rPh>
    <phoneticPr fontId="3"/>
  </si>
  <si>
    <t>　　　　補助</t>
    <rPh sb="4" eb="6">
      <t>ホジョ</t>
    </rPh>
    <phoneticPr fontId="3"/>
  </si>
  <si>
    <t>　　　　非補助</t>
    <rPh sb="4" eb="5">
      <t>ヒ</t>
    </rPh>
    <rPh sb="5" eb="7">
      <t>ホジョ</t>
    </rPh>
    <phoneticPr fontId="3"/>
  </si>
  <si>
    <t>　  樹苗養成施設(非補助)</t>
    <rPh sb="3" eb="4">
      <t>ジュ</t>
    </rPh>
    <rPh sb="4" eb="5">
      <t>ビョウ</t>
    </rPh>
    <rPh sb="5" eb="7">
      <t>ヨウセイ</t>
    </rPh>
    <rPh sb="7" eb="9">
      <t>シセツ</t>
    </rPh>
    <rPh sb="10" eb="11">
      <t>ヒ</t>
    </rPh>
    <rPh sb="11" eb="13">
      <t>ホジョ</t>
    </rPh>
    <phoneticPr fontId="3"/>
  </si>
  <si>
    <t>　  林道</t>
    <rPh sb="3" eb="5">
      <t>リンドウ</t>
    </rPh>
    <phoneticPr fontId="3"/>
  </si>
  <si>
    <t>　　　　構造改善</t>
    <rPh sb="4" eb="6">
      <t>コウゾウ</t>
    </rPh>
    <rPh sb="6" eb="8">
      <t>カイゼン</t>
    </rPh>
    <phoneticPr fontId="3"/>
  </si>
  <si>
    <t>　　　　災害復旧</t>
    <rPh sb="4" eb="6">
      <t>サイガイ</t>
    </rPh>
    <rPh sb="6" eb="8">
      <t>フッキュウ</t>
    </rPh>
    <phoneticPr fontId="3"/>
  </si>
  <si>
    <t>森林整備活性化資金</t>
    <rPh sb="0" eb="2">
      <t>シンリン</t>
    </rPh>
    <rPh sb="2" eb="4">
      <t>セイビ</t>
    </rPh>
    <rPh sb="4" eb="7">
      <t>カッセイカ</t>
    </rPh>
    <rPh sb="7" eb="9">
      <t>シキン</t>
    </rPh>
    <phoneticPr fontId="3"/>
  </si>
  <si>
    <t>農林漁業施設</t>
    <rPh sb="0" eb="2">
      <t>ノウリン</t>
    </rPh>
    <rPh sb="2" eb="4">
      <t>ギョギョウ</t>
    </rPh>
    <rPh sb="4" eb="6">
      <t>シセツ</t>
    </rPh>
    <phoneticPr fontId="3"/>
  </si>
  <si>
    <t>　　主務大臣指定</t>
    <rPh sb="2" eb="4">
      <t>シュム</t>
    </rPh>
    <rPh sb="4" eb="6">
      <t>ダイジン</t>
    </rPh>
    <rPh sb="6" eb="8">
      <t>シテイ</t>
    </rPh>
    <phoneticPr fontId="3"/>
  </si>
  <si>
    <t>　　共同利用施設</t>
    <rPh sb="2" eb="4">
      <t>キョウドウ</t>
    </rPh>
    <rPh sb="4" eb="6">
      <t>リヨウ</t>
    </rPh>
    <rPh sb="6" eb="8">
      <t>シセツ</t>
    </rPh>
    <phoneticPr fontId="3"/>
  </si>
  <si>
    <t>　　農山漁村</t>
    <rPh sb="2" eb="3">
      <t>ノウ</t>
    </rPh>
    <rPh sb="3" eb="4">
      <t>ヤマ</t>
    </rPh>
    <rPh sb="4" eb="5">
      <t>ギョ</t>
    </rPh>
    <rPh sb="5" eb="6">
      <t>ソン</t>
    </rPh>
    <phoneticPr fontId="3"/>
  </si>
  <si>
    <t>林業経営安定資金</t>
    <rPh sb="0" eb="2">
      <t>リンギョウ</t>
    </rPh>
    <rPh sb="2" eb="4">
      <t>ケイエイ</t>
    </rPh>
    <rPh sb="4" eb="6">
      <t>アンテイ</t>
    </rPh>
    <rPh sb="6" eb="8">
      <t>シキン</t>
    </rPh>
    <phoneticPr fontId="3"/>
  </si>
  <si>
    <t>　　伐採調整</t>
    <rPh sb="2" eb="4">
      <t>バッサイ</t>
    </rPh>
    <rPh sb="4" eb="6">
      <t>チョウセイ</t>
    </rPh>
    <phoneticPr fontId="3"/>
  </si>
  <si>
    <t>　　林業経営維持</t>
    <rPh sb="2" eb="4">
      <t>リンギョウ</t>
    </rPh>
    <rPh sb="4" eb="6">
      <t>ケイエイ</t>
    </rPh>
    <rPh sb="6" eb="8">
      <t>イジ</t>
    </rPh>
    <phoneticPr fontId="3"/>
  </si>
  <si>
    <t>林業経営育成資金</t>
    <rPh sb="0" eb="2">
      <t>リンギョウ</t>
    </rPh>
    <rPh sb="2" eb="4">
      <t>ケイエイ</t>
    </rPh>
    <rPh sb="4" eb="6">
      <t>イクセイ</t>
    </rPh>
    <rPh sb="6" eb="8">
      <t>シキン</t>
    </rPh>
    <phoneticPr fontId="3"/>
  </si>
  <si>
    <t>林業構造改善事業推進事業</t>
    <rPh sb="0" eb="2">
      <t>リンギョウ</t>
    </rPh>
    <rPh sb="2" eb="4">
      <t>コウゾウ</t>
    </rPh>
    <rPh sb="4" eb="6">
      <t>カイゼン</t>
    </rPh>
    <rPh sb="6" eb="8">
      <t>ジギョウ</t>
    </rPh>
    <rPh sb="8" eb="10">
      <t>スイシン</t>
    </rPh>
    <rPh sb="10" eb="12">
      <t>ジギョウ</t>
    </rPh>
    <phoneticPr fontId="3"/>
  </si>
  <si>
    <t>　　補助</t>
    <rPh sb="2" eb="4">
      <t>ホジョ</t>
    </rPh>
    <phoneticPr fontId="3"/>
  </si>
  <si>
    <t>　　非補助</t>
    <rPh sb="2" eb="3">
      <t>ヒ</t>
    </rPh>
    <rPh sb="3" eb="5">
      <t>ホジョ</t>
    </rPh>
    <phoneticPr fontId="3"/>
  </si>
  <si>
    <t>中山間地域活性化資金</t>
    <rPh sb="0" eb="1">
      <t>チュウ</t>
    </rPh>
    <rPh sb="1" eb="4">
      <t>サンカンチ</t>
    </rPh>
    <rPh sb="4" eb="5">
      <t>イキ</t>
    </rPh>
    <rPh sb="5" eb="7">
      <t>カッセイ</t>
    </rPh>
    <rPh sb="7" eb="10">
      <t>カシキン</t>
    </rPh>
    <phoneticPr fontId="3"/>
  </si>
  <si>
    <t>区分なし</t>
    <rPh sb="0" eb="2">
      <t>クブン</t>
    </rPh>
    <phoneticPr fontId="3"/>
  </si>
  <si>
    <t>〔資料〕林業振興課</t>
    <rPh sb="1" eb="3">
      <t>シリョウ</t>
    </rPh>
    <rPh sb="4" eb="6">
      <t>リンギョウ</t>
    </rPh>
    <rPh sb="6" eb="9">
      <t>シンコウカ</t>
    </rPh>
    <phoneticPr fontId="3"/>
  </si>
  <si>
    <t>　　　 注）平成11年度までは貸付決定を行った額としていたが、平成12年度以降は貸付契約を行った額によるものとした。</t>
    <rPh sb="4" eb="5">
      <t>チュウ</t>
    </rPh>
    <rPh sb="6" eb="8">
      <t>ヘイセイ</t>
    </rPh>
    <rPh sb="10" eb="12">
      <t>ネンド</t>
    </rPh>
    <rPh sb="15" eb="17">
      <t>カシツケ</t>
    </rPh>
    <rPh sb="17" eb="19">
      <t>ケッテイ</t>
    </rPh>
    <rPh sb="20" eb="21">
      <t>オコナ</t>
    </rPh>
    <rPh sb="23" eb="24">
      <t>ガク</t>
    </rPh>
    <rPh sb="31" eb="33">
      <t>ヘイセイ</t>
    </rPh>
    <rPh sb="35" eb="37">
      <t>ネンド</t>
    </rPh>
    <rPh sb="37" eb="39">
      <t>イコウ</t>
    </rPh>
    <rPh sb="40" eb="42">
      <t>カシツケ</t>
    </rPh>
    <rPh sb="42" eb="44">
      <t>ケイヤク</t>
    </rPh>
    <rPh sb="45" eb="46">
      <t>オコナ</t>
    </rPh>
    <rPh sb="48" eb="49">
      <t>ガク</t>
    </rPh>
    <phoneticPr fontId="2"/>
  </si>
  <si>
    <t>第２表　林業・木材産業改善資金貸付状況</t>
    <rPh sb="0" eb="1">
      <t>ダイ</t>
    </rPh>
    <rPh sb="2" eb="3">
      <t>ヒョウ</t>
    </rPh>
    <rPh sb="4" eb="15">
      <t>リンカイ</t>
    </rPh>
    <rPh sb="15" eb="17">
      <t>カシツケ</t>
    </rPh>
    <rPh sb="17" eb="19">
      <t>ジョウキョウ</t>
    </rPh>
    <phoneticPr fontId="3"/>
  </si>
  <si>
    <t>（単位：千円）</t>
    <rPh sb="1" eb="3">
      <t>タンイ</t>
    </rPh>
    <rPh sb="4" eb="6">
      <t>センエン</t>
    </rPh>
    <phoneticPr fontId="3"/>
  </si>
  <si>
    <t>令和4年度</t>
  </si>
  <si>
    <t>区　　分</t>
    <rPh sb="0" eb="4">
      <t>クブン</t>
    </rPh>
    <phoneticPr fontId="3"/>
  </si>
  <si>
    <t>件 数</t>
    <rPh sb="0" eb="3">
      <t>ケンスウ</t>
    </rPh>
    <phoneticPr fontId="3"/>
  </si>
  <si>
    <t>金　額</t>
    <rPh sb="0" eb="1">
      <t>キン</t>
    </rPh>
    <rPh sb="2" eb="3">
      <t>ガク</t>
    </rPh>
    <phoneticPr fontId="2"/>
  </si>
  <si>
    <t>金　額</t>
    <rPh sb="0" eb="1">
      <t>キン</t>
    </rPh>
    <rPh sb="2" eb="3">
      <t>ガク</t>
    </rPh>
    <phoneticPr fontId="3"/>
  </si>
  <si>
    <t>林業・木材産業改善資金</t>
    <rPh sb="0" eb="11">
      <t>リンカイ</t>
    </rPh>
    <phoneticPr fontId="2"/>
  </si>
  <si>
    <t>林業改善資金</t>
    <rPh sb="0" eb="6">
      <t>リンカイ</t>
    </rPh>
    <phoneticPr fontId="2"/>
  </si>
  <si>
    <t>　 林業生産高度化資金</t>
    <rPh sb="2" eb="4">
      <t>リンギョウ</t>
    </rPh>
    <rPh sb="4" eb="6">
      <t>セイサン</t>
    </rPh>
    <rPh sb="6" eb="9">
      <t>コウドカ</t>
    </rPh>
    <rPh sb="9" eb="11">
      <t>シキン</t>
    </rPh>
    <phoneticPr fontId="2"/>
  </si>
  <si>
    <t xml:space="preserve"> 　新林業部門導入資金</t>
    <rPh sb="2" eb="3">
      <t>シン</t>
    </rPh>
    <rPh sb="3" eb="6">
      <t>リンギョウブ</t>
    </rPh>
    <rPh sb="6" eb="7">
      <t>モン</t>
    </rPh>
    <rPh sb="7" eb="9">
      <t>ドウニュウ</t>
    </rPh>
    <rPh sb="9" eb="11">
      <t>シキン</t>
    </rPh>
    <phoneticPr fontId="2"/>
  </si>
  <si>
    <t>　 林業労働福祉施設資金</t>
    <rPh sb="2" eb="4">
      <t>リンギョウ</t>
    </rPh>
    <rPh sb="4" eb="6">
      <t>ロウドウ</t>
    </rPh>
    <rPh sb="6" eb="8">
      <t>フクシ</t>
    </rPh>
    <rPh sb="8" eb="10">
      <t>シセツ</t>
    </rPh>
    <rPh sb="10" eb="12">
      <t>シキン</t>
    </rPh>
    <phoneticPr fontId="2"/>
  </si>
  <si>
    <t>　 青年林業者等養成確保資金</t>
    <rPh sb="2" eb="4">
      <t>セイネン</t>
    </rPh>
    <rPh sb="4" eb="6">
      <t>リンギョウ</t>
    </rPh>
    <rPh sb="6" eb="7">
      <t>シャ</t>
    </rPh>
    <rPh sb="7" eb="8">
      <t>トウ</t>
    </rPh>
    <rPh sb="8" eb="10">
      <t>ヨウセイ</t>
    </rPh>
    <rPh sb="10" eb="12">
      <t>カクホ</t>
    </rPh>
    <rPh sb="12" eb="14">
      <t>シキン</t>
    </rPh>
    <phoneticPr fontId="2"/>
  </si>
  <si>
    <t>〔資料〕林業振興課　</t>
    <rPh sb="1" eb="3">
      <t>シリョウ</t>
    </rPh>
    <rPh sb="4" eb="9">
      <t>リンギョウ</t>
    </rPh>
    <phoneticPr fontId="3"/>
  </si>
  <si>
    <t>　　注）制度発足　昭和51 制度改正により、平成15年8月貸付から林業・木材産業改善資金となった。</t>
    <rPh sb="14" eb="16">
      <t>セイド</t>
    </rPh>
    <rPh sb="16" eb="18">
      <t>カイセイ</t>
    </rPh>
    <rPh sb="22" eb="24">
      <t>ヘイセイ</t>
    </rPh>
    <rPh sb="26" eb="27">
      <t>ネン</t>
    </rPh>
    <rPh sb="28" eb="29">
      <t>ガツ</t>
    </rPh>
    <rPh sb="29" eb="31">
      <t>カシツケ</t>
    </rPh>
    <rPh sb="33" eb="44">
      <t>リンカイ</t>
    </rPh>
    <phoneticPr fontId="2"/>
  </si>
  <si>
    <t>第３表　林業後継者特別対策資金貸付状況</t>
    <rPh sb="0" eb="1">
      <t>ダイ</t>
    </rPh>
    <rPh sb="2" eb="3">
      <t>ヒョウ</t>
    </rPh>
    <rPh sb="4" eb="15">
      <t>コウケイ</t>
    </rPh>
    <rPh sb="15" eb="17">
      <t>カシツケ</t>
    </rPh>
    <rPh sb="17" eb="19">
      <t>ジョウキョウ</t>
    </rPh>
    <phoneticPr fontId="3"/>
  </si>
  <si>
    <t>総　　　数</t>
    <rPh sb="0" eb="1">
      <t>ソウ</t>
    </rPh>
    <rPh sb="4" eb="5">
      <t>スウ</t>
    </rPh>
    <phoneticPr fontId="3"/>
  </si>
  <si>
    <t>左　　　　の　　　　内　　　　訳</t>
    <rPh sb="0" eb="1">
      <t>ヒダリ</t>
    </rPh>
    <rPh sb="10" eb="11">
      <t>ナイ</t>
    </rPh>
    <rPh sb="15" eb="16">
      <t>ヤク</t>
    </rPh>
    <phoneticPr fontId="3"/>
  </si>
  <si>
    <t>林業改善資金との併用</t>
    <rPh sb="0" eb="6">
      <t>リンギョウ</t>
    </rPh>
    <rPh sb="8" eb="10">
      <t>ヘイヨウ</t>
    </rPh>
    <phoneticPr fontId="3"/>
  </si>
  <si>
    <t>本　資　金　単　独</t>
    <rPh sb="0" eb="1">
      <t>ホン</t>
    </rPh>
    <rPh sb="2" eb="5">
      <t>シキン</t>
    </rPh>
    <rPh sb="6" eb="9">
      <t>タンドク</t>
    </rPh>
    <phoneticPr fontId="3"/>
  </si>
  <si>
    <t>金　　額</t>
    <rPh sb="0" eb="4">
      <t>キンガク</t>
    </rPh>
    <phoneticPr fontId="3"/>
  </si>
  <si>
    <t>件 数</t>
    <rPh sb="0" eb="1">
      <t>ケン</t>
    </rPh>
    <rPh sb="2" eb="3">
      <t>カズ</t>
    </rPh>
    <phoneticPr fontId="3"/>
  </si>
  <si>
    <t>金 　　額</t>
    <rPh sb="0" eb="1">
      <t>キンケンスウ</t>
    </rPh>
    <rPh sb="4" eb="5">
      <t>ガク</t>
    </rPh>
    <phoneticPr fontId="3"/>
  </si>
  <si>
    <t>（昭和53年度～令和3年度）</t>
  </si>
  <si>
    <t>〔資料〕林業振興課</t>
    <rPh sb="1" eb="3">
      <t>シリョウ</t>
    </rPh>
    <rPh sb="4" eb="9">
      <t>リンギョウ</t>
    </rPh>
    <phoneticPr fontId="3"/>
  </si>
  <si>
    <t>制度発足　昭和53年</t>
    <rPh sb="0" eb="2">
      <t>セイド</t>
    </rPh>
    <rPh sb="2" eb="4">
      <t>ホッソク</t>
    </rPh>
    <rPh sb="5" eb="7">
      <t>ショウワ</t>
    </rPh>
    <rPh sb="9" eb="10">
      <t>ネン</t>
    </rPh>
    <phoneticPr fontId="5"/>
  </si>
  <si>
    <t>第４表　木材産業等高度化推進資金貸付状況</t>
    <rPh sb="0" eb="1">
      <t>ダイ</t>
    </rPh>
    <rPh sb="2" eb="3">
      <t>ヒョウ</t>
    </rPh>
    <rPh sb="4" eb="6">
      <t>モクザイ</t>
    </rPh>
    <rPh sb="6" eb="8">
      <t>サンギョウ</t>
    </rPh>
    <rPh sb="8" eb="9">
      <t>トウ</t>
    </rPh>
    <rPh sb="9" eb="12">
      <t>コウドカ</t>
    </rPh>
    <rPh sb="12" eb="16">
      <t>スイシンシキン</t>
    </rPh>
    <rPh sb="16" eb="18">
      <t>カシツ</t>
    </rPh>
    <rPh sb="18" eb="20">
      <t>ジョウキョウ</t>
    </rPh>
    <phoneticPr fontId="3"/>
  </si>
  <si>
    <t>区　　　分</t>
    <rPh sb="0" eb="5">
      <t>クブン</t>
    </rPh>
    <phoneticPr fontId="3"/>
  </si>
  <si>
    <t>左　　　　の　　　　内　　　　訳</t>
    <rPh sb="0" eb="1">
      <t>ヒダリ</t>
    </rPh>
    <rPh sb="10" eb="16">
      <t>ウチワケ</t>
    </rPh>
    <phoneticPr fontId="3"/>
  </si>
  <si>
    <t>事業経営改善
合理化資金</t>
    <rPh sb="0" eb="2">
      <t>ジギョウ</t>
    </rPh>
    <rPh sb="2" eb="4">
      <t>ケイエイ</t>
    </rPh>
    <rPh sb="4" eb="6">
      <t>カイゼン</t>
    </rPh>
    <rPh sb="7" eb="10">
      <t>ゴウリカ</t>
    </rPh>
    <rPh sb="10" eb="12">
      <t>シキン</t>
    </rPh>
    <phoneticPr fontId="3"/>
  </si>
  <si>
    <t>素材生産
合理化資金</t>
    <rPh sb="0" eb="2">
      <t>ソザイ</t>
    </rPh>
    <rPh sb="2" eb="4">
      <t>セイサン</t>
    </rPh>
    <rPh sb="5" eb="10">
      <t>ゴウリカシキン</t>
    </rPh>
    <phoneticPr fontId="3"/>
  </si>
  <si>
    <t>製品流通
合理化資金</t>
    <rPh sb="0" eb="2">
      <t>セイヒン</t>
    </rPh>
    <rPh sb="2" eb="4">
      <t>リュウツウ</t>
    </rPh>
    <rPh sb="5" eb="10">
      <t>ゴウリカシキン</t>
    </rPh>
    <phoneticPr fontId="3"/>
  </si>
  <si>
    <t>間伐等促進資金</t>
    <rPh sb="0" eb="2">
      <t>カンバツ</t>
    </rPh>
    <rPh sb="2" eb="3">
      <t>トウ</t>
    </rPh>
    <rPh sb="3" eb="5">
      <t>ソクシン</t>
    </rPh>
    <rPh sb="5" eb="7">
      <t>シキン</t>
    </rPh>
    <phoneticPr fontId="3"/>
  </si>
  <si>
    <t>木材加工流通
システム整備資金</t>
    <rPh sb="0" eb="2">
      <t>モクザイ</t>
    </rPh>
    <rPh sb="2" eb="4">
      <t>カコウ</t>
    </rPh>
    <rPh sb="4" eb="6">
      <t>リュウツウ</t>
    </rPh>
    <rPh sb="11" eb="13">
      <t>セイビ</t>
    </rPh>
    <rPh sb="13" eb="15">
      <t>シキン</t>
    </rPh>
    <phoneticPr fontId="3"/>
  </si>
  <si>
    <t>件　数</t>
    <rPh sb="0" eb="3">
      <t>ケンスウ</t>
    </rPh>
    <phoneticPr fontId="3"/>
  </si>
  <si>
    <t>金　額</t>
    <rPh sb="0" eb="3">
      <t>キンガク</t>
    </rPh>
    <phoneticPr fontId="3"/>
  </si>
  <si>
    <t>(昭和54年～令和3年度)</t>
  </si>
  <si>
    <t>累　　　　　計</t>
    <rPh sb="0" eb="7">
      <t>ルイケイ</t>
    </rPh>
    <phoneticPr fontId="3"/>
  </si>
  <si>
    <t>制度発足　昭和54年</t>
    <rPh sb="0" eb="2">
      <t>セイド</t>
    </rPh>
    <rPh sb="2" eb="4">
      <t>ホッソク</t>
    </rPh>
    <rPh sb="5" eb="7">
      <t>ショウワ</t>
    </rPh>
    <rPh sb="9" eb="10">
      <t>ネン</t>
    </rPh>
    <phoneticPr fontId="3"/>
  </si>
  <si>
    <t>第５表　農林漁業信用基金出資状況</t>
    <rPh sb="0" eb="1">
      <t>ダイ</t>
    </rPh>
    <rPh sb="2" eb="3">
      <t>ヒョウ</t>
    </rPh>
    <rPh sb="4" eb="6">
      <t>ノウリン</t>
    </rPh>
    <rPh sb="6" eb="8">
      <t>ギョギョウ</t>
    </rPh>
    <rPh sb="8" eb="10">
      <t>シンヨウ</t>
    </rPh>
    <rPh sb="10" eb="12">
      <t>キキン</t>
    </rPh>
    <rPh sb="12" eb="14">
      <t>シュッシ</t>
    </rPh>
    <rPh sb="14" eb="16">
      <t>ジョウキョウ</t>
    </rPh>
    <phoneticPr fontId="3"/>
  </si>
  <si>
    <t>県</t>
    <rPh sb="0" eb="1">
      <t>ケン</t>
    </rPh>
    <phoneticPr fontId="3"/>
  </si>
  <si>
    <t>林　　　　　業　　　　　者</t>
    <rPh sb="0" eb="1">
      <t>リン</t>
    </rPh>
    <rPh sb="6" eb="13">
      <t>ギョウシャ</t>
    </rPh>
    <phoneticPr fontId="3"/>
  </si>
  <si>
    <t>保証
倍率</t>
    <rPh sb="0" eb="2">
      <t>ホショウ</t>
    </rPh>
    <rPh sb="3" eb="5">
      <t>バイリツ</t>
    </rPh>
    <phoneticPr fontId="3"/>
  </si>
  <si>
    <t>協同組合</t>
    <rPh sb="0" eb="2">
      <t>キョウドウ</t>
    </rPh>
    <rPh sb="2" eb="4">
      <t>クミアイ</t>
    </rPh>
    <phoneticPr fontId="3"/>
  </si>
  <si>
    <t>会　　　社</t>
    <rPh sb="0" eb="5">
      <t>カイシャ</t>
    </rPh>
    <phoneticPr fontId="3"/>
  </si>
  <si>
    <t>個　　　人</t>
    <rPh sb="0" eb="5">
      <t>コジン</t>
    </rPh>
    <phoneticPr fontId="3"/>
  </si>
  <si>
    <t>出資者</t>
    <rPh sb="0" eb="3">
      <t>シュッシシャ</t>
    </rPh>
    <phoneticPr fontId="3"/>
  </si>
  <si>
    <t>昭和５０年度</t>
    <rPh sb="0" eb="2">
      <t>ショウワ</t>
    </rPh>
    <rPh sb="4" eb="6">
      <t>ネンド</t>
    </rPh>
    <phoneticPr fontId="3"/>
  </si>
  <si>
    <t>昭和５５年度</t>
    <rPh sb="0" eb="2">
      <t>ショウワ</t>
    </rPh>
    <rPh sb="4" eb="6">
      <t>ネンド</t>
    </rPh>
    <phoneticPr fontId="5"/>
  </si>
  <si>
    <t>昭和６０年度</t>
    <rPh sb="0" eb="2">
      <t>ショウワ</t>
    </rPh>
    <rPh sb="4" eb="6">
      <t>ネンド</t>
    </rPh>
    <phoneticPr fontId="5"/>
  </si>
  <si>
    <t>平成４年度</t>
    <rPh sb="0" eb="2">
      <t>ヘイセイ</t>
    </rPh>
    <rPh sb="3" eb="5">
      <t>ネンド</t>
    </rPh>
    <phoneticPr fontId="5"/>
  </si>
  <si>
    <t>平成５年度</t>
    <rPh sb="0" eb="2">
      <t>ヘイセイ</t>
    </rPh>
    <rPh sb="3" eb="5">
      <t>ネンド</t>
    </rPh>
    <phoneticPr fontId="5"/>
  </si>
  <si>
    <t>平成６年度</t>
    <rPh sb="0" eb="2">
      <t>ヘイセイ</t>
    </rPh>
    <rPh sb="3" eb="5">
      <t>ネンド</t>
    </rPh>
    <phoneticPr fontId="5"/>
  </si>
  <si>
    <t>平成７年度</t>
    <rPh sb="0" eb="2">
      <t>ヘイセイ</t>
    </rPh>
    <rPh sb="3" eb="5">
      <t>ネンド</t>
    </rPh>
    <phoneticPr fontId="5"/>
  </si>
  <si>
    <t>平成８年度</t>
    <rPh sb="0" eb="2">
      <t>ヘイセイ</t>
    </rPh>
    <rPh sb="3" eb="5">
      <t>ネンド</t>
    </rPh>
    <phoneticPr fontId="5"/>
  </si>
  <si>
    <t>平成９年度</t>
    <rPh sb="0" eb="2">
      <t>ヘイセイ</t>
    </rPh>
    <rPh sb="3" eb="5">
      <t>ネンド</t>
    </rPh>
    <phoneticPr fontId="5"/>
  </si>
  <si>
    <t>平成１０年度</t>
    <rPh sb="0" eb="2">
      <t>ヘイセイ</t>
    </rPh>
    <rPh sb="4" eb="6">
      <t>ネンド</t>
    </rPh>
    <phoneticPr fontId="5"/>
  </si>
  <si>
    <t>平成１１年度</t>
    <rPh sb="0" eb="2">
      <t>ヘイセイ</t>
    </rPh>
    <rPh sb="4" eb="6">
      <t>ネンド</t>
    </rPh>
    <phoneticPr fontId="5"/>
  </si>
  <si>
    <t>平成１２年度</t>
    <rPh sb="0" eb="2">
      <t>ヘイセイ</t>
    </rPh>
    <rPh sb="4" eb="6">
      <t>ネンド</t>
    </rPh>
    <phoneticPr fontId="5"/>
  </si>
  <si>
    <t>平成１３年度</t>
    <rPh sb="0" eb="2">
      <t>ヘイセイ</t>
    </rPh>
    <rPh sb="4" eb="6">
      <t>ネンド</t>
    </rPh>
    <phoneticPr fontId="2"/>
  </si>
  <si>
    <t>平成１４年度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</si>
  <si>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5"/>
  </si>
  <si>
    <t>平成１６年度</t>
    <rPh sb="0" eb="2">
      <t>ヘイセイ</t>
    </rPh>
    <rPh sb="4" eb="6">
      <t>ネンド</t>
    </rPh>
    <phoneticPr fontId="5"/>
  </si>
  <si>
    <t>平成１７年度</t>
    <rPh sb="0" eb="2">
      <t>ヘイセイ</t>
    </rPh>
    <rPh sb="4" eb="6">
      <t>ネンド</t>
    </rPh>
    <phoneticPr fontId="5"/>
  </si>
  <si>
    <t>平成１８年度</t>
    <rPh sb="0" eb="2">
      <t>ヘイセイ</t>
    </rPh>
    <rPh sb="4" eb="6">
      <t>ネンド</t>
    </rPh>
    <phoneticPr fontId="5"/>
  </si>
  <si>
    <t>平成１９年度</t>
    <rPh sb="0" eb="2">
      <t>ヘイセイ</t>
    </rPh>
    <rPh sb="4" eb="6">
      <t>ネンド</t>
    </rPh>
    <phoneticPr fontId="5"/>
  </si>
  <si>
    <t>平成２０年度</t>
    <rPh sb="0" eb="2">
      <t>ヘイセイ</t>
    </rPh>
    <rPh sb="4" eb="6">
      <t>ネンド</t>
    </rPh>
    <phoneticPr fontId="5"/>
  </si>
  <si>
    <t>平成２１年度</t>
    <rPh sb="0" eb="2">
      <t>ヘイセイ</t>
    </rPh>
    <rPh sb="4" eb="6">
      <t>ネンド</t>
    </rPh>
    <phoneticPr fontId="5"/>
  </si>
  <si>
    <t>平成２２年度</t>
    <rPh sb="0" eb="2">
      <t>ヘイセイ</t>
    </rPh>
    <rPh sb="4" eb="6">
      <t>ネンド</t>
    </rPh>
    <phoneticPr fontId="5"/>
  </si>
  <si>
    <t>平成２３年度</t>
    <rPh sb="0" eb="2">
      <t>ヘイセイ</t>
    </rPh>
    <rPh sb="4" eb="6">
      <t>ネンド</t>
    </rPh>
    <phoneticPr fontId="5"/>
  </si>
  <si>
    <t>平成２４年度</t>
    <rPh sb="0" eb="2">
      <t>ヘイセイ</t>
    </rPh>
    <rPh sb="4" eb="6">
      <t>ネンド</t>
    </rPh>
    <phoneticPr fontId="5"/>
  </si>
  <si>
    <t>平成２５年度</t>
    <rPh sb="0" eb="2">
      <t>ヘイセイ</t>
    </rPh>
    <rPh sb="4" eb="6">
      <t>ネンド</t>
    </rPh>
    <phoneticPr fontId="5"/>
  </si>
  <si>
    <t>平成２６年度</t>
    <rPh sb="0" eb="2">
      <t>ヘイセイ</t>
    </rPh>
    <rPh sb="4" eb="6">
      <t>ネンド</t>
    </rPh>
    <phoneticPr fontId="5"/>
  </si>
  <si>
    <t>平成２７年度</t>
    <rPh sb="0" eb="2">
      <t>ヘイセイ</t>
    </rPh>
    <rPh sb="4" eb="6">
      <t>ネンド</t>
    </rPh>
    <phoneticPr fontId="5"/>
  </si>
  <si>
    <t>平成２８年度</t>
    <rPh sb="0" eb="2">
      <t>ヘイセイ</t>
    </rPh>
    <rPh sb="4" eb="6">
      <t>ネンド</t>
    </rPh>
    <phoneticPr fontId="5"/>
  </si>
  <si>
    <t>平成２９年度</t>
    <rPh sb="0" eb="2">
      <t>ヘイセイ</t>
    </rPh>
    <rPh sb="4" eb="6">
      <t>ネンド</t>
    </rPh>
    <phoneticPr fontId="5"/>
  </si>
  <si>
    <t>平成３０年度</t>
    <rPh sb="0" eb="2">
      <t>ヘイセイ</t>
    </rPh>
    <rPh sb="4" eb="6">
      <t>ネンド</t>
    </rPh>
    <phoneticPr fontId="5"/>
  </si>
  <si>
    <t>令和元年度</t>
    <rPh sb="0" eb="2">
      <t>レイワ</t>
    </rPh>
    <rPh sb="2" eb="5">
      <t>ガンネンド</t>
    </rPh>
    <phoneticPr fontId="5"/>
  </si>
  <si>
    <t>令和２年度</t>
    <rPh sb="0" eb="2">
      <t>レイワ</t>
    </rPh>
    <rPh sb="3" eb="5">
      <t>ネンド</t>
    </rPh>
    <phoneticPr fontId="5"/>
  </si>
  <si>
    <t>令和３年度</t>
    <rPh sb="0" eb="2">
      <t>レイワ</t>
    </rPh>
    <rPh sb="3" eb="5">
      <t>ネンド</t>
    </rPh>
    <phoneticPr fontId="5"/>
  </si>
  <si>
    <t>第６表　農林漁業信用基金保証状況</t>
    <rPh sb="0" eb="1">
      <t>ダイ</t>
    </rPh>
    <rPh sb="2" eb="3">
      <t>ヒョウ</t>
    </rPh>
    <rPh sb="4" eb="6">
      <t>ノウリン</t>
    </rPh>
    <rPh sb="6" eb="8">
      <t>ギョギョウ</t>
    </rPh>
    <rPh sb="8" eb="10">
      <t>シンヨウ</t>
    </rPh>
    <rPh sb="10" eb="12">
      <t>キキン</t>
    </rPh>
    <rPh sb="12" eb="14">
      <t>ホショウ</t>
    </rPh>
    <rPh sb="14" eb="16">
      <t>ジョウキョウ</t>
    </rPh>
    <phoneticPr fontId="3"/>
  </si>
  <si>
    <t>総　　　　　数</t>
    <rPh sb="0" eb="7">
      <t>ソウスウ</t>
    </rPh>
    <phoneticPr fontId="3"/>
  </si>
  <si>
    <t>素材生産</t>
    <rPh sb="0" eb="2">
      <t>ソザイ</t>
    </rPh>
    <rPh sb="2" eb="4">
      <t>セイサン</t>
    </rPh>
    <phoneticPr fontId="3"/>
  </si>
  <si>
    <t>製材</t>
    <rPh sb="0" eb="2">
      <t>セイザイ</t>
    </rPh>
    <phoneticPr fontId="3"/>
  </si>
  <si>
    <t>樹苗生産</t>
    <rPh sb="0" eb="1">
      <t>ジュ</t>
    </rPh>
    <rPh sb="1" eb="2">
      <t>ビョウ</t>
    </rPh>
    <rPh sb="2" eb="4">
      <t>セイサン</t>
    </rPh>
    <phoneticPr fontId="3"/>
  </si>
  <si>
    <t>薪炭生産</t>
    <rPh sb="0" eb="1">
      <t>マキ</t>
    </rPh>
    <rPh sb="1" eb="2">
      <t>スミ</t>
    </rPh>
    <rPh sb="2" eb="4">
      <t>セイサン</t>
    </rPh>
    <phoneticPr fontId="3"/>
  </si>
  <si>
    <t>きのこ生産</t>
    <rPh sb="3" eb="5">
      <t>セイサン</t>
    </rPh>
    <phoneticPr fontId="3"/>
  </si>
  <si>
    <t>木材卸売</t>
    <rPh sb="0" eb="2">
      <t>モクザイ</t>
    </rPh>
    <rPh sb="2" eb="4">
      <t>オロシウ</t>
    </rPh>
    <phoneticPr fontId="3"/>
  </si>
  <si>
    <t>造林・育林</t>
    <rPh sb="0" eb="2">
      <t>ゾウリン</t>
    </rPh>
    <rPh sb="3" eb="4">
      <t>イク</t>
    </rPh>
    <rPh sb="4" eb="5">
      <t>リン</t>
    </rPh>
    <phoneticPr fontId="3"/>
  </si>
  <si>
    <t>金　　　額</t>
    <rPh sb="0" eb="5">
      <t>キンガク</t>
    </rPh>
    <phoneticPr fontId="3"/>
  </si>
  <si>
    <t>(昭和38年～令和３年度）</t>
  </si>
  <si>
    <t>累　　　　　計</t>
  </si>
  <si>
    <t>制度発足　昭和38年</t>
    <rPh sb="0" eb="2">
      <t>セイド</t>
    </rPh>
    <rPh sb="2" eb="4">
      <t>ホッソク</t>
    </rPh>
    <rPh sb="5" eb="7">
      <t>ショウワ</t>
    </rPh>
    <rPh sb="9" eb="10">
      <t>ネン</t>
    </rPh>
    <phoneticPr fontId="3"/>
  </si>
  <si>
    <t>第７表　間伐材生産流通資金貸付状況</t>
    <rPh sb="0" eb="1">
      <t>ダイ</t>
    </rPh>
    <rPh sb="2" eb="3">
      <t>ヒョウ</t>
    </rPh>
    <rPh sb="4" eb="7">
      <t>カンバツザイ</t>
    </rPh>
    <rPh sb="7" eb="9">
      <t>セイサン</t>
    </rPh>
    <rPh sb="9" eb="13">
      <t>リュウツウシキン</t>
    </rPh>
    <rPh sb="13" eb="15">
      <t>カシツ</t>
    </rPh>
    <rPh sb="15" eb="17">
      <t>ジョウキョウ</t>
    </rPh>
    <phoneticPr fontId="3"/>
  </si>
  <si>
    <t>（単位：千円）</t>
    <rPh sb="1" eb="3">
      <t>タンイ</t>
    </rPh>
    <rPh sb="4" eb="6">
      <t>センエン</t>
    </rPh>
    <phoneticPr fontId="5"/>
  </si>
  <si>
    <t>区　　　　　分</t>
    <rPh sb="0" eb="7">
      <t>クブン</t>
    </rPh>
    <phoneticPr fontId="3"/>
  </si>
  <si>
    <t>立木取得</t>
    <rPh sb="0" eb="2">
      <t>リュウボク</t>
    </rPh>
    <rPh sb="2" eb="4">
      <t>シュトク</t>
    </rPh>
    <phoneticPr fontId="3"/>
  </si>
  <si>
    <t>　素材生産</t>
    <rPh sb="1" eb="3">
      <t>ソザイ</t>
    </rPh>
    <rPh sb="3" eb="5">
      <t>セイサン</t>
    </rPh>
    <phoneticPr fontId="3"/>
  </si>
  <si>
    <t>素材流通</t>
    <rPh sb="0" eb="2">
      <t>ソザイ</t>
    </rPh>
    <rPh sb="2" eb="4">
      <t>リュウツウ</t>
    </rPh>
    <phoneticPr fontId="3"/>
  </si>
  <si>
    <t>素材加工</t>
    <rPh sb="0" eb="2">
      <t>ソザイ</t>
    </rPh>
    <rPh sb="2" eb="4">
      <t>カコウ</t>
    </rPh>
    <phoneticPr fontId="3"/>
  </si>
  <si>
    <t>製品流通</t>
    <rPh sb="0" eb="2">
      <t>セイヒン</t>
    </rPh>
    <rPh sb="2" eb="4">
      <t>リュウツウ</t>
    </rPh>
    <phoneticPr fontId="3"/>
  </si>
  <si>
    <t>累　　　　計</t>
    <rPh sb="0" eb="6">
      <t>ルイケイ</t>
    </rPh>
    <phoneticPr fontId="3"/>
  </si>
  <si>
    <t>制度発足　昭和52年　注）件数・金額は間伐材生産流通資金証明台帳（群馬県木材組合連合会発行）から</t>
    <rPh sb="0" eb="2">
      <t>セイド</t>
    </rPh>
    <rPh sb="2" eb="4">
      <t>ホッソク</t>
    </rPh>
    <rPh sb="5" eb="7">
      <t>ショウワ</t>
    </rPh>
    <rPh sb="9" eb="10">
      <t>ネン</t>
    </rPh>
    <rPh sb="11" eb="12">
      <t>チュウ</t>
    </rPh>
    <rPh sb="13" eb="15">
      <t>ケンスウ</t>
    </rPh>
    <rPh sb="16" eb="18">
      <t>キンガク</t>
    </rPh>
    <rPh sb="19" eb="22">
      <t>カンバツザイ</t>
    </rPh>
    <rPh sb="22" eb="24">
      <t>セイサン</t>
    </rPh>
    <rPh sb="24" eb="26">
      <t>リュウツウ</t>
    </rPh>
    <rPh sb="26" eb="28">
      <t>シキン</t>
    </rPh>
    <rPh sb="28" eb="30">
      <t>ショウメイ</t>
    </rPh>
    <rPh sb="30" eb="32">
      <t>ダイチョウ</t>
    </rPh>
    <rPh sb="33" eb="36">
      <t>グンマケン</t>
    </rPh>
    <rPh sb="36" eb="38">
      <t>モクザイ</t>
    </rPh>
    <rPh sb="38" eb="40">
      <t>クミアイ</t>
    </rPh>
    <rPh sb="40" eb="43">
      <t>レンゴウカイ</t>
    </rPh>
    <rPh sb="43" eb="45">
      <t>ハッコウ</t>
    </rPh>
    <phoneticPr fontId="3"/>
  </si>
  <si>
    <t>.</t>
    <phoneticPr fontId="5"/>
  </si>
  <si>
    <t>昭和26～令和3年度</t>
    <rPh sb="0" eb="2">
      <t>ショウワ</t>
    </rPh>
    <rPh sb="5" eb="7">
      <t>レイワ</t>
    </rPh>
    <rPh sb="8" eb="9">
      <t>ネン</t>
    </rPh>
    <rPh sb="9" eb="10">
      <t>ド</t>
    </rPh>
    <phoneticPr fontId="3"/>
  </si>
  <si>
    <t>令和４年度</t>
    <phoneticPr fontId="2"/>
  </si>
  <si>
    <t>（昭和51年度～令和3年度）</t>
    <phoneticPr fontId="2"/>
  </si>
  <si>
    <t>令和4年度</t>
    <phoneticPr fontId="2"/>
  </si>
  <si>
    <t>令和４年度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</si>
</sst>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);[Red]\(0.00\)"/>
    <numFmt numFmtId="178" formatCode="#,##0;\-#,##0;&quot;-&quot;"/>
  </numFmts>
  <fonts count="20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37" fontId="10" fillId="0" borderId="27" xfId="0" applyNumberFormat="1" applyFont="1" applyBorder="1" applyAlignment="1">
      <alignment vertical="center"/>
    </xf>
    <xf numFmtId="37" fontId="10" fillId="0" borderId="47" xfId="0" applyNumberFormat="1" applyFont="1" applyBorder="1" applyAlignment="1">
      <alignment vertical="center"/>
    </xf>
    <xf numFmtId="178" fontId="11" fillId="0" borderId="27" xfId="0" applyNumberFormat="1" applyFont="1" applyBorder="1" applyAlignment="1">
      <alignment vertical="center"/>
    </xf>
    <xf numFmtId="178" fontId="11" fillId="0" borderId="44" xfId="0" applyNumberFormat="1" applyFont="1" applyBorder="1" applyAlignment="1">
      <alignment vertical="center"/>
    </xf>
    <xf numFmtId="178" fontId="11" fillId="0" borderId="53" xfId="0" applyNumberFormat="1" applyFont="1" applyBorder="1" applyAlignment="1">
      <alignment vertical="center"/>
    </xf>
    <xf numFmtId="178" fontId="11" fillId="0" borderId="33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37" fontId="10" fillId="0" borderId="8" xfId="0" applyNumberFormat="1" applyFont="1" applyBorder="1" applyAlignment="1">
      <alignment vertical="center"/>
    </xf>
    <xf numFmtId="37" fontId="10" fillId="0" borderId="48" xfId="0" applyNumberFormat="1" applyFont="1" applyBorder="1" applyAlignment="1">
      <alignment vertical="center"/>
    </xf>
    <xf numFmtId="178" fontId="11" fillId="0" borderId="8" xfId="0" applyNumberFormat="1" applyFont="1" applyBorder="1" applyAlignment="1">
      <alignment vertical="center"/>
    </xf>
    <xf numFmtId="178" fontId="11" fillId="0" borderId="45" xfId="0" applyNumberFormat="1" applyFont="1" applyBorder="1" applyAlignment="1">
      <alignment vertical="center"/>
    </xf>
    <xf numFmtId="178" fontId="11" fillId="0" borderId="54" xfId="0" applyNumberFormat="1" applyFont="1" applyBorder="1" applyAlignment="1">
      <alignment vertical="center"/>
    </xf>
    <xf numFmtId="178" fontId="11" fillId="0" borderId="31" xfId="0" applyNumberFormat="1" applyFont="1" applyBorder="1" applyAlignment="1">
      <alignment vertical="center"/>
    </xf>
    <xf numFmtId="178" fontId="11" fillId="0" borderId="54" xfId="0" applyNumberFormat="1" applyFont="1" applyBorder="1" applyAlignment="1">
      <alignment horizontal="right" vertical="center"/>
    </xf>
    <xf numFmtId="178" fontId="11" fillId="0" borderId="31" xfId="0" applyNumberFormat="1" applyFont="1" applyBorder="1" applyAlignment="1">
      <alignment horizontal="right" vertical="center"/>
    </xf>
    <xf numFmtId="0" fontId="10" fillId="0" borderId="30" xfId="0" applyFont="1" applyBorder="1" applyAlignment="1">
      <alignment vertical="center"/>
    </xf>
    <xf numFmtId="178" fontId="11" fillId="0" borderId="53" xfId="0" applyNumberFormat="1" applyFont="1" applyBorder="1" applyAlignment="1">
      <alignment horizontal="right" vertical="center"/>
    </xf>
    <xf numFmtId="178" fontId="11" fillId="0" borderId="33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37" fontId="10" fillId="0" borderId="10" xfId="0" applyNumberFormat="1" applyFont="1" applyBorder="1" applyAlignment="1">
      <alignment vertical="center"/>
    </xf>
    <xf numFmtId="37" fontId="10" fillId="0" borderId="49" xfId="0" applyNumberFormat="1" applyFont="1" applyBorder="1" applyAlignment="1">
      <alignment vertical="center"/>
    </xf>
    <xf numFmtId="178" fontId="11" fillId="0" borderId="10" xfId="0" applyNumberFormat="1" applyFont="1" applyBorder="1" applyAlignment="1">
      <alignment vertical="center"/>
    </xf>
    <xf numFmtId="178" fontId="11" fillId="0" borderId="38" xfId="0" applyNumberFormat="1" applyFont="1" applyBorder="1" applyAlignment="1">
      <alignment vertical="center"/>
    </xf>
    <xf numFmtId="178" fontId="11" fillId="0" borderId="55" xfId="0" applyNumberFormat="1" applyFont="1" applyBorder="1" applyAlignment="1">
      <alignment horizontal="right" vertical="center"/>
    </xf>
    <xf numFmtId="178" fontId="11" fillId="0" borderId="35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top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8" fontId="10" fillId="0" borderId="28" xfId="1" applyFont="1" applyFill="1" applyBorder="1" applyAlignment="1">
      <alignment horizontal="right" vertical="center"/>
    </xf>
    <xf numFmtId="38" fontId="10" fillId="0" borderId="40" xfId="1" applyFont="1" applyFill="1" applyBorder="1" applyAlignment="1">
      <alignment horizontal="right" vertical="center"/>
    </xf>
    <xf numFmtId="178" fontId="11" fillId="0" borderId="34" xfId="0" applyNumberFormat="1" applyFont="1" applyBorder="1" applyAlignment="1">
      <alignment vertical="center"/>
    </xf>
    <xf numFmtId="0" fontId="10" fillId="0" borderId="41" xfId="0" applyFont="1" applyBorder="1" applyAlignment="1">
      <alignment horizontal="left" vertical="center"/>
    </xf>
    <xf numFmtId="38" fontId="10" fillId="0" borderId="61" xfId="1" applyFont="1" applyFill="1" applyBorder="1" applyAlignment="1">
      <alignment horizontal="right" vertical="center"/>
    </xf>
    <xf numFmtId="38" fontId="10" fillId="0" borderId="57" xfId="1" applyFont="1" applyFill="1" applyBorder="1" applyAlignment="1">
      <alignment horizontal="right" vertical="center"/>
    </xf>
    <xf numFmtId="178" fontId="11" fillId="0" borderId="35" xfId="0" applyNumberFormat="1" applyFont="1" applyBorder="1" applyAlignment="1">
      <alignment vertical="center"/>
    </xf>
    <xf numFmtId="0" fontId="10" fillId="0" borderId="30" xfId="0" applyFont="1" applyBorder="1" applyAlignment="1">
      <alignment horizontal="left" vertical="center"/>
    </xf>
    <xf numFmtId="38" fontId="10" fillId="0" borderId="27" xfId="1" applyFont="1" applyFill="1" applyBorder="1" applyAlignment="1">
      <alignment horizontal="right" vertical="center"/>
    </xf>
    <xf numFmtId="38" fontId="10" fillId="0" borderId="33" xfId="1" applyFont="1" applyFill="1" applyBorder="1" applyAlignment="1">
      <alignment horizontal="right" vertical="center"/>
    </xf>
    <xf numFmtId="38" fontId="14" fillId="0" borderId="3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38" fontId="10" fillId="0" borderId="8" xfId="1" applyFont="1" applyFill="1" applyBorder="1" applyAlignment="1">
      <alignment horizontal="right" vertical="center"/>
    </xf>
    <xf numFmtId="38" fontId="10" fillId="0" borderId="31" xfId="1" applyFont="1" applyFill="1" applyBorder="1" applyAlignment="1">
      <alignment horizontal="right" vertical="center"/>
    </xf>
    <xf numFmtId="38" fontId="14" fillId="0" borderId="4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31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38" fontId="10" fillId="0" borderId="10" xfId="1" applyFont="1" applyFill="1" applyBorder="1" applyAlignment="1">
      <alignment horizontal="right" vertical="center"/>
    </xf>
    <xf numFmtId="38" fontId="10" fillId="0" borderId="35" xfId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37" fontId="15" fillId="0" borderId="0" xfId="0" applyNumberFormat="1" applyFont="1" applyAlignment="1">
      <alignment horizontal="right" vertical="center"/>
    </xf>
    <xf numFmtId="37" fontId="8" fillId="0" borderId="0" xfId="0" applyNumberFormat="1" applyFont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/>
    <xf numFmtId="0" fontId="10" fillId="0" borderId="66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2" fillId="0" borderId="67" xfId="0" applyFont="1" applyBorder="1" applyAlignment="1">
      <alignment vertical="center"/>
    </xf>
    <xf numFmtId="0" fontId="12" fillId="0" borderId="68" xfId="0" applyFont="1" applyBorder="1" applyAlignment="1">
      <alignment vertical="center"/>
    </xf>
    <xf numFmtId="0" fontId="12" fillId="0" borderId="69" xfId="0" applyFont="1" applyBorder="1" applyAlignment="1">
      <alignment vertical="center"/>
    </xf>
    <xf numFmtId="37" fontId="12" fillId="0" borderId="70" xfId="0" applyNumberFormat="1" applyFont="1" applyBorder="1" applyAlignment="1">
      <alignment vertical="center"/>
    </xf>
    <xf numFmtId="37" fontId="12" fillId="0" borderId="54" xfId="0" applyNumberFormat="1" applyFont="1" applyBorder="1" applyAlignment="1">
      <alignment vertical="center"/>
    </xf>
    <xf numFmtId="37" fontId="12" fillId="0" borderId="31" xfId="0" applyNumberFormat="1" applyFont="1" applyBorder="1" applyAlignment="1">
      <alignment vertical="center"/>
    </xf>
    <xf numFmtId="178" fontId="18" fillId="0" borderId="71" xfId="0" applyNumberFormat="1" applyFont="1" applyBorder="1" applyAlignment="1">
      <alignment vertical="center"/>
    </xf>
    <xf numFmtId="178" fontId="18" fillId="0" borderId="55" xfId="0" applyNumberFormat="1" applyFont="1" applyBorder="1" applyAlignment="1">
      <alignment vertical="center"/>
    </xf>
    <xf numFmtId="178" fontId="18" fillId="0" borderId="35" xfId="0" applyNumberFormat="1" applyFont="1" applyBorder="1" applyAlignment="1">
      <alignment vertical="center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2" fillId="0" borderId="6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176" fontId="12" fillId="0" borderId="67" xfId="0" applyNumberFormat="1" applyFont="1" applyBorder="1" applyAlignment="1">
      <alignment horizontal="center" vertical="center"/>
    </xf>
    <xf numFmtId="176" fontId="12" fillId="0" borderId="54" xfId="0" applyNumberFormat="1" applyFont="1" applyBorder="1" applyAlignment="1">
      <alignment horizontal="center" vertical="center"/>
    </xf>
    <xf numFmtId="176" fontId="12" fillId="0" borderId="68" xfId="0" applyNumberFormat="1" applyFont="1" applyBorder="1" applyAlignment="1">
      <alignment horizontal="center" vertical="center"/>
    </xf>
    <xf numFmtId="176" fontId="12" fillId="0" borderId="31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vertical="center"/>
    </xf>
    <xf numFmtId="37" fontId="18" fillId="0" borderId="71" xfId="0" applyNumberFormat="1" applyFont="1" applyBorder="1" applyAlignment="1">
      <alignment vertical="center"/>
    </xf>
    <xf numFmtId="37" fontId="18" fillId="0" borderId="55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  <xf numFmtId="3" fontId="12" fillId="0" borderId="70" xfId="0" applyNumberFormat="1" applyFont="1" applyBorder="1" applyAlignment="1">
      <alignment vertical="center"/>
    </xf>
    <xf numFmtId="3" fontId="12" fillId="0" borderId="68" xfId="0" applyNumberFormat="1" applyFont="1" applyBorder="1" applyAlignment="1">
      <alignment vertical="center"/>
    </xf>
    <xf numFmtId="3" fontId="12" fillId="0" borderId="54" xfId="0" applyNumberFormat="1" applyFont="1" applyBorder="1" applyAlignment="1">
      <alignment vertical="center"/>
    </xf>
    <xf numFmtId="4" fontId="12" fillId="0" borderId="31" xfId="0" applyNumberFormat="1" applyFont="1" applyBorder="1" applyAlignment="1">
      <alignment vertical="center"/>
    </xf>
    <xf numFmtId="0" fontId="12" fillId="0" borderId="1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 shrinkToFit="1"/>
    </xf>
    <xf numFmtId="3" fontId="12" fillId="0" borderId="53" xfId="0" applyNumberFormat="1" applyFont="1" applyBorder="1" applyAlignment="1">
      <alignment vertical="center"/>
    </xf>
    <xf numFmtId="4" fontId="12" fillId="0" borderId="33" xfId="0" applyNumberFormat="1" applyFont="1" applyBorder="1" applyAlignment="1">
      <alignment vertical="center"/>
    </xf>
    <xf numFmtId="0" fontId="18" fillId="0" borderId="86" xfId="0" applyFont="1" applyBorder="1" applyAlignment="1">
      <alignment horizontal="distributed" vertical="center" shrinkToFit="1"/>
    </xf>
    <xf numFmtId="3" fontId="18" fillId="0" borderId="87" xfId="0" applyNumberFormat="1" applyFont="1" applyBorder="1" applyAlignment="1">
      <alignment vertical="center"/>
    </xf>
    <xf numFmtId="3" fontId="18" fillId="0" borderId="88" xfId="0" applyNumberFormat="1" applyFont="1" applyBorder="1" applyAlignment="1">
      <alignment vertical="center"/>
    </xf>
    <xf numFmtId="4" fontId="18" fillId="0" borderId="89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0" fontId="9" fillId="0" borderId="7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6" fontId="9" fillId="0" borderId="70" xfId="0" applyNumberFormat="1" applyFont="1" applyBorder="1" applyAlignment="1">
      <alignment vertical="center"/>
    </xf>
    <xf numFmtId="176" fontId="9" fillId="0" borderId="54" xfId="0" applyNumberFormat="1" applyFont="1" applyBorder="1" applyAlignment="1">
      <alignment vertical="center"/>
    </xf>
    <xf numFmtId="176" fontId="9" fillId="0" borderId="31" xfId="0" applyNumberFormat="1" applyFont="1" applyBorder="1" applyAlignment="1">
      <alignment vertical="center"/>
    </xf>
    <xf numFmtId="37" fontId="9" fillId="0" borderId="70" xfId="0" applyNumberFormat="1" applyFont="1" applyBorder="1" applyAlignment="1">
      <alignment vertical="center"/>
    </xf>
    <xf numFmtId="37" fontId="9" fillId="0" borderId="54" xfId="0" applyNumberFormat="1" applyFont="1" applyBorder="1" applyAlignment="1">
      <alignment vertical="center"/>
    </xf>
    <xf numFmtId="176" fontId="9" fillId="0" borderId="54" xfId="0" applyNumberFormat="1" applyFont="1" applyBorder="1" applyAlignment="1">
      <alignment vertical="center" shrinkToFit="1"/>
    </xf>
    <xf numFmtId="37" fontId="11" fillId="0" borderId="71" xfId="0" applyNumberFormat="1" applyFont="1" applyBorder="1" applyAlignment="1">
      <alignment vertical="center"/>
    </xf>
    <xf numFmtId="37" fontId="11" fillId="0" borderId="55" xfId="0" applyNumberFormat="1" applyFont="1" applyBorder="1" applyAlignment="1">
      <alignment vertical="center"/>
    </xf>
    <xf numFmtId="178" fontId="11" fillId="0" borderId="55" xfId="0" applyNumberFormat="1" applyFont="1" applyBorder="1" applyAlignment="1">
      <alignment vertical="center"/>
    </xf>
    <xf numFmtId="176" fontId="9" fillId="0" borderId="67" xfId="0" applyNumberFormat="1" applyFont="1" applyBorder="1" applyAlignment="1">
      <alignment vertical="center"/>
    </xf>
    <xf numFmtId="176" fontId="9" fillId="0" borderId="68" xfId="0" applyNumberFormat="1" applyFont="1" applyBorder="1" applyAlignment="1">
      <alignment vertical="center"/>
    </xf>
    <xf numFmtId="3" fontId="9" fillId="0" borderId="70" xfId="0" applyNumberFormat="1" applyFont="1" applyBorder="1" applyAlignment="1">
      <alignment vertical="center"/>
    </xf>
    <xf numFmtId="3" fontId="9" fillId="0" borderId="54" xfId="0" applyNumberFormat="1" applyFont="1" applyBorder="1" applyAlignment="1">
      <alignment vertical="center"/>
    </xf>
    <xf numFmtId="3" fontId="9" fillId="0" borderId="31" xfId="0" applyNumberFormat="1" applyFont="1" applyBorder="1" applyAlignment="1">
      <alignment vertical="center"/>
    </xf>
    <xf numFmtId="3" fontId="19" fillId="0" borderId="71" xfId="0" applyNumberFormat="1" applyFont="1" applyBorder="1" applyAlignment="1">
      <alignment vertical="center"/>
    </xf>
    <xf numFmtId="3" fontId="19" fillId="0" borderId="55" xfId="0" applyNumberFormat="1" applyFont="1" applyBorder="1" applyAlignment="1">
      <alignment vertical="center"/>
    </xf>
    <xf numFmtId="3" fontId="11" fillId="0" borderId="55" xfId="0" applyNumberFormat="1" applyFont="1" applyBorder="1" applyAlignment="1">
      <alignment vertical="center"/>
    </xf>
    <xf numFmtId="178" fontId="11" fillId="0" borderId="90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1" fillId="0" borderId="5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9" xfId="0" applyFont="1" applyBorder="1" applyAlignment="1"/>
    <xf numFmtId="0" fontId="11" fillId="0" borderId="20" xfId="0" applyFont="1" applyBorder="1" applyAlignment="1"/>
    <xf numFmtId="0" fontId="11" fillId="0" borderId="59" xfId="0" applyFont="1" applyBorder="1" applyAlignment="1"/>
    <xf numFmtId="0" fontId="11" fillId="0" borderId="22" xfId="0" applyFont="1" applyBorder="1" applyAlignment="1"/>
    <xf numFmtId="0" fontId="11" fillId="0" borderId="23" xfId="0" applyFont="1" applyBorder="1" applyAlignment="1"/>
    <xf numFmtId="0" fontId="11" fillId="0" borderId="36" xfId="0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10" fillId="0" borderId="60" xfId="0" quotePrefix="1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17" fillId="0" borderId="6" xfId="0" quotePrefix="1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72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328084</xdr:colOff>
      <xdr:row>3</xdr:row>
      <xdr:rowOff>95249</xdr:rowOff>
    </xdr:from>
    <xdr:to>
      <xdr:col>20</xdr:col>
      <xdr:colOff>178012</xdr:colOff>
      <xdr:row>11</xdr:row>
      <xdr:rowOff>92286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86440D6-B2E9-4F9B-BCDE-A5D389A38FD5}"/>
            </a:ext>
          </a:extLst>
        </xdr:cNvPr>
        <xdr:cNvSpPr txBox="1"/>
      </xdr:nvSpPr>
      <xdr:spPr>
        <a:xfrm>
          <a:off x="8456084" y="751416"/>
          <a:ext cx="2601595" cy="1214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FF0000"/>
              </a:solidFill>
            </a:rPr>
            <a:t>最新に更新済</a:t>
          </a:r>
          <a:endParaRPr kumimoji="1" lang="en-US" altLang="ja-JP" sz="2800" b="1">
            <a:solidFill>
              <a:srgbClr val="FF0000"/>
            </a:solidFill>
          </a:endParaRPr>
        </a:p>
        <a:p>
          <a:r>
            <a:rPr kumimoji="1" lang="en-US" altLang="ja-JP" sz="2800" b="1">
              <a:solidFill>
                <a:srgbClr val="FF0000"/>
              </a:solidFill>
            </a:rPr>
            <a:t>R4.11.15</a:t>
          </a:r>
        </a:p>
      </xdr:txBody>
    </xdr:sp>
    <xdr:clientData/>
  </xdr:twoCellAnchor>
  <xdr:twoCellAnchor>
    <xdr:from>
      <xdr:col>16</xdr:col>
      <xdr:colOff>322156</xdr:colOff>
      <xdr:row>12</xdr:row>
      <xdr:rowOff>44874</xdr:rowOff>
    </xdr:from>
    <xdr:to>
      <xdr:col>18</xdr:col>
      <xdr:colOff>211879</xdr:colOff>
      <xdr:row>16</xdr:row>
      <xdr:rowOff>66252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3D619F-9329-435A-BE96-62CA44DD5482}"/>
            </a:ext>
            <a:ext uri="{147F2762-F138-4A5C-976F-8EAC2B608ADB}">
              <a16:predDERef xmlns:a16="http://schemas.microsoft.com/office/drawing/2014/main" pred="{437C7810-4337-4FD5-A68E-9320A45C839E}"/>
            </a:ext>
          </a:extLst>
        </xdr:cNvPr>
        <xdr:cNvSpPr txBox="1"/>
      </xdr:nvSpPr>
      <xdr:spPr>
        <a:xfrm>
          <a:off x="8323156" y="2076874"/>
          <a:ext cx="1138556" cy="7198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ja-JP" altLang="en-US" sz="1600" b="1" i="0" u="none" strike="noStrike">
              <a:solidFill>
                <a:srgbClr val="FF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更新済</a:t>
          </a:r>
        </a:p>
        <a:p>
          <a:pPr marL="0" indent="0" algn="l"/>
          <a:r>
            <a:rPr lang="en-US" sz="1600" b="1" i="0" u="none" strike="noStrike">
              <a:solidFill>
                <a:srgbClr val="FF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R5.11.1</a:t>
          </a:r>
          <a:r>
            <a:rPr lang="en-US" altLang="ja-JP" sz="1600" b="1" i="0" u="none" strike="noStrike">
              <a:solidFill>
                <a:srgbClr val="FF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7</a:t>
          </a:r>
          <a:endParaRPr lang="en-US" sz="1600" b="1" i="0" u="none" strike="noStrike">
            <a:solidFill>
              <a:srgbClr val="FF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573405</xdr:colOff>
      <xdr:row>24</xdr:row>
      <xdr:rowOff>9532</xdr:rowOff>
    </xdr:from>
    <xdr:to>
      <xdr:col>18</xdr:col>
      <xdr:colOff>251459</xdr:colOff>
      <xdr:row>25</xdr:row>
      <xdr:rowOff>1807851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003EBDC-5155-4E3E-A9A0-D492532F26BB}"/>
            </a:ext>
          </a:extLst>
        </xdr:cNvPr>
        <xdr:cNvSpPr txBox="1"/>
      </xdr:nvSpPr>
      <xdr:spPr>
        <a:xfrm rot="5400000">
          <a:off x="8762047" y="5717865"/>
          <a:ext cx="1969769" cy="26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Ⅷ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林業金融　　　　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- 81-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20</xdr:col>
      <xdr:colOff>57150</xdr:colOff>
      <xdr:row>0</xdr:row>
      <xdr:rowOff>247651</xdr:rowOff>
    </xdr:from>
    <xdr:to>
      <xdr:col>23</xdr:col>
      <xdr:colOff>352425</xdr:colOff>
      <xdr:row>3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743E3F7-E716-4E01-9C7E-B647E3EB2BF5}"/>
            </a:ext>
            <a:ext uri="{147F2762-F138-4A5C-976F-8EAC2B608ADB}">
              <a16:predDERef xmlns:a16="http://schemas.microsoft.com/office/drawing/2014/main" pred="{437C7810-4337-4FD5-A68E-9320A45C839E}"/>
            </a:ext>
          </a:extLst>
        </xdr:cNvPr>
        <xdr:cNvSpPr txBox="1"/>
      </xdr:nvSpPr>
      <xdr:spPr>
        <a:xfrm>
          <a:off x="10706100" y="247651"/>
          <a:ext cx="2152650" cy="447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ja-JP" altLang="en-US" sz="1600" b="1" i="0" u="none" strike="noStrike">
              <a:solidFill>
                <a:srgbClr val="FF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更新済　</a:t>
          </a:r>
          <a:r>
            <a:rPr lang="en-US" sz="1600" b="1" i="0" u="none" strike="noStrike">
              <a:solidFill>
                <a:srgbClr val="FF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R5.11.1</a:t>
          </a:r>
          <a:r>
            <a:rPr lang="en-US" altLang="ja-JP" sz="1600" b="1" i="0" u="none" strike="noStrike">
              <a:solidFill>
                <a:srgbClr val="FF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7</a:t>
          </a:r>
          <a:endParaRPr lang="en-US" sz="1600" b="1" i="0" u="none" strike="noStrike">
            <a:solidFill>
              <a:srgbClr val="FF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54"/>
  <sheetViews>
    <sheetView showGridLines="0" view="pageBreakPreview" topLeftCell="A4" zoomScaleNormal="100" zoomScaleSheetLayoutView="100" workbookViewId="0">
      <selection sqref="A1:XFD1048576"/>
    </sheetView>
  </sheetViews>
  <sheetFormatPr defaultColWidth="9" defaultRowHeight="13.2" x14ac:dyDescent="0.2"/>
  <cols>
    <col min="1" max="1" width="22" style="5" customWidth="1"/>
    <col min="2" max="2" width="6.88671875" style="5" customWidth="1"/>
    <col min="3" max="3" width="10.6640625" style="5" customWidth="1"/>
    <col min="4" max="4" width="6.6640625" style="5" customWidth="1"/>
    <col min="5" max="5" width="9.6640625" style="5" customWidth="1"/>
    <col min="6" max="6" width="6.6640625" style="5" customWidth="1"/>
    <col min="7" max="7" width="9.6640625" style="5" customWidth="1"/>
    <col min="8" max="8" width="6.6640625" style="5" customWidth="1"/>
    <col min="9" max="9" width="9.6640625" style="5" customWidth="1"/>
    <col min="10" max="16384" width="9" style="5"/>
  </cols>
  <sheetData>
    <row r="1" spans="1:9" ht="24" customHeight="1" x14ac:dyDescent="0.2">
      <c r="A1" s="3" t="s">
        <v>0</v>
      </c>
      <c r="B1" s="4"/>
      <c r="C1" s="4"/>
    </row>
    <row r="2" spans="1:9" ht="16.05" customHeight="1" x14ac:dyDescent="0.2">
      <c r="A2" s="3"/>
      <c r="B2" s="4"/>
      <c r="C2" s="4"/>
    </row>
    <row r="3" spans="1:9" s="6" customFormat="1" ht="12" customHeight="1" thickBot="1" x14ac:dyDescent="0.25">
      <c r="I3" s="7" t="s">
        <v>1</v>
      </c>
    </row>
    <row r="4" spans="1:9" s="6" customFormat="1" ht="16.05" customHeight="1" x14ac:dyDescent="0.2">
      <c r="A4" s="8"/>
      <c r="B4" s="167" t="s">
        <v>139</v>
      </c>
      <c r="C4" s="168"/>
      <c r="D4" s="174" t="s">
        <v>140</v>
      </c>
      <c r="E4" s="175"/>
      <c r="F4" s="175"/>
      <c r="G4" s="175"/>
      <c r="H4" s="175"/>
      <c r="I4" s="176"/>
    </row>
    <row r="5" spans="1:9" s="6" customFormat="1" ht="16.05" customHeight="1" x14ac:dyDescent="0.2">
      <c r="A5" s="9" t="s">
        <v>3</v>
      </c>
      <c r="B5" s="171" t="s">
        <v>4</v>
      </c>
      <c r="C5" s="171"/>
      <c r="D5" s="172" t="s">
        <v>5</v>
      </c>
      <c r="E5" s="173"/>
      <c r="F5" s="155" t="s">
        <v>6</v>
      </c>
      <c r="G5" s="155"/>
      <c r="H5" s="155" t="s">
        <v>7</v>
      </c>
      <c r="I5" s="156"/>
    </row>
    <row r="6" spans="1:9" s="6" customFormat="1" ht="16.05" customHeight="1" x14ac:dyDescent="0.2">
      <c r="A6" s="10"/>
      <c r="B6" s="11" t="s">
        <v>8</v>
      </c>
      <c r="C6" s="12" t="s">
        <v>9</v>
      </c>
      <c r="D6" s="13" t="s">
        <v>8</v>
      </c>
      <c r="E6" s="14" t="s">
        <v>9</v>
      </c>
      <c r="F6" s="15" t="s">
        <v>8</v>
      </c>
      <c r="G6" s="16" t="s">
        <v>9</v>
      </c>
      <c r="H6" s="15" t="s">
        <v>8</v>
      </c>
      <c r="I6" s="17" t="s">
        <v>9</v>
      </c>
    </row>
    <row r="7" spans="1:9" s="6" customFormat="1" ht="16.05" customHeight="1" x14ac:dyDescent="0.2">
      <c r="A7" s="18" t="s">
        <v>10</v>
      </c>
      <c r="B7" s="19">
        <f>4505+3</f>
        <v>4508</v>
      </c>
      <c r="C7" s="20">
        <f>22727+139+34+13+242</f>
        <v>23155</v>
      </c>
      <c r="D7" s="21">
        <f t="shared" ref="D7:I7" si="0">SUM(D8,D18,D19,D23,D26,D27,D30,D31)</f>
        <v>1</v>
      </c>
      <c r="E7" s="22">
        <f t="shared" si="0"/>
        <v>45</v>
      </c>
      <c r="F7" s="23">
        <f t="shared" si="0"/>
        <v>0</v>
      </c>
      <c r="G7" s="23">
        <f t="shared" si="0"/>
        <v>0</v>
      </c>
      <c r="H7" s="23">
        <f t="shared" si="0"/>
        <v>1</v>
      </c>
      <c r="I7" s="24">
        <f t="shared" si="0"/>
        <v>45</v>
      </c>
    </row>
    <row r="8" spans="1:9" s="6" customFormat="1" ht="16.05" customHeight="1" x14ac:dyDescent="0.2">
      <c r="A8" s="25" t="s">
        <v>11</v>
      </c>
      <c r="B8" s="26">
        <f>SUM(B9,B12,B13)</f>
        <v>1464</v>
      </c>
      <c r="C8" s="27">
        <f>SUM(C9,C12,C13)</f>
        <v>11470</v>
      </c>
      <c r="D8" s="28">
        <f t="shared" ref="D8:I8" si="1">SUM(D9,D12,D13)</f>
        <v>0</v>
      </c>
      <c r="E8" s="29">
        <f t="shared" si="1"/>
        <v>0</v>
      </c>
      <c r="F8" s="30">
        <f t="shared" si="1"/>
        <v>0</v>
      </c>
      <c r="G8" s="30">
        <f t="shared" si="1"/>
        <v>0</v>
      </c>
      <c r="H8" s="30">
        <f t="shared" si="1"/>
        <v>0</v>
      </c>
      <c r="I8" s="31">
        <f t="shared" si="1"/>
        <v>0</v>
      </c>
    </row>
    <row r="9" spans="1:9" s="6" customFormat="1" ht="16.05" customHeight="1" x14ac:dyDescent="0.2">
      <c r="A9" s="25" t="s">
        <v>12</v>
      </c>
      <c r="B9" s="26">
        <f>SUM(B10:B11)</f>
        <v>817</v>
      </c>
      <c r="C9" s="27">
        <f>SUM(C10:C11)</f>
        <v>8793</v>
      </c>
      <c r="D9" s="28">
        <f t="shared" ref="D9:I9" si="2">SUM(D10:D11)</f>
        <v>0</v>
      </c>
      <c r="E9" s="29">
        <f t="shared" si="2"/>
        <v>0</v>
      </c>
      <c r="F9" s="30">
        <f t="shared" si="2"/>
        <v>0</v>
      </c>
      <c r="G9" s="30">
        <f t="shared" si="2"/>
        <v>0</v>
      </c>
      <c r="H9" s="30">
        <f>SUM(H10:H11)</f>
        <v>0</v>
      </c>
      <c r="I9" s="31">
        <f t="shared" si="2"/>
        <v>0</v>
      </c>
    </row>
    <row r="10" spans="1:9" s="6" customFormat="1" ht="16.05" customHeight="1" x14ac:dyDescent="0.2">
      <c r="A10" s="25" t="s">
        <v>13</v>
      </c>
      <c r="B10" s="26">
        <v>121</v>
      </c>
      <c r="C10" s="27">
        <v>1285</v>
      </c>
      <c r="D10" s="28">
        <f t="shared" ref="D10:E31" si="3">SUM(F10,H10)</f>
        <v>0</v>
      </c>
      <c r="E10" s="29">
        <f t="shared" si="3"/>
        <v>0</v>
      </c>
      <c r="F10" s="30">
        <v>0</v>
      </c>
      <c r="G10" s="30">
        <v>0</v>
      </c>
      <c r="H10" s="30">
        <v>0</v>
      </c>
      <c r="I10" s="31">
        <v>0</v>
      </c>
    </row>
    <row r="11" spans="1:9" s="6" customFormat="1" ht="16.05" customHeight="1" x14ac:dyDescent="0.2">
      <c r="A11" s="25" t="s">
        <v>14</v>
      </c>
      <c r="B11" s="26">
        <v>696</v>
      </c>
      <c r="C11" s="27">
        <v>7508</v>
      </c>
      <c r="D11" s="28">
        <f t="shared" si="3"/>
        <v>0</v>
      </c>
      <c r="E11" s="29">
        <f t="shared" si="3"/>
        <v>0</v>
      </c>
      <c r="F11" s="30">
        <v>0</v>
      </c>
      <c r="G11" s="30">
        <v>0</v>
      </c>
      <c r="H11" s="30">
        <v>0</v>
      </c>
      <c r="I11" s="31">
        <v>0</v>
      </c>
    </row>
    <row r="12" spans="1:9" s="6" customFormat="1" ht="16.05" customHeight="1" x14ac:dyDescent="0.2">
      <c r="A12" s="25" t="s">
        <v>15</v>
      </c>
      <c r="B12" s="26">
        <v>4</v>
      </c>
      <c r="C12" s="27">
        <v>3</v>
      </c>
      <c r="D12" s="28">
        <f t="shared" si="3"/>
        <v>0</v>
      </c>
      <c r="E12" s="29">
        <f t="shared" si="3"/>
        <v>0</v>
      </c>
      <c r="F12" s="30">
        <v>0</v>
      </c>
      <c r="G12" s="30">
        <v>0</v>
      </c>
      <c r="H12" s="30">
        <v>0</v>
      </c>
      <c r="I12" s="31">
        <v>0</v>
      </c>
    </row>
    <row r="13" spans="1:9" s="6" customFormat="1" ht="16.05" customHeight="1" x14ac:dyDescent="0.2">
      <c r="A13" s="25" t="s">
        <v>16</v>
      </c>
      <c r="B13" s="26">
        <f t="shared" ref="B13:I13" si="4">SUM(B14:B17)</f>
        <v>643</v>
      </c>
      <c r="C13" s="27">
        <f t="shared" si="4"/>
        <v>2674</v>
      </c>
      <c r="D13" s="28">
        <f t="shared" si="4"/>
        <v>0</v>
      </c>
      <c r="E13" s="29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1">
        <f t="shared" si="4"/>
        <v>0</v>
      </c>
    </row>
    <row r="14" spans="1:9" s="6" customFormat="1" ht="16.05" customHeight="1" x14ac:dyDescent="0.2">
      <c r="A14" s="25" t="s">
        <v>13</v>
      </c>
      <c r="B14" s="26">
        <v>284</v>
      </c>
      <c r="C14" s="27">
        <v>1026</v>
      </c>
      <c r="D14" s="28">
        <f t="shared" si="3"/>
        <v>0</v>
      </c>
      <c r="E14" s="29">
        <f t="shared" si="3"/>
        <v>0</v>
      </c>
      <c r="F14" s="30">
        <v>0</v>
      </c>
      <c r="G14" s="30">
        <v>0</v>
      </c>
      <c r="H14" s="30">
        <v>0</v>
      </c>
      <c r="I14" s="31">
        <v>0</v>
      </c>
    </row>
    <row r="15" spans="1:9" s="6" customFormat="1" ht="16.05" customHeight="1" x14ac:dyDescent="0.2">
      <c r="A15" s="25" t="s">
        <v>14</v>
      </c>
      <c r="B15" s="26">
        <v>311</v>
      </c>
      <c r="C15" s="27">
        <v>1602</v>
      </c>
      <c r="D15" s="28">
        <f t="shared" si="3"/>
        <v>0</v>
      </c>
      <c r="E15" s="29">
        <f t="shared" si="3"/>
        <v>0</v>
      </c>
      <c r="F15" s="30">
        <v>0</v>
      </c>
      <c r="G15" s="30">
        <v>0</v>
      </c>
      <c r="H15" s="30">
        <v>0</v>
      </c>
      <c r="I15" s="31">
        <v>0</v>
      </c>
    </row>
    <row r="16" spans="1:9" s="6" customFormat="1" ht="16.05" customHeight="1" x14ac:dyDescent="0.2">
      <c r="A16" s="25" t="s">
        <v>17</v>
      </c>
      <c r="B16" s="26">
        <v>44</v>
      </c>
      <c r="C16" s="27">
        <v>44</v>
      </c>
      <c r="D16" s="28">
        <f t="shared" si="3"/>
        <v>0</v>
      </c>
      <c r="E16" s="29">
        <f t="shared" si="3"/>
        <v>0</v>
      </c>
      <c r="F16" s="32">
        <v>0</v>
      </c>
      <c r="G16" s="32">
        <v>0</v>
      </c>
      <c r="H16" s="32">
        <v>0</v>
      </c>
      <c r="I16" s="33">
        <v>0</v>
      </c>
    </row>
    <row r="17" spans="1:9" s="6" customFormat="1" ht="16.05" customHeight="1" x14ac:dyDescent="0.2">
      <c r="A17" s="34" t="s">
        <v>18</v>
      </c>
      <c r="B17" s="19">
        <v>4</v>
      </c>
      <c r="C17" s="20">
        <v>2</v>
      </c>
      <c r="D17" s="21">
        <f t="shared" si="3"/>
        <v>0</v>
      </c>
      <c r="E17" s="22">
        <f t="shared" si="3"/>
        <v>0</v>
      </c>
      <c r="F17" s="35">
        <v>0</v>
      </c>
      <c r="G17" s="35">
        <v>0</v>
      </c>
      <c r="H17" s="35">
        <v>0</v>
      </c>
      <c r="I17" s="36">
        <v>0</v>
      </c>
    </row>
    <row r="18" spans="1:9" s="6" customFormat="1" ht="16.05" customHeight="1" x14ac:dyDescent="0.2">
      <c r="A18" s="34" t="s">
        <v>19</v>
      </c>
      <c r="B18" s="19">
        <v>36</v>
      </c>
      <c r="C18" s="20">
        <v>364</v>
      </c>
      <c r="D18" s="21">
        <f t="shared" si="3"/>
        <v>0</v>
      </c>
      <c r="E18" s="22">
        <f t="shared" si="3"/>
        <v>0</v>
      </c>
      <c r="F18" s="23">
        <v>0</v>
      </c>
      <c r="G18" s="23">
        <v>0</v>
      </c>
      <c r="H18" s="23">
        <v>0</v>
      </c>
      <c r="I18" s="24">
        <v>0</v>
      </c>
    </row>
    <row r="19" spans="1:9" s="6" customFormat="1" ht="16.05" customHeight="1" x14ac:dyDescent="0.2">
      <c r="A19" s="25" t="s">
        <v>20</v>
      </c>
      <c r="B19" s="26">
        <f>SUM(B20:B22)</f>
        <v>214</v>
      </c>
      <c r="C19" s="27">
        <f>SUM(C20:C22)</f>
        <v>4337</v>
      </c>
      <c r="D19" s="28">
        <f t="shared" ref="D19:I19" si="5">SUM(D20:D22)</f>
        <v>1</v>
      </c>
      <c r="E19" s="29">
        <f t="shared" si="5"/>
        <v>45</v>
      </c>
      <c r="F19" s="30">
        <f t="shared" si="5"/>
        <v>0</v>
      </c>
      <c r="G19" s="30">
        <f t="shared" si="5"/>
        <v>0</v>
      </c>
      <c r="H19" s="30">
        <f t="shared" si="5"/>
        <v>1</v>
      </c>
      <c r="I19" s="31">
        <f t="shared" si="5"/>
        <v>45</v>
      </c>
    </row>
    <row r="20" spans="1:9" s="6" customFormat="1" ht="16.05" customHeight="1" x14ac:dyDescent="0.2">
      <c r="A20" s="25" t="s">
        <v>21</v>
      </c>
      <c r="B20" s="26">
        <f>151+1+2</f>
        <v>154</v>
      </c>
      <c r="C20" s="27">
        <f>3126+2+105</f>
        <v>3233</v>
      </c>
      <c r="D20" s="28">
        <f t="shared" si="3"/>
        <v>1</v>
      </c>
      <c r="E20" s="29">
        <f t="shared" si="3"/>
        <v>45</v>
      </c>
      <c r="F20" s="30">
        <v>0</v>
      </c>
      <c r="G20" s="30">
        <v>0</v>
      </c>
      <c r="H20" s="30">
        <v>1</v>
      </c>
      <c r="I20" s="31">
        <v>45</v>
      </c>
    </row>
    <row r="21" spans="1:9" s="6" customFormat="1" ht="16.05" customHeight="1" x14ac:dyDescent="0.2">
      <c r="A21" s="25" t="s">
        <v>22</v>
      </c>
      <c r="B21" s="26">
        <v>56</v>
      </c>
      <c r="C21" s="27">
        <v>1049</v>
      </c>
      <c r="D21" s="28">
        <f t="shared" si="3"/>
        <v>0</v>
      </c>
      <c r="E21" s="29">
        <f t="shared" si="3"/>
        <v>0</v>
      </c>
      <c r="F21" s="30">
        <v>0</v>
      </c>
      <c r="G21" s="30">
        <v>0</v>
      </c>
      <c r="H21" s="30">
        <v>0</v>
      </c>
      <c r="I21" s="31">
        <v>0</v>
      </c>
    </row>
    <row r="22" spans="1:9" s="6" customFormat="1" ht="16.05" customHeight="1" x14ac:dyDescent="0.2">
      <c r="A22" s="34" t="s">
        <v>23</v>
      </c>
      <c r="B22" s="19">
        <v>4</v>
      </c>
      <c r="C22" s="20">
        <v>55</v>
      </c>
      <c r="D22" s="21">
        <f t="shared" si="3"/>
        <v>0</v>
      </c>
      <c r="E22" s="22">
        <f t="shared" si="3"/>
        <v>0</v>
      </c>
      <c r="F22" s="35">
        <v>0</v>
      </c>
      <c r="G22" s="35">
        <v>0</v>
      </c>
      <c r="H22" s="35">
        <v>0</v>
      </c>
      <c r="I22" s="36">
        <v>0</v>
      </c>
    </row>
    <row r="23" spans="1:9" s="6" customFormat="1" ht="16.05" customHeight="1" x14ac:dyDescent="0.2">
      <c r="A23" s="25" t="s">
        <v>24</v>
      </c>
      <c r="B23" s="26">
        <f>SUM(B24:B25)</f>
        <v>1991</v>
      </c>
      <c r="C23" s="27">
        <f>SUM(C24:C25)</f>
        <v>5035</v>
      </c>
      <c r="D23" s="28">
        <f t="shared" si="3"/>
        <v>0</v>
      </c>
      <c r="E23" s="29">
        <f t="shared" si="3"/>
        <v>0</v>
      </c>
      <c r="F23" s="30">
        <f>SUM(F24:F25)</f>
        <v>0</v>
      </c>
      <c r="G23" s="30">
        <f>SUM(G24:G25)</f>
        <v>0</v>
      </c>
      <c r="H23" s="30">
        <f>SUM(H24:H25)</f>
        <v>0</v>
      </c>
      <c r="I23" s="31">
        <f>SUM(I24:I25)</f>
        <v>0</v>
      </c>
    </row>
    <row r="24" spans="1:9" s="6" customFormat="1" ht="16.05" customHeight="1" x14ac:dyDescent="0.2">
      <c r="A24" s="25" t="s">
        <v>25</v>
      </c>
      <c r="B24" s="26">
        <v>1110</v>
      </c>
      <c r="C24" s="27">
        <v>409</v>
      </c>
      <c r="D24" s="28">
        <f t="shared" si="3"/>
        <v>0</v>
      </c>
      <c r="E24" s="29">
        <f t="shared" si="3"/>
        <v>0</v>
      </c>
      <c r="F24" s="30">
        <v>0</v>
      </c>
      <c r="G24" s="30">
        <v>0</v>
      </c>
      <c r="H24" s="30">
        <v>0</v>
      </c>
      <c r="I24" s="31">
        <v>0</v>
      </c>
    </row>
    <row r="25" spans="1:9" s="6" customFormat="1" ht="16.05" customHeight="1" x14ac:dyDescent="0.2">
      <c r="A25" s="34" t="s">
        <v>26</v>
      </c>
      <c r="B25" s="19">
        <v>881</v>
      </c>
      <c r="C25" s="20">
        <v>4626</v>
      </c>
      <c r="D25" s="21">
        <f t="shared" si="3"/>
        <v>0</v>
      </c>
      <c r="E25" s="22">
        <f t="shared" si="3"/>
        <v>0</v>
      </c>
      <c r="F25" s="23">
        <v>0</v>
      </c>
      <c r="G25" s="23">
        <v>0</v>
      </c>
      <c r="H25" s="23">
        <v>0</v>
      </c>
      <c r="I25" s="24">
        <v>0</v>
      </c>
    </row>
    <row r="26" spans="1:9" s="6" customFormat="1" ht="16.05" customHeight="1" x14ac:dyDescent="0.2">
      <c r="A26" s="34" t="s">
        <v>27</v>
      </c>
      <c r="B26" s="19">
        <v>748</v>
      </c>
      <c r="C26" s="20">
        <v>723</v>
      </c>
      <c r="D26" s="21">
        <f t="shared" si="3"/>
        <v>0</v>
      </c>
      <c r="E26" s="22">
        <f t="shared" si="3"/>
        <v>0</v>
      </c>
      <c r="F26" s="23">
        <v>0</v>
      </c>
      <c r="G26" s="23">
        <v>0</v>
      </c>
      <c r="H26" s="23">
        <v>0</v>
      </c>
      <c r="I26" s="24">
        <v>0</v>
      </c>
    </row>
    <row r="27" spans="1:9" s="6" customFormat="1" ht="16.05" customHeight="1" x14ac:dyDescent="0.2">
      <c r="A27" s="25" t="s">
        <v>28</v>
      </c>
      <c r="B27" s="26">
        <f>SUM(B28:B29)</f>
        <v>13</v>
      </c>
      <c r="C27" s="27">
        <f>SUM(C28:C29)</f>
        <v>122</v>
      </c>
      <c r="D27" s="28">
        <f t="shared" si="3"/>
        <v>0</v>
      </c>
      <c r="E27" s="29">
        <f t="shared" si="3"/>
        <v>0</v>
      </c>
      <c r="F27" s="30">
        <f t="shared" ref="F27:I27" si="6">SUM(F28:F29)</f>
        <v>0</v>
      </c>
      <c r="G27" s="30">
        <f t="shared" si="6"/>
        <v>0</v>
      </c>
      <c r="H27" s="30">
        <f t="shared" si="6"/>
        <v>0</v>
      </c>
      <c r="I27" s="31">
        <f t="shared" si="6"/>
        <v>0</v>
      </c>
    </row>
    <row r="28" spans="1:9" s="6" customFormat="1" ht="16.05" customHeight="1" x14ac:dyDescent="0.2">
      <c r="A28" s="25" t="s">
        <v>29</v>
      </c>
      <c r="B28" s="26">
        <v>3</v>
      </c>
      <c r="C28" s="27">
        <v>10</v>
      </c>
      <c r="D28" s="28">
        <f t="shared" si="3"/>
        <v>0</v>
      </c>
      <c r="E28" s="29">
        <f t="shared" si="3"/>
        <v>0</v>
      </c>
      <c r="F28" s="30">
        <v>0</v>
      </c>
      <c r="G28" s="30">
        <v>0</v>
      </c>
      <c r="H28" s="30">
        <v>0</v>
      </c>
      <c r="I28" s="31">
        <v>0</v>
      </c>
    </row>
    <row r="29" spans="1:9" s="6" customFormat="1" ht="16.05" customHeight="1" x14ac:dyDescent="0.2">
      <c r="A29" s="34" t="s">
        <v>30</v>
      </c>
      <c r="B29" s="19">
        <v>10</v>
      </c>
      <c r="C29" s="20">
        <v>112</v>
      </c>
      <c r="D29" s="21">
        <f t="shared" si="3"/>
        <v>0</v>
      </c>
      <c r="E29" s="22">
        <f t="shared" si="3"/>
        <v>0</v>
      </c>
      <c r="F29" s="23">
        <v>0</v>
      </c>
      <c r="G29" s="23">
        <v>0</v>
      </c>
      <c r="H29" s="23">
        <v>0</v>
      </c>
      <c r="I29" s="24">
        <v>0</v>
      </c>
    </row>
    <row r="30" spans="1:9" s="6" customFormat="1" ht="16.05" customHeight="1" x14ac:dyDescent="0.2">
      <c r="A30" s="34" t="s">
        <v>31</v>
      </c>
      <c r="B30" s="19">
        <v>9</v>
      </c>
      <c r="C30" s="20">
        <v>1104</v>
      </c>
      <c r="D30" s="21">
        <f t="shared" si="3"/>
        <v>0</v>
      </c>
      <c r="E30" s="22">
        <f t="shared" si="3"/>
        <v>0</v>
      </c>
      <c r="F30" s="35">
        <v>0</v>
      </c>
      <c r="G30" s="35">
        <v>0</v>
      </c>
      <c r="H30" s="35">
        <v>0</v>
      </c>
      <c r="I30" s="36">
        <v>0</v>
      </c>
    </row>
    <row r="31" spans="1:9" s="6" customFormat="1" ht="16.05" customHeight="1" thickBot="1" x14ac:dyDescent="0.25">
      <c r="A31" s="37" t="s">
        <v>32</v>
      </c>
      <c r="B31" s="38">
        <v>35</v>
      </c>
      <c r="C31" s="39">
        <v>194</v>
      </c>
      <c r="D31" s="40">
        <f t="shared" si="3"/>
        <v>0</v>
      </c>
      <c r="E31" s="41">
        <f t="shared" si="3"/>
        <v>0</v>
      </c>
      <c r="F31" s="42">
        <v>0</v>
      </c>
      <c r="G31" s="42">
        <v>0</v>
      </c>
      <c r="H31" s="42">
        <v>0</v>
      </c>
      <c r="I31" s="43">
        <v>0</v>
      </c>
    </row>
    <row r="32" spans="1:9" s="6" customFormat="1" ht="18" customHeight="1" x14ac:dyDescent="0.2">
      <c r="I32" s="44" t="s">
        <v>33</v>
      </c>
    </row>
    <row r="33" spans="1:9" ht="18" customHeight="1" x14ac:dyDescent="0.2">
      <c r="A33" s="45" t="s">
        <v>34</v>
      </c>
    </row>
    <row r="34" spans="1:9" ht="12" customHeight="1" x14ac:dyDescent="0.2"/>
    <row r="35" spans="1:9" s="46" customFormat="1" ht="24" customHeight="1" x14ac:dyDescent="0.2">
      <c r="A35" s="3" t="s">
        <v>35</v>
      </c>
      <c r="B35" s="4"/>
      <c r="C35" s="4"/>
    </row>
    <row r="36" spans="1:9" s="46" customFormat="1" ht="16.05" customHeight="1" x14ac:dyDescent="0.2">
      <c r="A36" s="3"/>
      <c r="B36" s="4"/>
      <c r="C36" s="4"/>
    </row>
    <row r="37" spans="1:9" s="6" customFormat="1" ht="12" customHeight="1" thickBot="1" x14ac:dyDescent="0.25">
      <c r="F37" s="7" t="s">
        <v>36</v>
      </c>
      <c r="H37" s="47"/>
    </row>
    <row r="38" spans="1:9" s="6" customFormat="1" ht="16.05" customHeight="1" x14ac:dyDescent="0.2">
      <c r="A38" s="48"/>
      <c r="B38" s="169" t="s">
        <v>141</v>
      </c>
      <c r="C38" s="170"/>
      <c r="D38" s="159" t="s">
        <v>142</v>
      </c>
      <c r="E38" s="160"/>
      <c r="F38" s="161"/>
      <c r="I38" s="49"/>
    </row>
    <row r="39" spans="1:9" s="6" customFormat="1" ht="16.05" customHeight="1" x14ac:dyDescent="0.2">
      <c r="A39" s="50" t="s">
        <v>38</v>
      </c>
      <c r="B39" s="157" t="s">
        <v>4</v>
      </c>
      <c r="C39" s="158"/>
      <c r="D39" s="162"/>
      <c r="E39" s="163"/>
      <c r="F39" s="164"/>
      <c r="I39" s="49"/>
    </row>
    <row r="40" spans="1:9" s="6" customFormat="1" ht="16.05" customHeight="1" x14ac:dyDescent="0.2">
      <c r="A40" s="51"/>
      <c r="B40" s="52" t="s">
        <v>39</v>
      </c>
      <c r="C40" s="53" t="s">
        <v>40</v>
      </c>
      <c r="D40" s="54" t="s">
        <v>8</v>
      </c>
      <c r="E40" s="165" t="s">
        <v>41</v>
      </c>
      <c r="F40" s="166"/>
      <c r="I40" s="49"/>
    </row>
    <row r="41" spans="1:9" s="6" customFormat="1" ht="16.05" customHeight="1" x14ac:dyDescent="0.2">
      <c r="A41" s="55" t="s">
        <v>10</v>
      </c>
      <c r="B41" s="56">
        <f>SUM(B42:B43)</f>
        <v>4869</v>
      </c>
      <c r="C41" s="57">
        <f>SUM(C42:C43)</f>
        <v>7726967</v>
      </c>
      <c r="D41" s="35">
        <v>1</v>
      </c>
      <c r="E41" s="22">
        <v>14567</v>
      </c>
      <c r="F41" s="58"/>
      <c r="I41" s="47"/>
    </row>
    <row r="42" spans="1:9" s="6" customFormat="1" ht="16.05" customHeight="1" thickBot="1" x14ac:dyDescent="0.25">
      <c r="A42" s="59" t="s">
        <v>42</v>
      </c>
      <c r="B42" s="60">
        <v>54</v>
      </c>
      <c r="C42" s="61">
        <f>571911+25220</f>
        <v>597131</v>
      </c>
      <c r="D42" s="35">
        <v>1</v>
      </c>
      <c r="E42" s="22">
        <v>14567</v>
      </c>
      <c r="F42" s="62"/>
      <c r="I42" s="47"/>
    </row>
    <row r="43" spans="1:9" s="6" customFormat="1" ht="16.05" customHeight="1" x14ac:dyDescent="0.2">
      <c r="A43" s="63" t="s">
        <v>43</v>
      </c>
      <c r="B43" s="64">
        <f>SUM(B44:B47)</f>
        <v>4815</v>
      </c>
      <c r="C43" s="65">
        <f>SUM(C44:C47)</f>
        <v>7129836</v>
      </c>
      <c r="D43" s="66"/>
      <c r="E43" s="67"/>
      <c r="F43" s="68"/>
      <c r="I43" s="47"/>
    </row>
    <row r="44" spans="1:9" s="6" customFormat="1" ht="16.05" customHeight="1" x14ac:dyDescent="0.2">
      <c r="A44" s="69" t="s">
        <v>44</v>
      </c>
      <c r="B44" s="70">
        <f>2207+5</f>
        <v>2212</v>
      </c>
      <c r="C44" s="71">
        <f>5297862+14540</f>
        <v>5312402</v>
      </c>
      <c r="D44" s="72"/>
      <c r="E44" s="73"/>
      <c r="F44" s="45"/>
      <c r="I44" s="47"/>
    </row>
    <row r="45" spans="1:9" s="6" customFormat="1" ht="16.05" customHeight="1" x14ac:dyDescent="0.2">
      <c r="A45" s="69" t="s">
        <v>45</v>
      </c>
      <c r="B45" s="70">
        <v>0</v>
      </c>
      <c r="C45" s="71">
        <v>0</v>
      </c>
      <c r="D45" s="72"/>
      <c r="E45" s="73"/>
      <c r="F45" s="45"/>
      <c r="I45" s="47"/>
    </row>
    <row r="46" spans="1:9" s="6" customFormat="1" ht="16.05" customHeight="1" x14ac:dyDescent="0.2">
      <c r="A46" s="69" t="s">
        <v>46</v>
      </c>
      <c r="B46" s="74">
        <v>1770</v>
      </c>
      <c r="C46" s="75">
        <v>732720</v>
      </c>
      <c r="D46" s="72"/>
      <c r="E46" s="73"/>
      <c r="F46" s="45"/>
      <c r="I46" s="76"/>
    </row>
    <row r="47" spans="1:9" s="80" customFormat="1" ht="16.05" customHeight="1" thickBot="1" x14ac:dyDescent="0.25">
      <c r="A47" s="77" t="s">
        <v>47</v>
      </c>
      <c r="B47" s="78">
        <v>833</v>
      </c>
      <c r="C47" s="79">
        <v>1084714</v>
      </c>
      <c r="D47" s="72"/>
      <c r="E47" s="73"/>
      <c r="F47" s="45"/>
      <c r="I47" s="81"/>
    </row>
    <row r="48" spans="1:9" s="6" customFormat="1" ht="16.05" customHeight="1" x14ac:dyDescent="0.2">
      <c r="C48" s="44" t="s">
        <v>48</v>
      </c>
    </row>
    <row r="49" spans="1:9" s="6" customFormat="1" ht="16.05" customHeight="1" x14ac:dyDescent="0.2"/>
    <row r="50" spans="1:9" x14ac:dyDescent="0.2">
      <c r="A50" s="45" t="s">
        <v>49</v>
      </c>
    </row>
    <row r="52" spans="1:9" x14ac:dyDescent="0.2">
      <c r="B52" s="82"/>
      <c r="C52" s="82"/>
      <c r="D52" s="82"/>
      <c r="E52" s="82"/>
      <c r="F52" s="82"/>
      <c r="G52" s="82"/>
      <c r="H52" s="82"/>
      <c r="I52" s="82"/>
    </row>
    <row r="53" spans="1:9" x14ac:dyDescent="0.2">
      <c r="B53" s="83"/>
      <c r="C53" s="83"/>
      <c r="D53" s="83"/>
      <c r="E53" s="83"/>
      <c r="F53" s="84"/>
      <c r="G53" s="84"/>
      <c r="H53" s="84"/>
      <c r="I53" s="84"/>
    </row>
    <row r="54" spans="1:9" x14ac:dyDescent="0.2">
      <c r="B54" s="82"/>
      <c r="C54" s="82"/>
      <c r="D54" s="82"/>
      <c r="E54" s="82"/>
      <c r="F54" s="82"/>
      <c r="G54" s="82"/>
      <c r="H54" s="82"/>
      <c r="I54" s="82"/>
    </row>
  </sheetData>
  <mergeCells count="10">
    <mergeCell ref="H5:I5"/>
    <mergeCell ref="B39:C39"/>
    <mergeCell ref="D38:F39"/>
    <mergeCell ref="E40:F40"/>
    <mergeCell ref="B4:C4"/>
    <mergeCell ref="B38:C38"/>
    <mergeCell ref="B5:C5"/>
    <mergeCell ref="D5:E5"/>
    <mergeCell ref="F5:G5"/>
    <mergeCell ref="D4:I4"/>
  </mergeCells>
  <phoneticPr fontId="2"/>
  <dataValidations count="1">
    <dataValidation imeMode="on" allowBlank="1" showInputMessage="1" showErrorMessage="1" sqref="C35:D37 A46:A47 A35:A40 C48:I49 B35:B45 I41:I45 H37 F37 I47 I35:I37 E35:H36 D38 E47 E41:E45 C41:C45 B47:C47" xr:uid="{91D96BBF-D10D-411C-B086-AE466D049CA9}"/>
  </dataValidations>
  <pageMargins left="0.70866141732283472" right="0.70866141732283472" top="0.78740157480314965" bottom="0.19685039370078741" header="0.35433070866141736" footer="0"/>
  <pageSetup paperSize="9" firstPageNumber="79" orientation="portrait" useFirstPageNumber="1" r:id="rId1"/>
  <headerFooter differentOddEven="1" scaleWithDoc="0" alignWithMargins="0">
    <oddHeader>&amp;RⅧ林業金融　　　　　- &amp;P -</oddHeader>
    <evenHeader>&amp;L- &amp;P -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T67"/>
  <sheetViews>
    <sheetView showGridLines="0" tabSelected="1" view="pageBreakPreview" zoomScale="118" zoomScaleNormal="120" zoomScaleSheetLayoutView="118" zoomScalePageLayoutView="80" workbookViewId="0">
      <selection activeCell="L10" sqref="L10"/>
    </sheetView>
  </sheetViews>
  <sheetFormatPr defaultColWidth="9" defaultRowHeight="13.2" x14ac:dyDescent="0.2"/>
  <cols>
    <col min="1" max="1" width="9.109375" style="6" customWidth="1"/>
    <col min="2" max="2" width="6.109375" style="6" customWidth="1"/>
    <col min="3" max="3" width="4.6640625" style="6" customWidth="1"/>
    <col min="4" max="4" width="8.88671875" style="6" bestFit="1" customWidth="1"/>
    <col min="5" max="5" width="4.6640625" style="6" customWidth="1"/>
    <col min="6" max="6" width="7.6640625" style="6" customWidth="1"/>
    <col min="7" max="7" width="4.6640625" style="6" customWidth="1"/>
    <col min="8" max="8" width="14.5546875" style="6" bestFit="1" customWidth="1"/>
    <col min="9" max="9" width="4.6640625" style="49" customWidth="1"/>
    <col min="10" max="10" width="7.6640625" style="49" customWidth="1"/>
    <col min="11" max="11" width="4.6640625" style="49" customWidth="1"/>
    <col min="12" max="12" width="7.6640625" style="49" customWidth="1"/>
    <col min="13" max="13" width="4.6640625" style="49" customWidth="1"/>
    <col min="14" max="14" width="7.6640625" style="49" customWidth="1"/>
    <col min="15" max="16384" width="9" style="49"/>
  </cols>
  <sheetData>
    <row r="1" spans="1:14" ht="24" customHeight="1" x14ac:dyDescent="0.2">
      <c r="A1" s="3" t="s">
        <v>50</v>
      </c>
      <c r="B1" s="3"/>
      <c r="C1" s="4"/>
      <c r="D1" s="4"/>
      <c r="E1" s="46"/>
      <c r="F1" s="46"/>
      <c r="G1" s="46"/>
      <c r="H1" s="46"/>
    </row>
    <row r="2" spans="1:14" ht="16.05" customHeight="1" x14ac:dyDescent="0.2">
      <c r="A2" s="85"/>
      <c r="B2" s="3"/>
      <c r="C2" s="4"/>
      <c r="D2" s="4"/>
      <c r="E2" s="46"/>
      <c r="F2" s="46"/>
      <c r="G2" s="46"/>
      <c r="H2" s="46"/>
    </row>
    <row r="3" spans="1:14" ht="12" customHeight="1" thickBot="1" x14ac:dyDescent="0.25">
      <c r="A3" s="5"/>
      <c r="B3" s="5"/>
      <c r="C3" s="5"/>
      <c r="D3" s="5"/>
      <c r="E3" s="5"/>
      <c r="F3" s="5"/>
      <c r="G3" s="5"/>
      <c r="H3" s="7" t="s">
        <v>36</v>
      </c>
    </row>
    <row r="4" spans="1:14" s="86" customFormat="1" ht="12" customHeight="1" x14ac:dyDescent="0.15">
      <c r="A4" s="197" t="s">
        <v>38</v>
      </c>
      <c r="B4" s="198"/>
      <c r="C4" s="201" t="s">
        <v>51</v>
      </c>
      <c r="D4" s="202"/>
      <c r="E4" s="205" t="s">
        <v>52</v>
      </c>
      <c r="F4" s="205"/>
      <c r="G4" s="205"/>
      <c r="H4" s="206"/>
    </row>
    <row r="5" spans="1:14" s="86" customFormat="1" ht="12" customHeight="1" x14ac:dyDescent="0.15">
      <c r="A5" s="193"/>
      <c r="B5" s="194"/>
      <c r="C5" s="203"/>
      <c r="D5" s="204"/>
      <c r="E5" s="207" t="s">
        <v>53</v>
      </c>
      <c r="F5" s="207"/>
      <c r="G5" s="179" t="s">
        <v>54</v>
      </c>
      <c r="H5" s="180"/>
    </row>
    <row r="6" spans="1:14" s="86" customFormat="1" ht="12" customHeight="1" x14ac:dyDescent="0.15">
      <c r="A6" s="199"/>
      <c r="B6" s="200"/>
      <c r="C6" s="87" t="s">
        <v>39</v>
      </c>
      <c r="D6" s="88" t="s">
        <v>55</v>
      </c>
      <c r="E6" s="88" t="s">
        <v>56</v>
      </c>
      <c r="F6" s="88" t="s">
        <v>57</v>
      </c>
      <c r="G6" s="88" t="s">
        <v>56</v>
      </c>
      <c r="H6" s="89" t="s">
        <v>57</v>
      </c>
    </row>
    <row r="7" spans="1:14" s="86" customFormat="1" ht="12" customHeight="1" x14ac:dyDescent="0.15">
      <c r="A7" s="191" t="s">
        <v>58</v>
      </c>
      <c r="B7" s="192"/>
      <c r="C7" s="90"/>
      <c r="D7" s="91"/>
      <c r="E7" s="91"/>
      <c r="F7" s="91"/>
      <c r="G7" s="91"/>
      <c r="H7" s="92"/>
    </row>
    <row r="8" spans="1:14" s="86" customFormat="1" ht="12" customHeight="1" x14ac:dyDescent="0.15">
      <c r="A8" s="193" t="s">
        <v>4</v>
      </c>
      <c r="B8" s="194"/>
      <c r="C8" s="93">
        <f>SUM(E8,G8)</f>
        <v>669</v>
      </c>
      <c r="D8" s="94">
        <f>SUM(F8,H8)</f>
        <v>1651545</v>
      </c>
      <c r="E8" s="94">
        <v>134</v>
      </c>
      <c r="F8" s="94">
        <v>253239</v>
      </c>
      <c r="G8" s="94">
        <v>535</v>
      </c>
      <c r="H8" s="95">
        <v>1398306</v>
      </c>
    </row>
    <row r="9" spans="1:14" s="99" customFormat="1" ht="12" customHeight="1" thickBot="1" x14ac:dyDescent="0.2">
      <c r="A9" s="195" t="s">
        <v>37</v>
      </c>
      <c r="B9" s="196"/>
      <c r="C9" s="96">
        <f>SUM(E9,G9)</f>
        <v>0</v>
      </c>
      <c r="D9" s="97">
        <f>SUM(F9,H9)</f>
        <v>0</v>
      </c>
      <c r="E9" s="97">
        <v>0</v>
      </c>
      <c r="F9" s="97">
        <v>0</v>
      </c>
      <c r="G9" s="97">
        <v>0</v>
      </c>
      <c r="H9" s="98">
        <v>0</v>
      </c>
    </row>
    <row r="10" spans="1:14" s="86" customFormat="1" ht="12" customHeight="1" x14ac:dyDescent="0.15">
      <c r="A10" s="45"/>
      <c r="B10" s="45"/>
      <c r="C10" s="45"/>
      <c r="D10" s="45"/>
      <c r="E10" s="45"/>
      <c r="F10" s="45"/>
      <c r="G10" s="45"/>
      <c r="H10" s="100" t="s">
        <v>59</v>
      </c>
    </row>
    <row r="11" spans="1:14" s="86" customFormat="1" ht="14.25" customHeight="1" x14ac:dyDescent="0.15">
      <c r="A11" s="45" t="s">
        <v>60</v>
      </c>
      <c r="B11" s="45"/>
      <c r="C11" s="45"/>
      <c r="D11" s="45"/>
      <c r="E11" s="45"/>
      <c r="F11" s="45"/>
      <c r="G11" s="45"/>
      <c r="H11" s="45"/>
    </row>
    <row r="12" spans="1:14" s="86" customFormat="1" ht="14.25" customHeight="1" x14ac:dyDescent="0.15">
      <c r="B12" s="45"/>
      <c r="C12" s="45"/>
      <c r="D12" s="45"/>
      <c r="E12" s="45"/>
      <c r="F12" s="45"/>
      <c r="G12" s="45"/>
      <c r="H12" s="45"/>
    </row>
    <row r="13" spans="1:14" ht="12" customHeight="1" x14ac:dyDescent="0.2"/>
    <row r="14" spans="1:14" s="6" customFormat="1" ht="24" customHeight="1" x14ac:dyDescent="0.2">
      <c r="A14" s="3" t="s">
        <v>61</v>
      </c>
      <c r="B14" s="3"/>
      <c r="C14" s="101"/>
      <c r="D14" s="101"/>
      <c r="E14" s="101"/>
      <c r="F14" s="101"/>
    </row>
    <row r="15" spans="1:14" s="6" customFormat="1" ht="8.1" customHeight="1" x14ac:dyDescent="0.2">
      <c r="A15" s="85"/>
      <c r="B15" s="3"/>
      <c r="C15" s="101"/>
      <c r="D15" s="101"/>
      <c r="E15" s="101"/>
      <c r="F15" s="101"/>
    </row>
    <row r="16" spans="1:14" s="6" customFormat="1" ht="12" customHeight="1" thickBo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M16" s="216" t="s">
        <v>36</v>
      </c>
      <c r="N16" s="216"/>
    </row>
    <row r="17" spans="1:20" s="45" customFormat="1" ht="12" customHeight="1" x14ac:dyDescent="0.2">
      <c r="A17" s="208" t="s">
        <v>62</v>
      </c>
      <c r="B17" s="209"/>
      <c r="C17" s="181" t="s">
        <v>5</v>
      </c>
      <c r="D17" s="183"/>
      <c r="E17" s="183" t="s">
        <v>63</v>
      </c>
      <c r="F17" s="183"/>
      <c r="G17" s="183"/>
      <c r="H17" s="183"/>
      <c r="I17" s="183"/>
      <c r="J17" s="183"/>
      <c r="K17" s="183"/>
      <c r="L17" s="183"/>
      <c r="M17" s="183"/>
      <c r="N17" s="218"/>
    </row>
    <row r="18" spans="1:20" s="45" customFormat="1" ht="19.5" customHeight="1" x14ac:dyDescent="0.2">
      <c r="A18" s="210"/>
      <c r="B18" s="187"/>
      <c r="C18" s="182"/>
      <c r="D18" s="177"/>
      <c r="E18" s="178" t="s">
        <v>64</v>
      </c>
      <c r="F18" s="177"/>
      <c r="G18" s="178" t="s">
        <v>65</v>
      </c>
      <c r="H18" s="177"/>
      <c r="I18" s="178" t="s">
        <v>66</v>
      </c>
      <c r="J18" s="177"/>
      <c r="K18" s="177" t="s">
        <v>67</v>
      </c>
      <c r="L18" s="177"/>
      <c r="M18" s="178" t="s">
        <v>68</v>
      </c>
      <c r="N18" s="217"/>
      <c r="O18" s="102"/>
      <c r="P18" s="102"/>
      <c r="Q18" s="102"/>
      <c r="R18" s="102"/>
      <c r="S18" s="102"/>
      <c r="T18" s="102"/>
    </row>
    <row r="19" spans="1:20" s="45" customFormat="1" ht="12" customHeight="1" x14ac:dyDescent="0.2">
      <c r="A19" s="211"/>
      <c r="B19" s="212"/>
      <c r="C19" s="103" t="s">
        <v>69</v>
      </c>
      <c r="D19" s="104" t="s">
        <v>70</v>
      </c>
      <c r="E19" s="104" t="s">
        <v>69</v>
      </c>
      <c r="F19" s="104" t="s">
        <v>70</v>
      </c>
      <c r="G19" s="104" t="s">
        <v>69</v>
      </c>
      <c r="H19" s="104" t="s">
        <v>70</v>
      </c>
      <c r="I19" s="104" t="s">
        <v>69</v>
      </c>
      <c r="J19" s="104" t="s">
        <v>70</v>
      </c>
      <c r="K19" s="104" t="s">
        <v>69</v>
      </c>
      <c r="L19" s="104" t="s">
        <v>70</v>
      </c>
      <c r="M19" s="104" t="s">
        <v>69</v>
      </c>
      <c r="N19" s="105" t="s">
        <v>70</v>
      </c>
    </row>
    <row r="20" spans="1:20" s="45" customFormat="1" ht="12" customHeight="1" x14ac:dyDescent="0.2">
      <c r="A20" s="184" t="s">
        <v>71</v>
      </c>
      <c r="B20" s="185"/>
      <c r="C20" s="106"/>
      <c r="D20" s="107"/>
      <c r="E20" s="108"/>
      <c r="F20" s="107"/>
      <c r="G20" s="108"/>
      <c r="H20" s="107"/>
      <c r="I20" s="108"/>
      <c r="J20" s="107"/>
      <c r="K20" s="108"/>
      <c r="L20" s="107"/>
      <c r="M20" s="108"/>
      <c r="N20" s="109"/>
    </row>
    <row r="21" spans="1:20" s="45" customFormat="1" ht="12" customHeight="1" x14ac:dyDescent="0.2">
      <c r="A21" s="186" t="s">
        <v>72</v>
      </c>
      <c r="B21" s="187"/>
      <c r="C21" s="93">
        <f>SUM(E21,G21,I21,K21,M21)</f>
        <v>1559</v>
      </c>
      <c r="D21" s="94">
        <f>SUM(F21,H21,J21,L21,N21)</f>
        <v>28121928</v>
      </c>
      <c r="E21" s="94">
        <f>39+4</f>
        <v>43</v>
      </c>
      <c r="F21" s="94">
        <f>1154182+147454</f>
        <v>1301636</v>
      </c>
      <c r="G21" s="94">
        <v>1422</v>
      </c>
      <c r="H21" s="94">
        <v>24411655</v>
      </c>
      <c r="I21" s="94">
        <v>23</v>
      </c>
      <c r="J21" s="94">
        <v>1334920</v>
      </c>
      <c r="K21" s="94">
        <f>61+0</f>
        <v>61</v>
      </c>
      <c r="L21" s="94">
        <f>701717+0</f>
        <v>701717</v>
      </c>
      <c r="M21" s="94">
        <f>10+0</f>
        <v>10</v>
      </c>
      <c r="N21" s="95">
        <f>372000+0</f>
        <v>372000</v>
      </c>
      <c r="P21" s="110"/>
    </row>
    <row r="22" spans="1:20" s="80" customFormat="1" ht="12" customHeight="1" thickBot="1" x14ac:dyDescent="0.25">
      <c r="A22" s="188" t="s">
        <v>37</v>
      </c>
      <c r="B22" s="189"/>
      <c r="C22" s="111">
        <f>SUM(E22,G22,I22,K22,M22)</f>
        <v>4</v>
      </c>
      <c r="D22" s="112">
        <f>SUM(F22,H22,J22,L22,N22)</f>
        <v>147054</v>
      </c>
      <c r="E22" s="112">
        <v>4</v>
      </c>
      <c r="F22" s="112">
        <v>147054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8">
        <v>0</v>
      </c>
    </row>
    <row r="23" spans="1:20" s="45" customFormat="1" ht="12" customHeight="1" x14ac:dyDescent="0.2">
      <c r="E23" s="113"/>
      <c r="F23" s="113"/>
      <c r="G23" s="113"/>
      <c r="H23" s="113"/>
      <c r="I23" s="113"/>
      <c r="J23" s="113"/>
      <c r="K23" s="113"/>
      <c r="L23" s="113"/>
      <c r="N23" s="100" t="s">
        <v>33</v>
      </c>
    </row>
    <row r="24" spans="1:20" s="45" customFormat="1" ht="12" customHeight="1" x14ac:dyDescent="0.2">
      <c r="A24" s="45" t="s">
        <v>73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20" s="45" customFormat="1" ht="5.0999999999999996" customHeight="1" x14ac:dyDescent="0.2"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20" s="46" customFormat="1" ht="24" customHeight="1" x14ac:dyDescent="0.2">
      <c r="A26" s="3" t="s">
        <v>74</v>
      </c>
      <c r="B26" s="3"/>
      <c r="C26" s="4"/>
      <c r="D26" s="4"/>
      <c r="E26" s="4"/>
      <c r="F26" s="4"/>
    </row>
    <row r="27" spans="1:20" s="46" customFormat="1" ht="9.6" customHeight="1" x14ac:dyDescent="0.2">
      <c r="A27" s="85"/>
      <c r="B27" s="3"/>
      <c r="C27" s="4"/>
      <c r="D27" s="4"/>
      <c r="E27" s="4"/>
      <c r="F27" s="4"/>
    </row>
    <row r="28" spans="1:20" s="6" customFormat="1" ht="12" customHeight="1" thickBot="1" x14ac:dyDescent="0.25">
      <c r="A28" s="5"/>
      <c r="B28" s="5"/>
      <c r="C28" s="5"/>
      <c r="D28" s="5"/>
      <c r="E28" s="5"/>
      <c r="F28" s="5"/>
      <c r="G28" s="5"/>
      <c r="H28" s="5"/>
      <c r="I28" s="5"/>
      <c r="J28" s="190" t="s">
        <v>36</v>
      </c>
      <c r="K28" s="190"/>
    </row>
    <row r="29" spans="1:20" s="45" customFormat="1" ht="12" customHeight="1" x14ac:dyDescent="0.2">
      <c r="A29" s="114"/>
      <c r="B29" s="181" t="s">
        <v>75</v>
      </c>
      <c r="C29" s="183" t="s">
        <v>76</v>
      </c>
      <c r="D29" s="183"/>
      <c r="E29" s="183"/>
      <c r="F29" s="183"/>
      <c r="G29" s="183"/>
      <c r="H29" s="183"/>
      <c r="I29" s="183"/>
      <c r="J29" s="183"/>
      <c r="K29" s="213" t="s">
        <v>77</v>
      </c>
    </row>
    <row r="30" spans="1:20" s="45" customFormat="1" ht="12" customHeight="1" x14ac:dyDescent="0.2">
      <c r="A30" s="115" t="s">
        <v>38</v>
      </c>
      <c r="B30" s="182"/>
      <c r="C30" s="177" t="s">
        <v>5</v>
      </c>
      <c r="D30" s="177"/>
      <c r="E30" s="177" t="s">
        <v>78</v>
      </c>
      <c r="F30" s="177"/>
      <c r="G30" s="177" t="s">
        <v>79</v>
      </c>
      <c r="H30" s="177"/>
      <c r="I30" s="177" t="s">
        <v>80</v>
      </c>
      <c r="J30" s="177"/>
      <c r="K30" s="214"/>
    </row>
    <row r="31" spans="1:20" s="45" customFormat="1" ht="12" customHeight="1" x14ac:dyDescent="0.2">
      <c r="A31" s="116"/>
      <c r="B31" s="117" t="s">
        <v>55</v>
      </c>
      <c r="C31" s="118" t="s">
        <v>81</v>
      </c>
      <c r="D31" s="118" t="s">
        <v>70</v>
      </c>
      <c r="E31" s="118" t="s">
        <v>81</v>
      </c>
      <c r="F31" s="118" t="s">
        <v>70</v>
      </c>
      <c r="G31" s="118" t="s">
        <v>81</v>
      </c>
      <c r="H31" s="118" t="s">
        <v>70</v>
      </c>
      <c r="I31" s="118" t="s">
        <v>81</v>
      </c>
      <c r="J31" s="118" t="s">
        <v>70</v>
      </c>
      <c r="K31" s="215"/>
    </row>
    <row r="32" spans="1:20" s="45" customFormat="1" ht="12" customHeight="1" x14ac:dyDescent="0.2">
      <c r="A32" s="119" t="s">
        <v>82</v>
      </c>
      <c r="B32" s="120">
        <v>19340</v>
      </c>
      <c r="C32" s="121">
        <f t="shared" ref="C32:D59" si="0">SUM(E32,G32,I32)</f>
        <v>195</v>
      </c>
      <c r="D32" s="121">
        <f t="shared" si="0"/>
        <v>34210</v>
      </c>
      <c r="E32" s="121">
        <v>14</v>
      </c>
      <c r="F32" s="122">
        <v>4960</v>
      </c>
      <c r="G32" s="121">
        <v>129</v>
      </c>
      <c r="H32" s="122">
        <v>25370</v>
      </c>
      <c r="I32" s="122">
        <v>52</v>
      </c>
      <c r="J32" s="122">
        <v>3880</v>
      </c>
      <c r="K32" s="123">
        <v>25.28</v>
      </c>
    </row>
    <row r="33" spans="1:11" s="45" customFormat="1" ht="12" customHeight="1" x14ac:dyDescent="0.2">
      <c r="A33" s="124" t="s">
        <v>83</v>
      </c>
      <c r="B33" s="120">
        <v>25340</v>
      </c>
      <c r="C33" s="122">
        <f t="shared" si="0"/>
        <v>193</v>
      </c>
      <c r="D33" s="122">
        <f t="shared" si="0"/>
        <v>49010</v>
      </c>
      <c r="E33" s="122">
        <v>15</v>
      </c>
      <c r="F33" s="122">
        <v>9780</v>
      </c>
      <c r="G33" s="122">
        <v>126</v>
      </c>
      <c r="H33" s="122">
        <v>33770</v>
      </c>
      <c r="I33" s="122">
        <v>52</v>
      </c>
      <c r="J33" s="122">
        <v>5460</v>
      </c>
      <c r="K33" s="123">
        <v>38.33</v>
      </c>
    </row>
    <row r="34" spans="1:11" s="45" customFormat="1" ht="12" customHeight="1" x14ac:dyDescent="0.2">
      <c r="A34" s="124" t="s">
        <v>84</v>
      </c>
      <c r="B34" s="120">
        <v>25340</v>
      </c>
      <c r="C34" s="122">
        <f t="shared" si="0"/>
        <v>163</v>
      </c>
      <c r="D34" s="122">
        <f t="shared" si="0"/>
        <v>51590</v>
      </c>
      <c r="E34" s="122">
        <v>14</v>
      </c>
      <c r="F34" s="122">
        <v>8680</v>
      </c>
      <c r="G34" s="122">
        <v>99</v>
      </c>
      <c r="H34" s="122">
        <v>35790</v>
      </c>
      <c r="I34" s="122">
        <v>50</v>
      </c>
      <c r="J34" s="122">
        <v>7120</v>
      </c>
      <c r="K34" s="123">
        <v>37.380000000000003</v>
      </c>
    </row>
    <row r="35" spans="1:11" s="45" customFormat="1" ht="12" customHeight="1" x14ac:dyDescent="0.2">
      <c r="A35" s="124" t="s">
        <v>85</v>
      </c>
      <c r="B35" s="120">
        <v>41340</v>
      </c>
      <c r="C35" s="122">
        <f t="shared" si="0"/>
        <v>162</v>
      </c>
      <c r="D35" s="122">
        <f t="shared" si="0"/>
        <v>49780</v>
      </c>
      <c r="E35" s="122">
        <v>12</v>
      </c>
      <c r="F35" s="122">
        <v>7800</v>
      </c>
      <c r="G35" s="122">
        <v>102</v>
      </c>
      <c r="H35" s="122">
        <v>35870</v>
      </c>
      <c r="I35" s="122">
        <v>48</v>
      </c>
      <c r="J35" s="122">
        <v>6110</v>
      </c>
      <c r="K35" s="123">
        <v>42.28</v>
      </c>
    </row>
    <row r="36" spans="1:11" s="45" customFormat="1" ht="12" customHeight="1" x14ac:dyDescent="0.2">
      <c r="A36" s="124" t="s">
        <v>86</v>
      </c>
      <c r="B36" s="120">
        <v>42340</v>
      </c>
      <c r="C36" s="122">
        <f t="shared" si="0"/>
        <v>164</v>
      </c>
      <c r="D36" s="122">
        <f t="shared" si="0"/>
        <v>49180</v>
      </c>
      <c r="E36" s="122">
        <v>11</v>
      </c>
      <c r="F36" s="122">
        <v>6490</v>
      </c>
      <c r="G36" s="122">
        <v>103</v>
      </c>
      <c r="H36" s="122">
        <v>36580</v>
      </c>
      <c r="I36" s="122">
        <v>50</v>
      </c>
      <c r="J36" s="122">
        <v>6110</v>
      </c>
      <c r="K36" s="123">
        <v>42.58</v>
      </c>
    </row>
    <row r="37" spans="1:11" s="45" customFormat="1" ht="12" customHeight="1" x14ac:dyDescent="0.2">
      <c r="A37" s="124" t="s">
        <v>87</v>
      </c>
      <c r="B37" s="120">
        <v>43340</v>
      </c>
      <c r="C37" s="122">
        <f t="shared" si="0"/>
        <v>165</v>
      </c>
      <c r="D37" s="122">
        <f t="shared" si="0"/>
        <v>49180</v>
      </c>
      <c r="E37" s="122">
        <v>11</v>
      </c>
      <c r="F37" s="122">
        <v>5310</v>
      </c>
      <c r="G37" s="122">
        <v>105</v>
      </c>
      <c r="H37" s="122">
        <v>38120</v>
      </c>
      <c r="I37" s="122">
        <v>49</v>
      </c>
      <c r="J37" s="122">
        <v>5750</v>
      </c>
      <c r="K37" s="123">
        <v>42.87</v>
      </c>
    </row>
    <row r="38" spans="1:11" s="45" customFormat="1" ht="12" customHeight="1" x14ac:dyDescent="0.2">
      <c r="A38" s="124" t="s">
        <v>88</v>
      </c>
      <c r="B38" s="120">
        <v>44440</v>
      </c>
      <c r="C38" s="122">
        <f t="shared" si="0"/>
        <v>163</v>
      </c>
      <c r="D38" s="122">
        <f t="shared" si="0"/>
        <v>48680</v>
      </c>
      <c r="E38" s="122">
        <v>11</v>
      </c>
      <c r="F38" s="122">
        <v>4670</v>
      </c>
      <c r="G38" s="122">
        <v>104</v>
      </c>
      <c r="H38" s="122">
        <v>38330</v>
      </c>
      <c r="I38" s="122">
        <v>48</v>
      </c>
      <c r="J38" s="122">
        <v>5680</v>
      </c>
      <c r="K38" s="123">
        <v>43.55</v>
      </c>
    </row>
    <row r="39" spans="1:11" s="45" customFormat="1" ht="12" customHeight="1" x14ac:dyDescent="0.2">
      <c r="A39" s="124" t="s">
        <v>89</v>
      </c>
      <c r="B39" s="120">
        <v>45540</v>
      </c>
      <c r="C39" s="122">
        <f t="shared" si="0"/>
        <v>163</v>
      </c>
      <c r="D39" s="122">
        <f t="shared" si="0"/>
        <v>48680</v>
      </c>
      <c r="E39" s="122">
        <v>11</v>
      </c>
      <c r="F39" s="122">
        <v>4670</v>
      </c>
      <c r="G39" s="122">
        <v>104</v>
      </c>
      <c r="H39" s="122">
        <v>38330</v>
      </c>
      <c r="I39" s="122">
        <v>48</v>
      </c>
      <c r="J39" s="122">
        <v>5680</v>
      </c>
      <c r="K39" s="123">
        <v>43.88</v>
      </c>
    </row>
    <row r="40" spans="1:11" s="45" customFormat="1" ht="12" customHeight="1" x14ac:dyDescent="0.2">
      <c r="A40" s="124" t="s">
        <v>90</v>
      </c>
      <c r="B40" s="120">
        <v>46140</v>
      </c>
      <c r="C40" s="122">
        <f t="shared" si="0"/>
        <v>162</v>
      </c>
      <c r="D40" s="122">
        <f t="shared" si="0"/>
        <v>48680</v>
      </c>
      <c r="E40" s="122">
        <v>11</v>
      </c>
      <c r="F40" s="122">
        <v>4670</v>
      </c>
      <c r="G40" s="122">
        <v>104</v>
      </c>
      <c r="H40" s="122">
        <v>38350</v>
      </c>
      <c r="I40" s="122">
        <v>47</v>
      </c>
      <c r="J40" s="122">
        <v>5660</v>
      </c>
      <c r="K40" s="123">
        <v>44.07</v>
      </c>
    </row>
    <row r="41" spans="1:11" s="45" customFormat="1" ht="12" customHeight="1" x14ac:dyDescent="0.2">
      <c r="A41" s="124" t="s">
        <v>91</v>
      </c>
      <c r="B41" s="120">
        <v>48040</v>
      </c>
      <c r="C41" s="122">
        <f t="shared" si="0"/>
        <v>160</v>
      </c>
      <c r="D41" s="122">
        <f t="shared" si="0"/>
        <v>48540</v>
      </c>
      <c r="E41" s="122">
        <v>10</v>
      </c>
      <c r="F41" s="122">
        <v>4020</v>
      </c>
      <c r="G41" s="122">
        <v>104</v>
      </c>
      <c r="H41" s="122">
        <v>39100</v>
      </c>
      <c r="I41" s="122">
        <v>46</v>
      </c>
      <c r="J41" s="122">
        <v>5420</v>
      </c>
      <c r="K41" s="123">
        <v>44.8</v>
      </c>
    </row>
    <row r="42" spans="1:11" s="45" customFormat="1" ht="12" customHeight="1" x14ac:dyDescent="0.2">
      <c r="A42" s="124" t="s">
        <v>92</v>
      </c>
      <c r="B42" s="120">
        <v>48540</v>
      </c>
      <c r="C42" s="122">
        <f t="shared" si="0"/>
        <v>158</v>
      </c>
      <c r="D42" s="122">
        <f t="shared" si="0"/>
        <v>46780</v>
      </c>
      <c r="E42" s="122">
        <v>9</v>
      </c>
      <c r="F42" s="122">
        <v>2720</v>
      </c>
      <c r="G42" s="122">
        <v>102</v>
      </c>
      <c r="H42" s="122">
        <v>38310</v>
      </c>
      <c r="I42" s="122">
        <v>47</v>
      </c>
      <c r="J42" s="122">
        <v>5750</v>
      </c>
      <c r="K42" s="123">
        <v>44.95</v>
      </c>
    </row>
    <row r="43" spans="1:11" s="45" customFormat="1" ht="12" customHeight="1" x14ac:dyDescent="0.2">
      <c r="A43" s="124" t="s">
        <v>93</v>
      </c>
      <c r="B43" s="120">
        <v>48540</v>
      </c>
      <c r="C43" s="122">
        <f t="shared" si="0"/>
        <v>156</v>
      </c>
      <c r="D43" s="122">
        <f t="shared" si="0"/>
        <v>45630</v>
      </c>
      <c r="E43" s="122">
        <v>9</v>
      </c>
      <c r="F43" s="122">
        <v>2720</v>
      </c>
      <c r="G43" s="122">
        <v>99</v>
      </c>
      <c r="H43" s="122">
        <v>37010</v>
      </c>
      <c r="I43" s="122">
        <v>48</v>
      </c>
      <c r="J43" s="122">
        <v>5900</v>
      </c>
      <c r="K43" s="123">
        <v>44.95</v>
      </c>
    </row>
    <row r="44" spans="1:11" s="45" customFormat="1" ht="12" customHeight="1" x14ac:dyDescent="0.2">
      <c r="A44" s="124" t="s">
        <v>94</v>
      </c>
      <c r="B44" s="120">
        <v>48540</v>
      </c>
      <c r="C44" s="122">
        <f t="shared" si="0"/>
        <v>155</v>
      </c>
      <c r="D44" s="122">
        <f t="shared" si="0"/>
        <v>45470</v>
      </c>
      <c r="E44" s="122">
        <v>9</v>
      </c>
      <c r="F44" s="122">
        <v>2720</v>
      </c>
      <c r="G44" s="122">
        <v>98</v>
      </c>
      <c r="H44" s="122">
        <v>36850</v>
      </c>
      <c r="I44" s="122">
        <v>48</v>
      </c>
      <c r="J44" s="122">
        <v>5900</v>
      </c>
      <c r="K44" s="123">
        <v>45</v>
      </c>
    </row>
    <row r="45" spans="1:11" s="80" customFormat="1" ht="12" customHeight="1" x14ac:dyDescent="0.2">
      <c r="A45" s="124" t="s">
        <v>95</v>
      </c>
      <c r="B45" s="120">
        <v>48540</v>
      </c>
      <c r="C45" s="122">
        <f t="shared" si="0"/>
        <v>153</v>
      </c>
      <c r="D45" s="122">
        <f t="shared" si="0"/>
        <v>45470</v>
      </c>
      <c r="E45" s="122">
        <v>9</v>
      </c>
      <c r="F45" s="122">
        <v>2720</v>
      </c>
      <c r="G45" s="122">
        <v>96</v>
      </c>
      <c r="H45" s="122">
        <v>36850</v>
      </c>
      <c r="I45" s="122">
        <v>48</v>
      </c>
      <c r="J45" s="122">
        <v>5900</v>
      </c>
      <c r="K45" s="123">
        <v>45</v>
      </c>
    </row>
    <row r="46" spans="1:11" s="45" customFormat="1" ht="12" customHeight="1" x14ac:dyDescent="0.2">
      <c r="A46" s="124" t="s">
        <v>96</v>
      </c>
      <c r="B46" s="120">
        <v>48540</v>
      </c>
      <c r="C46" s="122">
        <f t="shared" si="0"/>
        <v>113</v>
      </c>
      <c r="D46" s="122">
        <f t="shared" si="0"/>
        <v>33487</v>
      </c>
      <c r="E46" s="122">
        <v>5</v>
      </c>
      <c r="F46" s="122">
        <v>1790</v>
      </c>
      <c r="G46" s="122">
        <v>71</v>
      </c>
      <c r="H46" s="122">
        <v>27460</v>
      </c>
      <c r="I46" s="122">
        <v>37</v>
      </c>
      <c r="J46" s="122">
        <v>4237</v>
      </c>
      <c r="K46" s="123">
        <v>45</v>
      </c>
    </row>
    <row r="47" spans="1:11" s="80" customFormat="1" ht="12" customHeight="1" x14ac:dyDescent="0.2">
      <c r="A47" s="124" t="s">
        <v>97</v>
      </c>
      <c r="B47" s="120">
        <v>48540</v>
      </c>
      <c r="C47" s="122">
        <f t="shared" si="0"/>
        <v>113</v>
      </c>
      <c r="D47" s="122">
        <f t="shared" si="0"/>
        <v>33480</v>
      </c>
      <c r="E47" s="122">
        <v>5</v>
      </c>
      <c r="F47" s="122">
        <v>1790</v>
      </c>
      <c r="G47" s="122">
        <v>71</v>
      </c>
      <c r="H47" s="122">
        <v>27460</v>
      </c>
      <c r="I47" s="122">
        <v>37</v>
      </c>
      <c r="J47" s="122">
        <v>4230</v>
      </c>
      <c r="K47" s="123">
        <v>45</v>
      </c>
    </row>
    <row r="48" spans="1:11" s="45" customFormat="1" ht="12" customHeight="1" x14ac:dyDescent="0.2">
      <c r="A48" s="124" t="s">
        <v>98</v>
      </c>
      <c r="B48" s="120">
        <v>48540</v>
      </c>
      <c r="C48" s="122">
        <f t="shared" si="0"/>
        <v>113</v>
      </c>
      <c r="D48" s="122">
        <f t="shared" si="0"/>
        <v>33480</v>
      </c>
      <c r="E48" s="122">
        <v>5</v>
      </c>
      <c r="F48" s="122">
        <v>1790</v>
      </c>
      <c r="G48" s="122">
        <v>71</v>
      </c>
      <c r="H48" s="122">
        <v>27460</v>
      </c>
      <c r="I48" s="122">
        <v>37</v>
      </c>
      <c r="J48" s="122">
        <v>4230</v>
      </c>
      <c r="K48" s="123">
        <v>45</v>
      </c>
    </row>
    <row r="49" spans="1:11" s="45" customFormat="1" ht="12" customHeight="1" x14ac:dyDescent="0.2">
      <c r="A49" s="124" t="s">
        <v>99</v>
      </c>
      <c r="B49" s="120">
        <v>48540</v>
      </c>
      <c r="C49" s="122">
        <f t="shared" si="0"/>
        <v>113</v>
      </c>
      <c r="D49" s="122">
        <f t="shared" si="0"/>
        <v>33480</v>
      </c>
      <c r="E49" s="122">
        <v>5</v>
      </c>
      <c r="F49" s="122">
        <v>1790</v>
      </c>
      <c r="G49" s="122">
        <v>71</v>
      </c>
      <c r="H49" s="122">
        <v>27460</v>
      </c>
      <c r="I49" s="122">
        <v>37</v>
      </c>
      <c r="J49" s="122">
        <v>4230</v>
      </c>
      <c r="K49" s="123">
        <v>45</v>
      </c>
    </row>
    <row r="50" spans="1:11" s="80" customFormat="1" ht="12" customHeight="1" x14ac:dyDescent="0.2">
      <c r="A50" s="124" t="s">
        <v>100</v>
      </c>
      <c r="B50" s="120">
        <v>48540</v>
      </c>
      <c r="C50" s="122">
        <f t="shared" si="0"/>
        <v>113</v>
      </c>
      <c r="D50" s="122">
        <f t="shared" si="0"/>
        <v>33480</v>
      </c>
      <c r="E50" s="122">
        <v>5</v>
      </c>
      <c r="F50" s="122">
        <v>1790</v>
      </c>
      <c r="G50" s="122">
        <v>71</v>
      </c>
      <c r="H50" s="122">
        <v>27460</v>
      </c>
      <c r="I50" s="122">
        <v>37</v>
      </c>
      <c r="J50" s="122">
        <v>4230</v>
      </c>
      <c r="K50" s="123">
        <v>45</v>
      </c>
    </row>
    <row r="51" spans="1:11" s="80" customFormat="1" ht="12" customHeight="1" x14ac:dyDescent="0.2">
      <c r="A51" s="124" t="s">
        <v>101</v>
      </c>
      <c r="B51" s="120">
        <v>48540</v>
      </c>
      <c r="C51" s="122">
        <f t="shared" si="0"/>
        <v>113</v>
      </c>
      <c r="D51" s="122">
        <f t="shared" si="0"/>
        <v>33480</v>
      </c>
      <c r="E51" s="122">
        <v>5</v>
      </c>
      <c r="F51" s="122">
        <v>1790</v>
      </c>
      <c r="G51" s="122">
        <v>71</v>
      </c>
      <c r="H51" s="122">
        <v>27460</v>
      </c>
      <c r="I51" s="122">
        <v>37</v>
      </c>
      <c r="J51" s="122">
        <v>4230</v>
      </c>
      <c r="K51" s="123">
        <v>45</v>
      </c>
    </row>
    <row r="52" spans="1:11" s="80" customFormat="1" ht="12" customHeight="1" x14ac:dyDescent="0.2">
      <c r="A52" s="124" t="s">
        <v>102</v>
      </c>
      <c r="B52" s="120">
        <v>48540</v>
      </c>
      <c r="C52" s="122">
        <f t="shared" si="0"/>
        <v>113</v>
      </c>
      <c r="D52" s="122">
        <f t="shared" si="0"/>
        <v>33480</v>
      </c>
      <c r="E52" s="122">
        <v>5</v>
      </c>
      <c r="F52" s="122">
        <v>1790</v>
      </c>
      <c r="G52" s="122">
        <v>71</v>
      </c>
      <c r="H52" s="122">
        <v>27460</v>
      </c>
      <c r="I52" s="122">
        <v>37</v>
      </c>
      <c r="J52" s="122">
        <v>4230</v>
      </c>
      <c r="K52" s="123">
        <v>45</v>
      </c>
    </row>
    <row r="53" spans="1:11" s="80" customFormat="1" ht="12" customHeight="1" x14ac:dyDescent="0.2">
      <c r="A53" s="124" t="s">
        <v>103</v>
      </c>
      <c r="B53" s="120">
        <v>48540</v>
      </c>
      <c r="C53" s="122">
        <f t="shared" si="0"/>
        <v>103</v>
      </c>
      <c r="D53" s="122">
        <f t="shared" si="0"/>
        <v>26870</v>
      </c>
      <c r="E53" s="122">
        <v>4</v>
      </c>
      <c r="F53" s="122">
        <v>1540</v>
      </c>
      <c r="G53" s="122">
        <v>65</v>
      </c>
      <c r="H53" s="122">
        <v>21850</v>
      </c>
      <c r="I53" s="122">
        <v>34</v>
      </c>
      <c r="J53" s="122">
        <v>3480</v>
      </c>
      <c r="K53" s="123">
        <v>45</v>
      </c>
    </row>
    <row r="54" spans="1:11" s="80" customFormat="1" ht="12" customHeight="1" x14ac:dyDescent="0.2">
      <c r="A54" s="124" t="s">
        <v>104</v>
      </c>
      <c r="B54" s="120">
        <v>48540</v>
      </c>
      <c r="C54" s="122">
        <f t="shared" si="0"/>
        <v>103</v>
      </c>
      <c r="D54" s="122">
        <f t="shared" si="0"/>
        <v>26880</v>
      </c>
      <c r="E54" s="122">
        <v>4</v>
      </c>
      <c r="F54" s="122">
        <v>1540</v>
      </c>
      <c r="G54" s="122">
        <v>65</v>
      </c>
      <c r="H54" s="122">
        <v>21860</v>
      </c>
      <c r="I54" s="122">
        <v>34</v>
      </c>
      <c r="J54" s="122">
        <v>3480</v>
      </c>
      <c r="K54" s="123">
        <v>45</v>
      </c>
    </row>
    <row r="55" spans="1:11" s="80" customFormat="1" ht="12" customHeight="1" x14ac:dyDescent="0.2">
      <c r="A55" s="124" t="s">
        <v>105</v>
      </c>
      <c r="B55" s="120">
        <v>48540</v>
      </c>
      <c r="C55" s="122">
        <f t="shared" si="0"/>
        <v>101</v>
      </c>
      <c r="D55" s="122">
        <f t="shared" si="0"/>
        <v>26940</v>
      </c>
      <c r="E55" s="122">
        <v>4</v>
      </c>
      <c r="F55" s="122">
        <v>1540</v>
      </c>
      <c r="G55" s="122">
        <v>64</v>
      </c>
      <c r="H55" s="122">
        <v>22020</v>
      </c>
      <c r="I55" s="122">
        <v>33</v>
      </c>
      <c r="J55" s="122">
        <v>3380</v>
      </c>
      <c r="K55" s="123">
        <v>45</v>
      </c>
    </row>
    <row r="56" spans="1:11" s="80" customFormat="1" ht="12" customHeight="1" x14ac:dyDescent="0.2">
      <c r="A56" s="124" t="s">
        <v>106</v>
      </c>
      <c r="B56" s="120">
        <v>48540</v>
      </c>
      <c r="C56" s="122">
        <f t="shared" si="0"/>
        <v>101</v>
      </c>
      <c r="D56" s="122">
        <f t="shared" si="0"/>
        <v>26940</v>
      </c>
      <c r="E56" s="122">
        <v>4</v>
      </c>
      <c r="F56" s="122">
        <v>1540</v>
      </c>
      <c r="G56" s="122">
        <v>63</v>
      </c>
      <c r="H56" s="122">
        <v>22010</v>
      </c>
      <c r="I56" s="122">
        <v>34</v>
      </c>
      <c r="J56" s="122">
        <v>3390</v>
      </c>
      <c r="K56" s="123">
        <v>45</v>
      </c>
    </row>
    <row r="57" spans="1:11" s="80" customFormat="1" ht="12" customHeight="1" x14ac:dyDescent="0.2">
      <c r="A57" s="124" t="s">
        <v>107</v>
      </c>
      <c r="B57" s="120">
        <v>48540</v>
      </c>
      <c r="C57" s="122">
        <f t="shared" si="0"/>
        <v>101</v>
      </c>
      <c r="D57" s="122">
        <f t="shared" si="0"/>
        <v>26940</v>
      </c>
      <c r="E57" s="122">
        <v>4</v>
      </c>
      <c r="F57" s="122">
        <v>1540</v>
      </c>
      <c r="G57" s="122">
        <v>64</v>
      </c>
      <c r="H57" s="122">
        <v>23190</v>
      </c>
      <c r="I57" s="122">
        <v>33</v>
      </c>
      <c r="J57" s="122">
        <v>2210</v>
      </c>
      <c r="K57" s="123">
        <v>45</v>
      </c>
    </row>
    <row r="58" spans="1:11" s="45" customFormat="1" ht="12" customHeight="1" x14ac:dyDescent="0.2">
      <c r="A58" s="124" t="s">
        <v>108</v>
      </c>
      <c r="B58" s="120">
        <v>48540</v>
      </c>
      <c r="C58" s="122">
        <f t="shared" si="0"/>
        <v>101</v>
      </c>
      <c r="D58" s="122">
        <f t="shared" si="0"/>
        <v>26940</v>
      </c>
      <c r="E58" s="122">
        <v>4</v>
      </c>
      <c r="F58" s="122">
        <v>1540</v>
      </c>
      <c r="G58" s="122">
        <v>64</v>
      </c>
      <c r="H58" s="122">
        <v>23190</v>
      </c>
      <c r="I58" s="122">
        <v>33</v>
      </c>
      <c r="J58" s="122">
        <v>2210</v>
      </c>
      <c r="K58" s="123">
        <v>45</v>
      </c>
    </row>
    <row r="59" spans="1:11" s="45" customFormat="1" ht="12" customHeight="1" x14ac:dyDescent="0.2">
      <c r="A59" s="124" t="s">
        <v>109</v>
      </c>
      <c r="B59" s="120">
        <v>48540</v>
      </c>
      <c r="C59" s="122">
        <f t="shared" si="0"/>
        <v>101</v>
      </c>
      <c r="D59" s="122">
        <f t="shared" si="0"/>
        <v>26940</v>
      </c>
      <c r="E59" s="122">
        <v>4</v>
      </c>
      <c r="F59" s="122">
        <v>1540</v>
      </c>
      <c r="G59" s="122">
        <v>64</v>
      </c>
      <c r="H59" s="122">
        <v>23190</v>
      </c>
      <c r="I59" s="122">
        <v>33</v>
      </c>
      <c r="J59" s="122">
        <v>2210</v>
      </c>
      <c r="K59" s="123">
        <v>45</v>
      </c>
    </row>
    <row r="60" spans="1:11" s="45" customFormat="1" ht="12" customHeight="1" x14ac:dyDescent="0.2">
      <c r="A60" s="124" t="s">
        <v>110</v>
      </c>
      <c r="B60" s="120">
        <v>48540</v>
      </c>
      <c r="C60" s="122">
        <f t="shared" ref="C60:D61" si="1">SUM(E60,G60,I60)</f>
        <v>100</v>
      </c>
      <c r="D60" s="122">
        <f t="shared" si="1"/>
        <v>26282</v>
      </c>
      <c r="E60" s="122">
        <v>4</v>
      </c>
      <c r="F60" s="122">
        <v>1531</v>
      </c>
      <c r="G60" s="122">
        <v>63</v>
      </c>
      <c r="H60" s="122">
        <v>22547</v>
      </c>
      <c r="I60" s="122">
        <v>33</v>
      </c>
      <c r="J60" s="122">
        <v>2204</v>
      </c>
      <c r="K60" s="123">
        <v>45</v>
      </c>
    </row>
    <row r="61" spans="1:11" s="45" customFormat="1" ht="12" customHeight="1" x14ac:dyDescent="0.2">
      <c r="A61" s="124" t="s">
        <v>111</v>
      </c>
      <c r="B61" s="120">
        <v>48540</v>
      </c>
      <c r="C61" s="122">
        <f t="shared" si="1"/>
        <v>86</v>
      </c>
      <c r="D61" s="122">
        <f t="shared" si="1"/>
        <v>24319</v>
      </c>
      <c r="E61" s="122">
        <v>4</v>
      </c>
      <c r="F61" s="122">
        <v>1531</v>
      </c>
      <c r="G61" s="122">
        <v>56</v>
      </c>
      <c r="H61" s="122">
        <v>21252</v>
      </c>
      <c r="I61" s="122">
        <v>26</v>
      </c>
      <c r="J61" s="122">
        <v>1536</v>
      </c>
      <c r="K61" s="123">
        <v>45</v>
      </c>
    </row>
    <row r="62" spans="1:11" s="80" customFormat="1" ht="12" customHeight="1" x14ac:dyDescent="0.2">
      <c r="A62" s="125" t="s">
        <v>112</v>
      </c>
      <c r="B62" s="120">
        <v>48540</v>
      </c>
      <c r="C62" s="122">
        <f>SUM(E62,G62,I62)</f>
        <v>85</v>
      </c>
      <c r="D62" s="122">
        <f>SUM(F62,H62,J62)</f>
        <v>24299</v>
      </c>
      <c r="E62" s="122">
        <v>4</v>
      </c>
      <c r="F62" s="122">
        <v>1531</v>
      </c>
      <c r="G62" s="122">
        <v>55</v>
      </c>
      <c r="H62" s="122">
        <v>21232</v>
      </c>
      <c r="I62" s="122">
        <v>26</v>
      </c>
      <c r="J62" s="122">
        <v>1536</v>
      </c>
      <c r="K62" s="123">
        <v>45</v>
      </c>
    </row>
    <row r="63" spans="1:11" s="45" customFormat="1" ht="12" customHeight="1" x14ac:dyDescent="0.2">
      <c r="A63" s="124" t="s">
        <v>113</v>
      </c>
      <c r="B63" s="120">
        <v>48540</v>
      </c>
      <c r="C63" s="122">
        <v>84</v>
      </c>
      <c r="D63" s="122">
        <v>21020</v>
      </c>
      <c r="E63" s="122">
        <v>4</v>
      </c>
      <c r="F63" s="122">
        <v>1531</v>
      </c>
      <c r="G63" s="122">
        <v>53</v>
      </c>
      <c r="H63" s="122">
        <v>17913</v>
      </c>
      <c r="I63" s="122">
        <v>27</v>
      </c>
      <c r="J63" s="122">
        <v>1576</v>
      </c>
      <c r="K63" s="123">
        <v>45</v>
      </c>
    </row>
    <row r="64" spans="1:11" s="45" customFormat="1" ht="12" customHeight="1" x14ac:dyDescent="0.2">
      <c r="A64" s="124" t="s">
        <v>114</v>
      </c>
      <c r="B64" s="120">
        <v>48540</v>
      </c>
      <c r="C64" s="126">
        <v>84</v>
      </c>
      <c r="D64" s="126">
        <v>21020</v>
      </c>
      <c r="E64" s="126">
        <v>4</v>
      </c>
      <c r="F64" s="126">
        <v>1531</v>
      </c>
      <c r="G64" s="126">
        <v>53</v>
      </c>
      <c r="H64" s="126">
        <v>17913</v>
      </c>
      <c r="I64" s="126">
        <v>27</v>
      </c>
      <c r="J64" s="126">
        <v>1576</v>
      </c>
      <c r="K64" s="127">
        <v>45</v>
      </c>
    </row>
    <row r="65" spans="1:12" s="80" customFormat="1" ht="16.95" customHeight="1" x14ac:dyDescent="0.2">
      <c r="A65" s="128" t="s">
        <v>2</v>
      </c>
      <c r="B65" s="129">
        <v>48540</v>
      </c>
      <c r="C65" s="130">
        <v>84</v>
      </c>
      <c r="D65" s="130">
        <v>21020</v>
      </c>
      <c r="E65" s="130">
        <v>4</v>
      </c>
      <c r="F65" s="130">
        <v>1531</v>
      </c>
      <c r="G65" s="130">
        <v>53</v>
      </c>
      <c r="H65" s="130">
        <v>17913</v>
      </c>
      <c r="I65" s="130">
        <v>27</v>
      </c>
      <c r="J65" s="130">
        <v>1576</v>
      </c>
      <c r="K65" s="131">
        <v>45</v>
      </c>
    </row>
    <row r="66" spans="1:12" s="45" customFormat="1" ht="12.75" customHeight="1" x14ac:dyDescent="0.2">
      <c r="C66" s="113"/>
      <c r="D66" s="113"/>
      <c r="E66" s="113"/>
      <c r="F66" s="113"/>
      <c r="G66" s="113"/>
      <c r="H66" s="113"/>
      <c r="I66" s="113"/>
      <c r="J66" s="113"/>
      <c r="K66" s="100" t="s">
        <v>33</v>
      </c>
      <c r="L66" s="132"/>
    </row>
    <row r="67" spans="1:12" s="45" customFormat="1" ht="12.75" customHeight="1" x14ac:dyDescent="0.2">
      <c r="C67" s="113"/>
      <c r="D67" s="113"/>
      <c r="E67" s="113"/>
      <c r="F67" s="113"/>
      <c r="G67" s="113"/>
      <c r="H67" s="113"/>
      <c r="I67" s="113"/>
      <c r="J67" s="113"/>
      <c r="K67" s="100"/>
      <c r="L67" s="132"/>
    </row>
  </sheetData>
  <mergeCells count="28">
    <mergeCell ref="M16:N16"/>
    <mergeCell ref="C17:D18"/>
    <mergeCell ref="G18:H18"/>
    <mergeCell ref="I18:J18"/>
    <mergeCell ref="K18:L18"/>
    <mergeCell ref="M18:N18"/>
    <mergeCell ref="E17:N17"/>
    <mergeCell ref="G5:H5"/>
    <mergeCell ref="B29:B30"/>
    <mergeCell ref="C29:J29"/>
    <mergeCell ref="A20:B20"/>
    <mergeCell ref="A21:B21"/>
    <mergeCell ref="A22:B22"/>
    <mergeCell ref="J28:K28"/>
    <mergeCell ref="A7:B7"/>
    <mergeCell ref="A8:B8"/>
    <mergeCell ref="A9:B9"/>
    <mergeCell ref="A4:B6"/>
    <mergeCell ref="C4:D5"/>
    <mergeCell ref="E4:H4"/>
    <mergeCell ref="E5:F5"/>
    <mergeCell ref="A17:B19"/>
    <mergeCell ref="K29:K31"/>
    <mergeCell ref="C30:D30"/>
    <mergeCell ref="E30:F30"/>
    <mergeCell ref="G30:H30"/>
    <mergeCell ref="I30:J30"/>
    <mergeCell ref="E18:F18"/>
  </mergeCells>
  <phoneticPr fontId="5"/>
  <dataValidations count="1">
    <dataValidation imeMode="on" allowBlank="1" showInputMessage="1" showErrorMessage="1" sqref="G5 C6:D9 C11:D12 C1:C4 A7:A9 F1:H3 D1:D3 B1:B3 A1:A4 B12 F6:H12 E1:E12 A22" xr:uid="{736CEE7C-8508-42E2-B990-CF2C406CB05F}"/>
  </dataValidations>
  <pageMargins left="0.70866141732283472" right="0.70866141732283472" top="0.78740157480314965" bottom="0.19685039370078741" header="0.35433070866141736" footer="0"/>
  <pageSetup paperSize="9" scale="91" firstPageNumber="80" orientation="portrait" useFirstPageNumber="1" r:id="rId1"/>
  <headerFooter differentOddEven="1" scaleWithDoc="0" alignWithMargins="0">
    <oddHeader>&amp;RⅧ林業金融　　　　　- &amp;P -</oddHeader>
    <evenHeader>&amp;L- &amp;P -</even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26"/>
  <sheetViews>
    <sheetView showGridLines="0" view="pageBreakPreview" zoomScaleNormal="100" zoomScaleSheetLayoutView="100" workbookViewId="0">
      <selection activeCell="W21" sqref="W21"/>
    </sheetView>
  </sheetViews>
  <sheetFormatPr defaultColWidth="9" defaultRowHeight="12" x14ac:dyDescent="0.2"/>
  <cols>
    <col min="1" max="1" width="8" style="6" customWidth="1"/>
    <col min="2" max="2" width="5.21875" style="6" customWidth="1"/>
    <col min="3" max="3" width="8.6640625" style="6" bestFit="1" customWidth="1"/>
    <col min="4" max="4" width="10.6640625" style="6" customWidth="1"/>
    <col min="5" max="5" width="5.6640625" style="6" customWidth="1"/>
    <col min="6" max="6" width="9.6640625" style="6" customWidth="1"/>
    <col min="7" max="7" width="5.6640625" style="6" customWidth="1"/>
    <col min="8" max="8" width="10.6640625" style="6" customWidth="1"/>
    <col min="9" max="9" width="5.6640625" style="6" customWidth="1"/>
    <col min="10" max="10" width="9.6640625" style="6" customWidth="1"/>
    <col min="11" max="11" width="5.6640625" style="6" customWidth="1"/>
    <col min="12" max="12" width="9.44140625" style="6" customWidth="1"/>
    <col min="13" max="13" width="5.6640625" style="6" customWidth="1"/>
    <col min="14" max="14" width="10.21875" style="6" customWidth="1"/>
    <col min="15" max="15" width="5.6640625" style="6" customWidth="1"/>
    <col min="16" max="16" width="9.44140625" style="6" customWidth="1"/>
    <col min="17" max="17" width="5.6640625" style="6" customWidth="1"/>
    <col min="18" max="18" width="8.6640625" style="6" customWidth="1"/>
    <col min="19" max="19" width="5.77734375" style="6" customWidth="1"/>
    <col min="20" max="16384" width="9" style="6"/>
  </cols>
  <sheetData>
    <row r="1" spans="1:18" s="46" customFormat="1" ht="24" customHeight="1" x14ac:dyDescent="0.2">
      <c r="A1" s="3" t="s">
        <v>115</v>
      </c>
      <c r="B1" s="4"/>
      <c r="C1" s="4"/>
      <c r="D1" s="4"/>
      <c r="E1" s="4"/>
    </row>
    <row r="2" spans="1:18" s="46" customFormat="1" ht="16.05" customHeight="1" x14ac:dyDescent="0.2">
      <c r="A2" s="3"/>
      <c r="B2" s="4"/>
      <c r="C2" s="4"/>
      <c r="D2" s="4"/>
      <c r="E2" s="4"/>
    </row>
    <row r="3" spans="1:18" ht="12" customHeight="1" thickBot="1" x14ac:dyDescent="0.25">
      <c r="Q3" s="190" t="s">
        <v>36</v>
      </c>
      <c r="R3" s="190"/>
    </row>
    <row r="4" spans="1:18" ht="12" customHeight="1" x14ac:dyDescent="0.2">
      <c r="A4" s="240" t="s">
        <v>3</v>
      </c>
      <c r="B4" s="241"/>
      <c r="C4" s="228" t="s">
        <v>116</v>
      </c>
      <c r="D4" s="229"/>
      <c r="E4" s="229" t="s">
        <v>52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3"/>
    </row>
    <row r="5" spans="1:18" ht="12" customHeight="1" x14ac:dyDescent="0.2">
      <c r="A5" s="242"/>
      <c r="B5" s="243"/>
      <c r="C5" s="230"/>
      <c r="D5" s="219"/>
      <c r="E5" s="219" t="s">
        <v>117</v>
      </c>
      <c r="F5" s="219"/>
      <c r="G5" s="219" t="s">
        <v>118</v>
      </c>
      <c r="H5" s="219"/>
      <c r="I5" s="219" t="s">
        <v>119</v>
      </c>
      <c r="J5" s="219"/>
      <c r="K5" s="219" t="s">
        <v>120</v>
      </c>
      <c r="L5" s="219"/>
      <c r="M5" s="219" t="s">
        <v>121</v>
      </c>
      <c r="N5" s="219"/>
      <c r="O5" s="219" t="s">
        <v>122</v>
      </c>
      <c r="P5" s="219"/>
      <c r="Q5" s="219" t="s">
        <v>123</v>
      </c>
      <c r="R5" s="227"/>
    </row>
    <row r="6" spans="1:18" ht="12" customHeight="1" x14ac:dyDescent="0.2">
      <c r="A6" s="244"/>
      <c r="B6" s="245"/>
      <c r="C6" s="133" t="s">
        <v>69</v>
      </c>
      <c r="D6" s="134" t="s">
        <v>124</v>
      </c>
      <c r="E6" s="134" t="s">
        <v>69</v>
      </c>
      <c r="F6" s="134" t="s">
        <v>124</v>
      </c>
      <c r="G6" s="134" t="s">
        <v>69</v>
      </c>
      <c r="H6" s="134" t="s">
        <v>124</v>
      </c>
      <c r="I6" s="134" t="s">
        <v>69</v>
      </c>
      <c r="J6" s="134" t="s">
        <v>124</v>
      </c>
      <c r="K6" s="134" t="s">
        <v>69</v>
      </c>
      <c r="L6" s="134" t="s">
        <v>124</v>
      </c>
      <c r="M6" s="134" t="s">
        <v>69</v>
      </c>
      <c r="N6" s="134" t="s">
        <v>124</v>
      </c>
      <c r="O6" s="134" t="s">
        <v>69</v>
      </c>
      <c r="P6" s="134" t="s">
        <v>124</v>
      </c>
      <c r="Q6" s="134" t="s">
        <v>69</v>
      </c>
      <c r="R6" s="135" t="s">
        <v>124</v>
      </c>
    </row>
    <row r="7" spans="1:18" ht="21.75" customHeight="1" x14ac:dyDescent="0.2">
      <c r="A7" s="234" t="s">
        <v>125</v>
      </c>
      <c r="B7" s="235"/>
      <c r="C7" s="136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8"/>
    </row>
    <row r="8" spans="1:18" ht="21.75" customHeight="1" x14ac:dyDescent="0.2">
      <c r="A8" s="236" t="s">
        <v>126</v>
      </c>
      <c r="B8" s="237"/>
      <c r="C8" s="139">
        <f>SUM(E8,G8,I8,K8,M8,O8,Q8)</f>
        <v>2366</v>
      </c>
      <c r="D8" s="140">
        <f>SUM(F8,H8,J8,L8,N8,P8,R8)</f>
        <v>16771414</v>
      </c>
      <c r="E8" s="137">
        <v>554</v>
      </c>
      <c r="F8" s="137">
        <v>3534790</v>
      </c>
      <c r="G8" s="141">
        <f>1674+3</f>
        <v>1677</v>
      </c>
      <c r="H8" s="137">
        <f>11779176+26808</f>
        <v>11805984</v>
      </c>
      <c r="I8" s="137">
        <v>17</v>
      </c>
      <c r="J8" s="137">
        <v>24240</v>
      </c>
      <c r="K8" s="137">
        <v>7</v>
      </c>
      <c r="L8" s="137">
        <v>4120</v>
      </c>
      <c r="M8" s="137">
        <v>20</v>
      </c>
      <c r="N8" s="137">
        <v>314640</v>
      </c>
      <c r="O8" s="137">
        <v>78</v>
      </c>
      <c r="P8" s="137">
        <v>1062040</v>
      </c>
      <c r="Q8" s="137">
        <v>13</v>
      </c>
      <c r="R8" s="138">
        <f>24000+1600</f>
        <v>25600</v>
      </c>
    </row>
    <row r="9" spans="1:18" s="80" customFormat="1" ht="21.75" customHeight="1" thickBot="1" x14ac:dyDescent="0.25">
      <c r="A9" s="238" t="s">
        <v>143</v>
      </c>
      <c r="B9" s="239"/>
      <c r="C9" s="142">
        <f>SUM(E9,G9,I9,K9,M9,O9,Q9)</f>
        <v>2</v>
      </c>
      <c r="D9" s="143">
        <f>SUM(F9,H9,J9,L9,N9,P9,R9)</f>
        <v>14318</v>
      </c>
      <c r="E9" s="144">
        <v>0</v>
      </c>
      <c r="F9" s="144">
        <v>0</v>
      </c>
      <c r="G9" s="144">
        <v>2</v>
      </c>
      <c r="H9" s="144">
        <v>14318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62">
        <v>0</v>
      </c>
    </row>
    <row r="10" spans="1:18" ht="12" customHeight="1" x14ac:dyDescent="0.2">
      <c r="R10" s="100" t="s">
        <v>33</v>
      </c>
    </row>
    <row r="11" spans="1:18" ht="14.25" customHeight="1" x14ac:dyDescent="0.2">
      <c r="A11" s="45" t="s">
        <v>127</v>
      </c>
    </row>
    <row r="12" spans="1:18" ht="14.25" customHeight="1" x14ac:dyDescent="0.2"/>
    <row r="13" spans="1:18" ht="12" customHeight="1" x14ac:dyDescent="0.2"/>
    <row r="14" spans="1:18" s="5" customFormat="1" ht="24" customHeight="1" x14ac:dyDescent="0.2">
      <c r="A14" s="3" t="s">
        <v>128</v>
      </c>
      <c r="B14" s="4"/>
      <c r="C14" s="4"/>
      <c r="D14" s="4"/>
      <c r="E14" s="4"/>
    </row>
    <row r="15" spans="1:18" s="5" customFormat="1" ht="16.05" customHeight="1" x14ac:dyDescent="0.2">
      <c r="A15" s="3"/>
      <c r="B15" s="4"/>
      <c r="C15" s="4"/>
      <c r="D15" s="4"/>
      <c r="E15" s="4"/>
    </row>
    <row r="16" spans="1:18" ht="12" customHeight="1" thickBot="1" x14ac:dyDescent="0.25">
      <c r="N16" s="7" t="s">
        <v>129</v>
      </c>
    </row>
    <row r="17" spans="1:14" ht="12" customHeight="1" x14ac:dyDescent="0.2">
      <c r="A17" s="221" t="s">
        <v>130</v>
      </c>
      <c r="B17" s="222"/>
      <c r="C17" s="228" t="s">
        <v>116</v>
      </c>
      <c r="D17" s="229"/>
      <c r="E17" s="229" t="s">
        <v>63</v>
      </c>
      <c r="F17" s="229"/>
      <c r="G17" s="229"/>
      <c r="H17" s="229"/>
      <c r="I17" s="229"/>
      <c r="J17" s="229"/>
      <c r="K17" s="229"/>
      <c r="L17" s="229"/>
      <c r="M17" s="229"/>
      <c r="N17" s="233"/>
    </row>
    <row r="18" spans="1:14" ht="12" customHeight="1" x14ac:dyDescent="0.2">
      <c r="A18" s="223"/>
      <c r="B18" s="224"/>
      <c r="C18" s="230"/>
      <c r="D18" s="219"/>
      <c r="E18" s="219" t="s">
        <v>131</v>
      </c>
      <c r="F18" s="219"/>
      <c r="G18" s="219" t="s">
        <v>132</v>
      </c>
      <c r="H18" s="219"/>
      <c r="I18" s="219" t="s">
        <v>133</v>
      </c>
      <c r="J18" s="219"/>
      <c r="K18" s="219" t="s">
        <v>134</v>
      </c>
      <c r="L18" s="219"/>
      <c r="M18" s="219" t="s">
        <v>135</v>
      </c>
      <c r="N18" s="227"/>
    </row>
    <row r="19" spans="1:14" ht="12" customHeight="1" x14ac:dyDescent="0.2">
      <c r="A19" s="225"/>
      <c r="B19" s="226"/>
      <c r="C19" s="133" t="s">
        <v>69</v>
      </c>
      <c r="D19" s="134" t="s">
        <v>55</v>
      </c>
      <c r="E19" s="134" t="s">
        <v>69</v>
      </c>
      <c r="F19" s="134" t="s">
        <v>55</v>
      </c>
      <c r="G19" s="134" t="s">
        <v>69</v>
      </c>
      <c r="H19" s="134" t="s">
        <v>55</v>
      </c>
      <c r="I19" s="134" t="s">
        <v>69</v>
      </c>
      <c r="J19" s="134" t="s">
        <v>55</v>
      </c>
      <c r="K19" s="134" t="s">
        <v>69</v>
      </c>
      <c r="L19" s="134" t="s">
        <v>55</v>
      </c>
      <c r="M19" s="134" t="s">
        <v>69</v>
      </c>
      <c r="N19" s="135" t="s">
        <v>55</v>
      </c>
    </row>
    <row r="20" spans="1:14" ht="21.75" customHeight="1" x14ac:dyDescent="0.2">
      <c r="A20" s="231" t="s">
        <v>125</v>
      </c>
      <c r="B20" s="232"/>
      <c r="C20" s="145"/>
      <c r="D20" s="137"/>
      <c r="E20" s="146"/>
      <c r="F20" s="137"/>
      <c r="G20" s="146"/>
      <c r="H20" s="137"/>
      <c r="I20" s="146"/>
      <c r="J20" s="137"/>
      <c r="K20" s="146"/>
      <c r="L20" s="137"/>
      <c r="M20" s="146"/>
      <c r="N20" s="138"/>
    </row>
    <row r="21" spans="1:14" ht="21.75" customHeight="1" x14ac:dyDescent="0.2">
      <c r="A21" s="223" t="s">
        <v>136</v>
      </c>
      <c r="B21" s="224"/>
      <c r="C21" s="147">
        <f>SUM(E21,G21,I21,K21,M21)</f>
        <v>2833</v>
      </c>
      <c r="D21" s="148">
        <f>SUM(F21,H21,J21,L21,N21)</f>
        <v>10284626</v>
      </c>
      <c r="E21" s="148">
        <v>351</v>
      </c>
      <c r="F21" s="148">
        <v>354627</v>
      </c>
      <c r="G21" s="148">
        <v>372</v>
      </c>
      <c r="H21" s="148">
        <v>1249815</v>
      </c>
      <c r="I21" s="148">
        <v>949</v>
      </c>
      <c r="J21" s="148">
        <f>4556275+370</f>
        <v>4556645</v>
      </c>
      <c r="K21" s="148">
        <v>959</v>
      </c>
      <c r="L21" s="148">
        <f>2383662+4300</f>
        <v>2387962</v>
      </c>
      <c r="M21" s="148">
        <f>198+4</f>
        <v>202</v>
      </c>
      <c r="N21" s="149">
        <f>1699999+35578</f>
        <v>1735577</v>
      </c>
    </row>
    <row r="22" spans="1:14" s="80" customFormat="1" ht="21.75" customHeight="1" x14ac:dyDescent="0.2">
      <c r="A22" s="195" t="s">
        <v>143</v>
      </c>
      <c r="B22" s="220"/>
      <c r="C22" s="150">
        <v>1</v>
      </c>
      <c r="D22" s="151">
        <f>SUM(F22,H22,J22,L22,N22)</f>
        <v>10000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52">
        <v>1</v>
      </c>
      <c r="L22" s="152">
        <v>10000</v>
      </c>
      <c r="M22" s="144">
        <v>0</v>
      </c>
      <c r="N22" s="153">
        <v>0</v>
      </c>
    </row>
    <row r="23" spans="1:14" x14ac:dyDescent="0.2">
      <c r="E23" s="154"/>
      <c r="N23" s="100" t="s">
        <v>33</v>
      </c>
    </row>
    <row r="24" spans="1:14" s="5" customFormat="1" ht="14.25" customHeight="1" x14ac:dyDescent="0.2">
      <c r="A24" s="45" t="s">
        <v>137</v>
      </c>
      <c r="B24" s="6"/>
      <c r="C24" s="6"/>
      <c r="D24" s="6"/>
      <c r="E24" s="6"/>
      <c r="F24" s="6"/>
    </row>
    <row r="25" spans="1:14" s="5" customFormat="1" ht="14.25" customHeight="1" x14ac:dyDescent="0.2"/>
    <row r="26" spans="1:14" ht="150" customHeight="1" x14ac:dyDescent="0.2"/>
  </sheetData>
  <mergeCells count="25">
    <mergeCell ref="Q3:R3"/>
    <mergeCell ref="A20:B20"/>
    <mergeCell ref="E17:N17"/>
    <mergeCell ref="E18:F18"/>
    <mergeCell ref="G18:H18"/>
    <mergeCell ref="I18:J18"/>
    <mergeCell ref="A7:B7"/>
    <mergeCell ref="A8:B8"/>
    <mergeCell ref="A9:B9"/>
    <mergeCell ref="A4:B6"/>
    <mergeCell ref="Q5:R5"/>
    <mergeCell ref="E4:R4"/>
    <mergeCell ref="O5:P5"/>
    <mergeCell ref="C4:D5"/>
    <mergeCell ref="E5:F5"/>
    <mergeCell ref="G5:H5"/>
    <mergeCell ref="I5:J5"/>
    <mergeCell ref="A22:B22"/>
    <mergeCell ref="A17:B19"/>
    <mergeCell ref="K5:L5"/>
    <mergeCell ref="M5:N5"/>
    <mergeCell ref="K18:L18"/>
    <mergeCell ref="A21:B21"/>
    <mergeCell ref="M18:N18"/>
    <mergeCell ref="C17:D18"/>
  </mergeCells>
  <phoneticPr fontId="5"/>
  <pageMargins left="0.39370078740157483" right="0" top="0.78740157480314965" bottom="0" header="0.35433070866141736" footer="0"/>
  <pageSetup paperSize="9" scale="99" firstPageNumber="77" orientation="landscape" r:id="rId1"/>
  <headerFooter differentOddEven="1" scaleWithDoc="0" alignWithMargins="0">
    <evenHeader>&amp;L- &amp;P -</even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3"/>
  <sheetViews>
    <sheetView showGridLines="0" zoomScaleNormal="100" zoomScaleSheetLayoutView="90" zoomScalePageLayoutView="80" workbookViewId="0">
      <selection activeCell="F7" sqref="F7"/>
    </sheetView>
  </sheetViews>
  <sheetFormatPr defaultColWidth="9" defaultRowHeight="13.2" x14ac:dyDescent="0.2"/>
  <cols>
    <col min="1" max="8" width="9" style="1"/>
  </cols>
  <sheetData>
    <row r="3" spans="1:1" x14ac:dyDescent="0.2">
      <c r="A3" s="2" t="s">
        <v>138</v>
      </c>
    </row>
  </sheetData>
  <phoneticPr fontId="5"/>
  <printOptions horizontalCentered="1"/>
  <pageMargins left="0.70866141732283472" right="0.70866141732283472" top="0.59055118110236227" bottom="0.19685039370078741" header="0.35433070866141736" footer="0"/>
  <pageSetup paperSize="9" firstPageNumber="82" orientation="portrait" blackAndWhite="1" useFirstPageNumber="1" r:id="rId1"/>
  <headerFooter differentOddEven="1" scaleWithDoc="0" alignWithMargins="0">
    <oddHeader>&amp;RⅧ林業金融　　　　　- &amp;P -</oddHeader>
    <evenHeader>&amp;L- &amp;P -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958e96-db4f-4530-8d4e-6a1e71ae38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8E38A1A5BB7C40A1C69240F43F006B" ma:contentTypeVersion="16" ma:contentTypeDescription="新しいドキュメントを作成します。" ma:contentTypeScope="" ma:versionID="d7f865be7e18ab7815242ce46166adc3">
  <xsd:schema xmlns:xsd="http://www.w3.org/2001/XMLSchema" xmlns:xs="http://www.w3.org/2001/XMLSchema" xmlns:p="http://schemas.microsoft.com/office/2006/metadata/properties" xmlns:ns3="9e0e3b5b-2cae-41d7-835b-9dff6050ca0e" xmlns:ns4="ae958e96-db4f-4530-8d4e-6a1e71ae38ea" targetNamespace="http://schemas.microsoft.com/office/2006/metadata/properties" ma:root="true" ma:fieldsID="7f2c1d8ea7f0e197893f13492525285a" ns3:_="" ns4:_="">
    <xsd:import namespace="9e0e3b5b-2cae-41d7-835b-9dff6050ca0e"/>
    <xsd:import namespace="ae958e96-db4f-4530-8d4e-6a1e71ae38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3b5b-2cae-41d7-835b-9dff6050ca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58e96-db4f-4530-8d4e-6a1e71ae3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2A689-454C-457C-AC71-3BD1C320FB80}">
  <ds:schemaRefs>
    <ds:schemaRef ds:uri="http://purl.org/dc/terms/"/>
    <ds:schemaRef ds:uri="http://schemas.microsoft.com/office/2006/documentManagement/types"/>
    <ds:schemaRef ds:uri="http://purl.org/dc/dcmitype/"/>
    <ds:schemaRef ds:uri="9e0e3b5b-2cae-41d7-835b-9dff6050ca0e"/>
    <ds:schemaRef ds:uri="http://purl.org/dc/elements/1.1/"/>
    <ds:schemaRef ds:uri="http://schemas.microsoft.com/office/2006/metadata/properties"/>
    <ds:schemaRef ds:uri="ae958e96-db4f-4530-8d4e-6a1e71ae38ea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0AB957-E232-4A8F-BEFE-FC8B8CF464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19BA0E-ABD8-4248-A720-158FB8D6E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3b5b-2cae-41d7-835b-9dff6050ca0e"/>
    <ds:schemaRef ds:uri="ae958e96-db4f-4530-8d4e-6a1e71ae3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【79P】8-1・8-2</vt:lpstr>
      <vt:lpstr>【80P】8-3・8-4・8-5</vt:lpstr>
      <vt:lpstr>【81】8-6・8-7</vt:lpstr>
      <vt:lpstr>82調整ページ</vt:lpstr>
      <vt:lpstr>'【79P】8-1・8-2'!Print_Area</vt:lpstr>
      <vt:lpstr>'【80P】8-3・8-4・8-5'!Print_Area</vt:lpstr>
      <vt:lpstr>'【81】8-6・8-7'!Print_Area</vt:lpstr>
      <vt:lpstr>'82調整ページ'!Print_Area</vt:lpstr>
    </vt:vector>
  </TitlesOfParts>
  <Manager/>
  <Company>群馬県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林政課</dc:creator>
  <cp:keywords/>
  <dc:description/>
  <cp:lastModifiedBy>（林）齋藤 俊裕</cp:lastModifiedBy>
  <cp:revision/>
  <cp:lastPrinted>2024-03-12T23:50:59Z</cp:lastPrinted>
  <dcterms:created xsi:type="dcterms:W3CDTF">2000-03-25T04:20:51Z</dcterms:created>
  <dcterms:modified xsi:type="dcterms:W3CDTF">2024-03-13T00:00:39Z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0x010100AF8E38A1A5BB7C40A1C69240F43F006B</vt:lpwstr>
  </property>
</Properties>
</file>