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38" documentId="13_ncr:1_{ABB0A106-385D-4616-A6B4-FE86E193720F}" xr6:coauthVersionLast="36" xr6:coauthVersionMax="47" xr10:uidLastSave="{4F45284B-7A73-4D21-BA52-775A8A706239}"/>
  <bookViews>
    <workbookView xWindow="-28920" yWindow="-120" windowWidth="29040" windowHeight="15840" tabRatio="758" firstSheet="8" activeTab="11" xr2:uid="{00000000-000D-0000-FFFF-FFFF00000000}"/>
  </bookViews>
  <sheets>
    <sheet name="【1P右】1-1(1)土地利用・1-1(2)保有形態別面積" sheetId="32" r:id="rId1"/>
    <sheet name="【2P左】1-1(3)樹種別・1-1(4)林種別" sheetId="6" r:id="rId2"/>
    <sheet name="【3P右】1-2土地利用" sheetId="20" r:id="rId3"/>
    <sheet name="【4P-5P左右】1-3(1)保有面積" sheetId="29" r:id="rId4"/>
    <sheet name="【6P-7P左右】1-3(2)保有蓄積" sheetId="9" r:id="rId5"/>
    <sheet name="【8P-11P左右】1-3(3)林種面積" sheetId="10" r:id="rId6"/>
    <sheet name="【12P-15P左右】1-3(4)林種蓄積" sheetId="11" r:id="rId7"/>
    <sheet name="【16P-17P左右】1-3(5)民種別齢別資源" sheetId="21" r:id="rId8"/>
    <sheet name="【18P-19P左右】1-3(6)民有人工林齢級別面積" sheetId="27" r:id="rId9"/>
    <sheet name="【20P-21P左右】1-3(7)民有人工林齢級別蓄積" sheetId="28" r:id="rId10"/>
    <sheet name="【22-23P】1-4(1)分収造林･1-4(2)共用林野" sheetId="25" r:id="rId11"/>
    <sheet name="【24P左】1-4(3)官行造林･5管理制度" sheetId="26" r:id="rId12"/>
  </sheets>
  <definedNames>
    <definedName name="_xlnm._FilterDatabase" localSheetId="7" hidden="1">'【16P-17P左右】1-3(5)民種別齢別資源'!$B$2:$B$83</definedName>
    <definedName name="_xlnm.Print_Area" localSheetId="6">'【12P-15P左右】1-3(4)林種蓄積'!$A$1:$AS$56</definedName>
    <definedName name="_xlnm.Print_Area" localSheetId="7">'【16P-17P左右】1-3(5)民種別齢別資源'!$A$1:$V$80</definedName>
    <definedName name="_xlnm.Print_Area" localSheetId="8">'【18P-19P左右】1-3(6)民有人工林齢級別面積'!$A$1:$Z$54</definedName>
    <definedName name="_xlnm.Print_Area" localSheetId="0">'【1P右】1-1(1)土地利用・1-1(2)保有形態別面積'!$A$1:$K$50</definedName>
    <definedName name="_xlnm.Print_Area" localSheetId="9">'【20P-21P左右】1-3(7)民有人工林齢級別蓄積'!$A$1:$Z$54</definedName>
    <definedName name="_xlnm.Print_Area" localSheetId="10">'【22-23P】1-4(1)分収造林･1-4(2)共用林野'!$A$1:$T$39</definedName>
    <definedName name="_xlnm.Print_Area" localSheetId="11">'【24P左】1-4(3)官行造林･5管理制度'!$A$1:$I$36</definedName>
    <definedName name="_xlnm.Print_Area" localSheetId="1">'【2P左】1-1(3)樹種別・1-1(4)林種別'!$A$1:$H$43</definedName>
    <definedName name="_xlnm.Print_Area" localSheetId="2">'【3P右】1-2土地利用'!$A$1:$K$56</definedName>
    <definedName name="_xlnm.Print_Area" localSheetId="3">'【4P-5P左右】1-3(1)保有面積'!$A$1:$T$56</definedName>
    <definedName name="_xlnm.Print_Area" localSheetId="4">'【6P-7P左右】1-3(2)保有蓄積'!$A$1:$T$56</definedName>
    <definedName name="_xlnm.Print_Area" localSheetId="5">'【8P-11P左右】1-3(3)林種面積'!$A$1:$AS$56</definedName>
    <definedName name="_xlnm.Print_Titles" localSheetId="6">'【12P-15P左右】1-3(4)林種蓄積'!$3:$6</definedName>
    <definedName name="_xlnm.Print_Titles" localSheetId="8">'【18P-19P左右】1-3(6)民有人工林齢級別面積'!$3:$4</definedName>
    <definedName name="_xlnm.Print_Titles" localSheetId="0">'【1P右】1-1(1)土地利用・1-1(2)保有形態別面積'!$15:$15</definedName>
    <definedName name="_xlnm.Print_Titles" localSheetId="2">'【3P右】1-2土地利用'!$3:$5</definedName>
    <definedName name="_xlnm.Print_Titles" localSheetId="3">'【4P-5P左右】1-3(1)保有面積'!$3:$6</definedName>
    <definedName name="_xlnm.Print_Titles" localSheetId="4">'【6P-7P左右】1-3(2)保有蓄積'!$3:$6</definedName>
    <definedName name="_xlnm.Print_Titles" localSheetId="5">'【8P-11P左右】1-3(3)林種面積'!$3:$6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6" l="1"/>
  <c r="F19" i="26"/>
  <c r="H19" i="26"/>
  <c r="B19" i="26"/>
  <c r="P66" i="21" l="1"/>
  <c r="Q66" i="21"/>
  <c r="R66" i="21"/>
  <c r="S66" i="21"/>
  <c r="S63" i="21" l="1"/>
  <c r="R63" i="21"/>
  <c r="Q63" i="21"/>
  <c r="P63" i="21"/>
  <c r="S60" i="21"/>
  <c r="R60" i="21"/>
  <c r="Q60" i="21"/>
  <c r="P60" i="21"/>
  <c r="S57" i="21"/>
  <c r="R57" i="21"/>
  <c r="Q57" i="21"/>
  <c r="P57" i="21"/>
  <c r="S54" i="21"/>
  <c r="R54" i="21"/>
  <c r="Q54" i="21"/>
  <c r="P54" i="21"/>
  <c r="S51" i="21"/>
  <c r="R51" i="21"/>
  <c r="Q51" i="21"/>
  <c r="P51" i="21"/>
  <c r="S48" i="21"/>
  <c r="R48" i="21"/>
  <c r="Q48" i="21"/>
  <c r="P48" i="21"/>
  <c r="S45" i="21"/>
  <c r="R45" i="21"/>
  <c r="Q45" i="21"/>
  <c r="P45" i="21"/>
  <c r="S42" i="21"/>
  <c r="R42" i="21"/>
  <c r="Q42" i="21"/>
  <c r="P42" i="21"/>
  <c r="S39" i="21"/>
  <c r="R39" i="21"/>
  <c r="Q39" i="21"/>
  <c r="P39" i="21"/>
  <c r="S36" i="21"/>
  <c r="R36" i="21"/>
  <c r="Q36" i="21"/>
  <c r="P36" i="21"/>
  <c r="S33" i="21"/>
  <c r="R33" i="21"/>
  <c r="Q33" i="21"/>
  <c r="P33" i="21"/>
  <c r="S30" i="21"/>
  <c r="R30" i="21"/>
  <c r="Q30" i="21"/>
  <c r="P30" i="21"/>
  <c r="S27" i="21"/>
  <c r="R27" i="21"/>
  <c r="Q27" i="21"/>
  <c r="P27" i="21"/>
  <c r="S24" i="21"/>
  <c r="R24" i="21"/>
  <c r="Q24" i="21"/>
  <c r="P24" i="21"/>
  <c r="S21" i="21"/>
  <c r="R21" i="21"/>
  <c r="Q21" i="21"/>
  <c r="P21" i="21"/>
  <c r="S18" i="21"/>
  <c r="R18" i="21"/>
  <c r="Q18" i="21"/>
  <c r="P18" i="21"/>
  <c r="S15" i="21"/>
  <c r="R15" i="21"/>
  <c r="Q15" i="21"/>
  <c r="P15" i="21"/>
  <c r="S12" i="21"/>
  <c r="R12" i="21"/>
  <c r="Q12" i="21"/>
  <c r="P12" i="21"/>
  <c r="S9" i="21"/>
  <c r="R9" i="21"/>
  <c r="Q9" i="21"/>
  <c r="P9" i="21"/>
  <c r="N7" i="21"/>
  <c r="O7" i="21"/>
  <c r="N8" i="21"/>
  <c r="O8" i="21"/>
  <c r="N10" i="21"/>
  <c r="T10" i="21" s="1"/>
  <c r="O10" i="21"/>
  <c r="N11" i="21"/>
  <c r="T11" i="21" s="1"/>
  <c r="O11" i="21"/>
  <c r="N13" i="21"/>
  <c r="O13" i="21"/>
  <c r="N14" i="21"/>
  <c r="O14" i="21"/>
  <c r="N16" i="21"/>
  <c r="O16" i="21"/>
  <c r="N17" i="21"/>
  <c r="O17" i="21"/>
  <c r="N19" i="21"/>
  <c r="O19" i="21"/>
  <c r="N20" i="21"/>
  <c r="O20" i="21"/>
  <c r="N22" i="21"/>
  <c r="O22" i="21"/>
  <c r="N23" i="21"/>
  <c r="O23" i="21"/>
  <c r="N25" i="21"/>
  <c r="O25" i="21"/>
  <c r="N26" i="21"/>
  <c r="O26" i="21"/>
  <c r="N28" i="21"/>
  <c r="O28" i="21"/>
  <c r="N29" i="21"/>
  <c r="O29" i="21"/>
  <c r="N31" i="21"/>
  <c r="O31" i="21"/>
  <c r="N32" i="21"/>
  <c r="O32" i="21"/>
  <c r="N34" i="21"/>
  <c r="O34" i="21"/>
  <c r="N35" i="21"/>
  <c r="O35" i="21"/>
  <c r="N37" i="21"/>
  <c r="O37" i="21"/>
  <c r="N38" i="21"/>
  <c r="O38" i="21"/>
  <c r="N40" i="21"/>
  <c r="O40" i="21"/>
  <c r="N41" i="21"/>
  <c r="O41" i="21"/>
  <c r="N43" i="21"/>
  <c r="O43" i="21"/>
  <c r="N44" i="21"/>
  <c r="O44" i="21"/>
  <c r="N46" i="21"/>
  <c r="O46" i="21"/>
  <c r="N47" i="21"/>
  <c r="O47" i="21"/>
  <c r="N49" i="21"/>
  <c r="O49" i="21"/>
  <c r="N50" i="21"/>
  <c r="O50" i="21"/>
  <c r="N52" i="21"/>
  <c r="O52" i="21"/>
  <c r="N53" i="21"/>
  <c r="O53" i="21"/>
  <c r="N55" i="21"/>
  <c r="O55" i="21"/>
  <c r="N56" i="21"/>
  <c r="O56" i="21"/>
  <c r="N58" i="21"/>
  <c r="O58" i="21"/>
  <c r="N59" i="21"/>
  <c r="O59" i="21"/>
  <c r="N61" i="21"/>
  <c r="O61" i="21"/>
  <c r="N62" i="21"/>
  <c r="O62" i="21"/>
  <c r="N64" i="21"/>
  <c r="O64" i="21"/>
  <c r="N65" i="21"/>
  <c r="O65" i="21"/>
  <c r="N67" i="21"/>
  <c r="O67" i="21"/>
  <c r="N68" i="21"/>
  <c r="O68" i="21"/>
  <c r="L66" i="21"/>
  <c r="K66" i="21"/>
  <c r="J66" i="21"/>
  <c r="I66" i="21"/>
  <c r="H66" i="21"/>
  <c r="G66" i="21"/>
  <c r="F66" i="21"/>
  <c r="E66" i="21"/>
  <c r="D66" i="21"/>
  <c r="O66" i="21" s="1"/>
  <c r="C66" i="21"/>
  <c r="N66" i="21" s="1"/>
  <c r="L63" i="21"/>
  <c r="K63" i="21"/>
  <c r="J63" i="21"/>
  <c r="I63" i="21"/>
  <c r="H63" i="21"/>
  <c r="G63" i="21"/>
  <c r="F63" i="21"/>
  <c r="E63" i="21"/>
  <c r="D63" i="21"/>
  <c r="O63" i="21" s="1"/>
  <c r="C63" i="21"/>
  <c r="N63" i="21" s="1"/>
  <c r="L60" i="21"/>
  <c r="K60" i="21"/>
  <c r="J60" i="21"/>
  <c r="I60" i="21"/>
  <c r="H60" i="21"/>
  <c r="G60" i="21"/>
  <c r="F60" i="21"/>
  <c r="E60" i="21"/>
  <c r="D60" i="21"/>
  <c r="C60" i="21"/>
  <c r="N60" i="21" s="1"/>
  <c r="L57" i="21"/>
  <c r="K57" i="21"/>
  <c r="J57" i="21"/>
  <c r="I57" i="21"/>
  <c r="H57" i="21"/>
  <c r="G57" i="21"/>
  <c r="F57" i="21"/>
  <c r="E57" i="21"/>
  <c r="D57" i="21"/>
  <c r="O57" i="21" s="1"/>
  <c r="C57" i="21"/>
  <c r="N57" i="21" s="1"/>
  <c r="L54" i="21"/>
  <c r="K54" i="21"/>
  <c r="J54" i="21"/>
  <c r="I54" i="21"/>
  <c r="H54" i="21"/>
  <c r="G54" i="21"/>
  <c r="F54" i="21"/>
  <c r="E54" i="21"/>
  <c r="D54" i="21"/>
  <c r="O54" i="21" s="1"/>
  <c r="C54" i="21"/>
  <c r="N54" i="21" s="1"/>
  <c r="L51" i="21"/>
  <c r="K51" i="21"/>
  <c r="J51" i="21"/>
  <c r="I51" i="21"/>
  <c r="H51" i="21"/>
  <c r="G51" i="21"/>
  <c r="F51" i="21"/>
  <c r="E51" i="21"/>
  <c r="D51" i="21"/>
  <c r="C51" i="21"/>
  <c r="N51" i="21" s="1"/>
  <c r="L48" i="21"/>
  <c r="K48" i="21"/>
  <c r="J48" i="21"/>
  <c r="I48" i="21"/>
  <c r="H48" i="21"/>
  <c r="G48" i="21"/>
  <c r="F48" i="21"/>
  <c r="E48" i="21"/>
  <c r="D48" i="21"/>
  <c r="C48" i="21"/>
  <c r="N48" i="21" s="1"/>
  <c r="L45" i="21"/>
  <c r="K45" i="21"/>
  <c r="J45" i="21"/>
  <c r="I45" i="21"/>
  <c r="H45" i="21"/>
  <c r="G45" i="21"/>
  <c r="F45" i="21"/>
  <c r="E45" i="21"/>
  <c r="D45" i="21"/>
  <c r="O45" i="21" s="1"/>
  <c r="C45" i="21"/>
  <c r="L42" i="21"/>
  <c r="K42" i="21"/>
  <c r="J42" i="21"/>
  <c r="I42" i="21"/>
  <c r="H42" i="21"/>
  <c r="G42" i="21"/>
  <c r="F42" i="21"/>
  <c r="E42" i="21"/>
  <c r="D42" i="21"/>
  <c r="C42" i="21"/>
  <c r="N42" i="21" s="1"/>
  <c r="L39" i="21"/>
  <c r="K39" i="21"/>
  <c r="J39" i="21"/>
  <c r="I39" i="21"/>
  <c r="H39" i="21"/>
  <c r="G39" i="21"/>
  <c r="F39" i="21"/>
  <c r="E39" i="21"/>
  <c r="D39" i="21"/>
  <c r="O39" i="21" s="1"/>
  <c r="C39" i="21"/>
  <c r="N39" i="21" s="1"/>
  <c r="L36" i="21"/>
  <c r="K36" i="21"/>
  <c r="J36" i="21"/>
  <c r="I36" i="21"/>
  <c r="H36" i="21"/>
  <c r="G36" i="21"/>
  <c r="F36" i="21"/>
  <c r="E36" i="21"/>
  <c r="D36" i="21"/>
  <c r="O36" i="21" s="1"/>
  <c r="C36" i="21"/>
  <c r="N36" i="21" s="1"/>
  <c r="L33" i="21"/>
  <c r="K33" i="21"/>
  <c r="J33" i="21"/>
  <c r="I33" i="21"/>
  <c r="H33" i="21"/>
  <c r="G33" i="21"/>
  <c r="F33" i="21"/>
  <c r="E33" i="21"/>
  <c r="D33" i="21"/>
  <c r="O33" i="21" s="1"/>
  <c r="C33" i="21"/>
  <c r="N33" i="21" s="1"/>
  <c r="L30" i="21"/>
  <c r="K30" i="21"/>
  <c r="J30" i="21"/>
  <c r="I30" i="21"/>
  <c r="H30" i="21"/>
  <c r="G30" i="21"/>
  <c r="F30" i="21"/>
  <c r="E30" i="21"/>
  <c r="D30" i="21"/>
  <c r="O30" i="21" s="1"/>
  <c r="C30" i="21"/>
  <c r="N30" i="21" s="1"/>
  <c r="O60" i="21" l="1"/>
  <c r="O51" i="21"/>
  <c r="O48" i="21"/>
  <c r="N45" i="21"/>
  <c r="O42" i="21"/>
  <c r="G12" i="29"/>
  <c r="G13" i="29"/>
  <c r="G16" i="29"/>
  <c r="G50" i="29"/>
  <c r="H54" i="20" l="1"/>
  <c r="H53" i="20"/>
  <c r="H52" i="20"/>
  <c r="H49" i="20"/>
  <c r="H48" i="20"/>
  <c r="H47" i="20"/>
  <c r="H44" i="20"/>
  <c r="H41" i="20"/>
  <c r="H38" i="20"/>
  <c r="H37" i="20"/>
  <c r="H36" i="20"/>
  <c r="H33" i="20"/>
  <c r="H31" i="20"/>
  <c r="H30" i="20"/>
  <c r="H28" i="20"/>
  <c r="H27" i="20"/>
  <c r="H26" i="20"/>
  <c r="H22" i="20"/>
  <c r="H21" i="20"/>
  <c r="H13" i="20"/>
  <c r="H12" i="20"/>
  <c r="O7" i="9"/>
  <c r="H10" i="20" l="1"/>
  <c r="AB47" i="11"/>
  <c r="AB51" i="11"/>
  <c r="AA51" i="11"/>
  <c r="Z51" i="11"/>
  <c r="AA47" i="11"/>
  <c r="Z47" i="11"/>
  <c r="E9" i="6"/>
  <c r="F9" i="6"/>
  <c r="E10" i="6"/>
  <c r="F10" i="6"/>
  <c r="E11" i="6"/>
  <c r="F11" i="6"/>
  <c r="E12" i="6"/>
  <c r="F12" i="6"/>
  <c r="E13" i="6"/>
  <c r="F13" i="6"/>
  <c r="F8" i="6" l="1"/>
  <c r="E8" i="6"/>
  <c r="AK16" i="11" l="1"/>
  <c r="AH16" i="11"/>
  <c r="AK15" i="11"/>
  <c r="AH15" i="11"/>
  <c r="AK14" i="11"/>
  <c r="AH14" i="11"/>
  <c r="AK13" i="11"/>
  <c r="AH13" i="11"/>
  <c r="AK12" i="11"/>
  <c r="AH12" i="11"/>
  <c r="AH11" i="11" s="1"/>
  <c r="AR11" i="11"/>
  <c r="AQ11" i="11"/>
  <c r="AP11" i="11"/>
  <c r="AO11" i="11"/>
  <c r="AN11" i="11"/>
  <c r="AM11" i="11"/>
  <c r="AL11" i="11"/>
  <c r="AL10" i="11" s="1"/>
  <c r="AK11" i="11"/>
  <c r="AJ11" i="11"/>
  <c r="AI11" i="11"/>
  <c r="AM10" i="11"/>
  <c r="AJ10" i="11"/>
  <c r="AI10" i="11"/>
  <c r="AH10" i="11" s="1"/>
  <c r="AN16" i="10"/>
  <c r="AK16" i="10"/>
  <c r="AH16" i="10"/>
  <c r="AN15" i="10"/>
  <c r="AK15" i="10"/>
  <c r="AH15" i="10"/>
  <c r="AN14" i="10"/>
  <c r="AK14" i="10"/>
  <c r="AH14" i="10"/>
  <c r="AN13" i="10"/>
  <c r="AK13" i="10"/>
  <c r="AH13" i="10"/>
  <c r="AN12" i="10"/>
  <c r="AN11" i="10" s="1"/>
  <c r="AN10" i="10" s="1"/>
  <c r="AK12" i="10"/>
  <c r="AH12" i="10"/>
  <c r="AR11" i="10"/>
  <c r="AQ11" i="10"/>
  <c r="AQ10" i="10" s="1"/>
  <c r="AP11" i="10"/>
  <c r="AP10" i="10" s="1"/>
  <c r="AO11" i="10"/>
  <c r="AO10" i="10" s="1"/>
  <c r="AM11" i="10"/>
  <c r="AM10" i="10" s="1"/>
  <c r="AL11" i="10"/>
  <c r="AJ11" i="10"/>
  <c r="AI11" i="10"/>
  <c r="AI10" i="10" s="1"/>
  <c r="AR10" i="10"/>
  <c r="AL10" i="10"/>
  <c r="AJ10" i="10"/>
  <c r="AK11" i="10" l="1"/>
  <c r="AH11" i="10"/>
  <c r="AK10" i="11"/>
  <c r="AK10" i="10"/>
  <c r="AH10" i="10"/>
  <c r="O16" i="29" l="1"/>
  <c r="O15" i="29"/>
  <c r="O14" i="29"/>
  <c r="O13" i="29"/>
  <c r="O12" i="29"/>
  <c r="L11" i="29"/>
  <c r="M11" i="29"/>
  <c r="N11" i="29"/>
  <c r="P11" i="29"/>
  <c r="Q11" i="29"/>
  <c r="R11" i="29"/>
  <c r="K12" i="29"/>
  <c r="K13" i="29"/>
  <c r="K14" i="29"/>
  <c r="O11" i="29"/>
  <c r="K15" i="29"/>
  <c r="C50" i="20"/>
  <c r="C46" i="20"/>
  <c r="C43" i="20"/>
  <c r="C42" i="20" s="1"/>
  <c r="C32" i="20"/>
  <c r="C25" i="20"/>
  <c r="C17" i="20"/>
  <c r="C16" i="20"/>
  <c r="C10" i="20"/>
  <c r="J50" i="20"/>
  <c r="I50" i="20"/>
  <c r="H50" i="20"/>
  <c r="J46" i="20"/>
  <c r="I46" i="20"/>
  <c r="H46" i="20"/>
  <c r="J43" i="20"/>
  <c r="J42" i="20" s="1"/>
  <c r="I43" i="20"/>
  <c r="H43" i="20"/>
  <c r="I42" i="20"/>
  <c r="J32" i="20"/>
  <c r="I32" i="20"/>
  <c r="H32" i="20"/>
  <c r="J25" i="20"/>
  <c r="J24" i="20" s="1"/>
  <c r="I25" i="20"/>
  <c r="H25" i="20"/>
  <c r="J17" i="20"/>
  <c r="J16" i="20" s="1"/>
  <c r="I17" i="20"/>
  <c r="I16" i="20" s="1"/>
  <c r="H17" i="20"/>
  <c r="H16" i="20" s="1"/>
  <c r="J10" i="20"/>
  <c r="J9" i="20" s="1"/>
  <c r="I10" i="20"/>
  <c r="I9" i="20" s="1"/>
  <c r="H9" i="20"/>
  <c r="C24" i="20" l="1"/>
  <c r="H42" i="20"/>
  <c r="H24" i="20"/>
  <c r="I24" i="20"/>
  <c r="Q12" i="10"/>
  <c r="I11" i="26"/>
  <c r="Q37" i="25"/>
  <c r="D37" i="25"/>
  <c r="C37" i="25"/>
  <c r="Q36" i="25"/>
  <c r="D36" i="25"/>
  <c r="C36" i="25"/>
  <c r="Q35" i="25"/>
  <c r="D35" i="25"/>
  <c r="C35" i="25"/>
  <c r="Q34" i="25"/>
  <c r="D34" i="25"/>
  <c r="C34" i="25"/>
  <c r="Q33" i="25"/>
  <c r="D33" i="25"/>
  <c r="C33" i="25"/>
  <c r="Q32" i="25"/>
  <c r="D32" i="25"/>
  <c r="C32" i="25"/>
  <c r="Q31" i="25"/>
  <c r="D31" i="25"/>
  <c r="C31" i="25"/>
  <c r="Q30" i="25"/>
  <c r="D30" i="25"/>
  <c r="C30" i="25"/>
  <c r="Q29" i="25"/>
  <c r="D29" i="25"/>
  <c r="C29" i="25"/>
  <c r="Q28" i="25"/>
  <c r="D28" i="25"/>
  <c r="C28" i="25"/>
  <c r="Q27" i="25"/>
  <c r="D27" i="25"/>
  <c r="C27" i="25"/>
  <c r="Q26" i="25"/>
  <c r="D26" i="25"/>
  <c r="C26" i="25"/>
  <c r="Q25" i="25"/>
  <c r="D25" i="25"/>
  <c r="C25" i="25"/>
  <c r="T24" i="25"/>
  <c r="S24" i="25"/>
  <c r="R24" i="25"/>
  <c r="N24" i="25"/>
  <c r="M24" i="25"/>
  <c r="L24" i="25"/>
  <c r="K24" i="25"/>
  <c r="J24" i="25"/>
  <c r="I24" i="25"/>
  <c r="H24" i="25"/>
  <c r="G24" i="25"/>
  <c r="F24" i="25"/>
  <c r="E24" i="25"/>
  <c r="Q22" i="25"/>
  <c r="D22" i="25"/>
  <c r="C22" i="25"/>
  <c r="Q21" i="25"/>
  <c r="D21" i="25"/>
  <c r="C21" i="25"/>
  <c r="Q20" i="25"/>
  <c r="D20" i="25"/>
  <c r="C20" i="25"/>
  <c r="Q19" i="25"/>
  <c r="D19" i="25"/>
  <c r="C19" i="25"/>
  <c r="Q18" i="25"/>
  <c r="D18" i="25"/>
  <c r="C18" i="25"/>
  <c r="T17" i="25"/>
  <c r="S17" i="25"/>
  <c r="R17" i="25"/>
  <c r="N17" i="25"/>
  <c r="M17" i="25"/>
  <c r="L17" i="25"/>
  <c r="K17" i="25"/>
  <c r="J17" i="25"/>
  <c r="I17" i="25"/>
  <c r="H17" i="25"/>
  <c r="G17" i="25"/>
  <c r="F17" i="25"/>
  <c r="E17" i="25"/>
  <c r="Q15" i="25"/>
  <c r="D15" i="25"/>
  <c r="C15" i="25"/>
  <c r="Q14" i="25"/>
  <c r="D14" i="25"/>
  <c r="C14" i="25"/>
  <c r="Q13" i="25"/>
  <c r="D13" i="25"/>
  <c r="C13" i="25"/>
  <c r="Q12" i="25"/>
  <c r="D12" i="25"/>
  <c r="C12" i="25"/>
  <c r="Q11" i="25"/>
  <c r="D11" i="25"/>
  <c r="C11" i="25"/>
  <c r="T10" i="25"/>
  <c r="S10" i="25"/>
  <c r="R10" i="25"/>
  <c r="N10" i="25"/>
  <c r="M10" i="25"/>
  <c r="M8" i="25" s="1"/>
  <c r="L10" i="25"/>
  <c r="K10" i="25"/>
  <c r="J10" i="25"/>
  <c r="I10" i="25"/>
  <c r="H10" i="25"/>
  <c r="G10" i="25"/>
  <c r="F10" i="25"/>
  <c r="E10" i="25"/>
  <c r="E8" i="25" s="1"/>
  <c r="S55" i="11"/>
  <c r="R55" i="11"/>
  <c r="Q55" i="11"/>
  <c r="S54" i="11"/>
  <c r="R54" i="11"/>
  <c r="Q54" i="11"/>
  <c r="P54" i="11" s="1"/>
  <c r="O54" i="11" s="1"/>
  <c r="S53" i="11"/>
  <c r="R53" i="11"/>
  <c r="Q53" i="11"/>
  <c r="P53" i="11" s="1"/>
  <c r="O53" i="11" s="1"/>
  <c r="S52" i="11"/>
  <c r="R52" i="11"/>
  <c r="Q52" i="11"/>
  <c r="U51" i="11"/>
  <c r="R51" i="11" s="1"/>
  <c r="T51" i="11"/>
  <c r="S51" i="11" s="1"/>
  <c r="S50" i="11"/>
  <c r="R50" i="11"/>
  <c r="Q50" i="11"/>
  <c r="P50" i="11" s="1"/>
  <c r="O50" i="11" s="1"/>
  <c r="S49" i="11"/>
  <c r="R49" i="11"/>
  <c r="Q49" i="11"/>
  <c r="P49" i="11" s="1"/>
  <c r="O49" i="11" s="1"/>
  <c r="S48" i="11"/>
  <c r="R48" i="11"/>
  <c r="Q48" i="11"/>
  <c r="P48" i="11" s="1"/>
  <c r="O48" i="11" s="1"/>
  <c r="U47" i="11"/>
  <c r="R47" i="11" s="1"/>
  <c r="T47" i="11"/>
  <c r="S47" i="11" s="1"/>
  <c r="S46" i="11"/>
  <c r="R46" i="11"/>
  <c r="Q46" i="11"/>
  <c r="P46" i="11" s="1"/>
  <c r="O46" i="11" s="1"/>
  <c r="S45" i="11"/>
  <c r="R45" i="11"/>
  <c r="Q45" i="11"/>
  <c r="P45" i="11" s="1"/>
  <c r="O45" i="11" s="1"/>
  <c r="U44" i="11"/>
  <c r="T44" i="11"/>
  <c r="S42" i="11"/>
  <c r="R42" i="11"/>
  <c r="Q42" i="11"/>
  <c r="S41" i="11"/>
  <c r="R41" i="11"/>
  <c r="Q41" i="11"/>
  <c r="S40" i="11"/>
  <c r="R40" i="11"/>
  <c r="Q40" i="11"/>
  <c r="S39" i="11"/>
  <c r="R39" i="11"/>
  <c r="Q39" i="11"/>
  <c r="S38" i="11"/>
  <c r="R38" i="11"/>
  <c r="Q38" i="11"/>
  <c r="S37" i="11"/>
  <c r="R37" i="11"/>
  <c r="Q37" i="11"/>
  <c r="S36" i="11"/>
  <c r="R36" i="11"/>
  <c r="Q36" i="11"/>
  <c r="S35" i="11"/>
  <c r="R35" i="11"/>
  <c r="Q35" i="11"/>
  <c r="S34" i="11"/>
  <c r="R34" i="11"/>
  <c r="Q34" i="11"/>
  <c r="S32" i="11"/>
  <c r="R32" i="11"/>
  <c r="Q32" i="11"/>
  <c r="S31" i="11"/>
  <c r="R31" i="11"/>
  <c r="Q31" i="11"/>
  <c r="P31" i="11" s="1"/>
  <c r="O31" i="11" s="1"/>
  <c r="S30" i="11"/>
  <c r="R30" i="11"/>
  <c r="Q30" i="11"/>
  <c r="S29" i="11"/>
  <c r="R29" i="11"/>
  <c r="Q29" i="11"/>
  <c r="S28" i="11"/>
  <c r="R28" i="11"/>
  <c r="Q28" i="11"/>
  <c r="S27" i="11"/>
  <c r="R27" i="11"/>
  <c r="Q27" i="11"/>
  <c r="P27" i="11" s="1"/>
  <c r="O27" i="11" s="1"/>
  <c r="U26" i="11"/>
  <c r="U25" i="11" s="1"/>
  <c r="T26" i="11"/>
  <c r="S24" i="11"/>
  <c r="R24" i="11"/>
  <c r="Q24" i="11"/>
  <c r="P24" i="11" s="1"/>
  <c r="O24" i="11" s="1"/>
  <c r="S23" i="11"/>
  <c r="R23" i="11"/>
  <c r="Q23" i="11"/>
  <c r="S22" i="11"/>
  <c r="R22" i="11"/>
  <c r="Q22" i="11"/>
  <c r="P22" i="11"/>
  <c r="O22" i="11"/>
  <c r="S21" i="11"/>
  <c r="R21" i="11"/>
  <c r="Q21" i="11"/>
  <c r="S20" i="11"/>
  <c r="R20" i="11"/>
  <c r="Q20" i="11"/>
  <c r="P20" i="11" s="1"/>
  <c r="O20" i="11" s="1"/>
  <c r="S19" i="11"/>
  <c r="R19" i="11"/>
  <c r="Q19" i="11"/>
  <c r="U18" i="11"/>
  <c r="U17" i="11" s="1"/>
  <c r="T18" i="11"/>
  <c r="T17" i="11" s="1"/>
  <c r="S16" i="11"/>
  <c r="R16" i="11"/>
  <c r="Q16" i="11"/>
  <c r="P16" i="11" s="1"/>
  <c r="O16" i="11" s="1"/>
  <c r="S15" i="11"/>
  <c r="R15" i="11"/>
  <c r="Q15" i="11"/>
  <c r="S14" i="11"/>
  <c r="R14" i="11"/>
  <c r="Q14" i="11"/>
  <c r="S13" i="11"/>
  <c r="R13" i="11"/>
  <c r="Q13" i="11"/>
  <c r="S12" i="11"/>
  <c r="R12" i="11"/>
  <c r="Q12" i="11"/>
  <c r="U11" i="11"/>
  <c r="U10" i="11" s="1"/>
  <c r="T11" i="11"/>
  <c r="T10" i="11" s="1"/>
  <c r="P41" i="11" l="1"/>
  <c r="O41" i="11" s="1"/>
  <c r="P21" i="11"/>
  <c r="O21" i="11" s="1"/>
  <c r="P23" i="11"/>
  <c r="O23" i="11" s="1"/>
  <c r="P15" i="11"/>
  <c r="O15" i="11" s="1"/>
  <c r="U43" i="11"/>
  <c r="U9" i="11" s="1"/>
  <c r="P55" i="11"/>
  <c r="O55" i="11" s="1"/>
  <c r="P28" i="11"/>
  <c r="O28" i="11" s="1"/>
  <c r="P37" i="11"/>
  <c r="O37" i="11" s="1"/>
  <c r="S26" i="11"/>
  <c r="R11" i="11"/>
  <c r="P13" i="11"/>
  <c r="O13" i="11" s="1"/>
  <c r="P30" i="11"/>
  <c r="O30" i="11" s="1"/>
  <c r="P36" i="11"/>
  <c r="O36" i="11" s="1"/>
  <c r="S44" i="11"/>
  <c r="S43" i="11" s="1"/>
  <c r="P52" i="11"/>
  <c r="O52" i="11" s="1"/>
  <c r="Q10" i="25"/>
  <c r="S8" i="25"/>
  <c r="D17" i="25"/>
  <c r="C17" i="25"/>
  <c r="Q24" i="25"/>
  <c r="Q17" i="25"/>
  <c r="R8" i="25"/>
  <c r="Q8" i="25"/>
  <c r="J8" i="25"/>
  <c r="C24" i="25"/>
  <c r="D24" i="25"/>
  <c r="D8" i="25" s="1"/>
  <c r="G8" i="25"/>
  <c r="F8" i="25"/>
  <c r="N8" i="25"/>
  <c r="H8" i="25"/>
  <c r="L8" i="25"/>
  <c r="C10" i="25"/>
  <c r="C8" i="25" s="1"/>
  <c r="I8" i="25"/>
  <c r="K8" i="25"/>
  <c r="D10" i="25"/>
  <c r="Q51" i="11"/>
  <c r="P51" i="11" s="1"/>
  <c r="O51" i="11" s="1"/>
  <c r="T43" i="11"/>
  <c r="P34" i="11"/>
  <c r="O34" i="11" s="1"/>
  <c r="S33" i="11"/>
  <c r="P35" i="11"/>
  <c r="O35" i="11" s="1"/>
  <c r="P29" i="11"/>
  <c r="O29" i="11" s="1"/>
  <c r="P32" i="11"/>
  <c r="O32" i="11" s="1"/>
  <c r="S18" i="11"/>
  <c r="S11" i="11"/>
  <c r="P39" i="11"/>
  <c r="O39" i="11" s="1"/>
  <c r="P42" i="11"/>
  <c r="O42" i="11" s="1"/>
  <c r="P40" i="11"/>
  <c r="O40" i="11" s="1"/>
  <c r="P38" i="11"/>
  <c r="O38" i="11" s="1"/>
  <c r="R18" i="11"/>
  <c r="P19" i="11"/>
  <c r="P12" i="11"/>
  <c r="O12" i="11" s="1"/>
  <c r="P14" i="11"/>
  <c r="O14" i="11" s="1"/>
  <c r="S17" i="11"/>
  <c r="S10" i="11"/>
  <c r="O19" i="11"/>
  <c r="Q47" i="11"/>
  <c r="P47" i="11" s="1"/>
  <c r="O47" i="11" s="1"/>
  <c r="Q18" i="11"/>
  <c r="T25" i="11"/>
  <c r="T9" i="11" s="1"/>
  <c r="Q11" i="11"/>
  <c r="O18" i="11" l="1"/>
  <c r="P18" i="11"/>
  <c r="O11" i="11"/>
  <c r="O26" i="11"/>
  <c r="O33" i="11"/>
  <c r="P11" i="11"/>
  <c r="S25" i="11"/>
  <c r="S9" i="11"/>
  <c r="S55" i="10" l="1"/>
  <c r="R55" i="10"/>
  <c r="Q55" i="10"/>
  <c r="P55" i="10" s="1"/>
  <c r="O55" i="10" s="1"/>
  <c r="S54" i="10"/>
  <c r="R54" i="10"/>
  <c r="Q54" i="10"/>
  <c r="P54" i="10" s="1"/>
  <c r="O54" i="10" s="1"/>
  <c r="S53" i="10"/>
  <c r="R53" i="10"/>
  <c r="Q53" i="10"/>
  <c r="P53" i="10" s="1"/>
  <c r="O53" i="10" s="1"/>
  <c r="S52" i="10"/>
  <c r="R52" i="10"/>
  <c r="R51" i="10" s="1"/>
  <c r="Q52" i="10"/>
  <c r="U51" i="10"/>
  <c r="T51" i="10"/>
  <c r="S50" i="10"/>
  <c r="R50" i="10"/>
  <c r="Q50" i="10"/>
  <c r="S49" i="10"/>
  <c r="R49" i="10"/>
  <c r="Q49" i="10"/>
  <c r="S48" i="10"/>
  <c r="R48" i="10"/>
  <c r="Q48" i="10"/>
  <c r="U47" i="10"/>
  <c r="T47" i="10"/>
  <c r="S46" i="10"/>
  <c r="R46" i="10"/>
  <c r="Q46" i="10"/>
  <c r="P46" i="10" s="1"/>
  <c r="O46" i="10" s="1"/>
  <c r="S45" i="10"/>
  <c r="R45" i="10"/>
  <c r="Q45" i="10"/>
  <c r="Q44" i="10" s="1"/>
  <c r="U44" i="10"/>
  <c r="T44" i="10"/>
  <c r="T43" i="10" s="1"/>
  <c r="S42" i="10"/>
  <c r="R42" i="10"/>
  <c r="Q42" i="10"/>
  <c r="P42" i="10" s="1"/>
  <c r="O42" i="10" s="1"/>
  <c r="S41" i="10"/>
  <c r="R41" i="10"/>
  <c r="Q41" i="10"/>
  <c r="S40" i="10"/>
  <c r="R40" i="10"/>
  <c r="Q40" i="10"/>
  <c r="S39" i="10"/>
  <c r="R39" i="10"/>
  <c r="Q39" i="10"/>
  <c r="S38" i="10"/>
  <c r="R38" i="10"/>
  <c r="Q38" i="10"/>
  <c r="P38" i="10" s="1"/>
  <c r="O38" i="10" s="1"/>
  <c r="S37" i="10"/>
  <c r="R37" i="10"/>
  <c r="Q37" i="10"/>
  <c r="P37" i="10"/>
  <c r="O37" i="10" s="1"/>
  <c r="S36" i="10"/>
  <c r="R36" i="10"/>
  <c r="Q36" i="10"/>
  <c r="S35" i="10"/>
  <c r="R35" i="10"/>
  <c r="Q35" i="10"/>
  <c r="S34" i="10"/>
  <c r="R34" i="10"/>
  <c r="Q34" i="10"/>
  <c r="U33" i="10"/>
  <c r="T33" i="10"/>
  <c r="S32" i="10"/>
  <c r="R32" i="10"/>
  <c r="Q32" i="10"/>
  <c r="P32" i="10" s="1"/>
  <c r="O32" i="10" s="1"/>
  <c r="S31" i="10"/>
  <c r="R31" i="10"/>
  <c r="Q31" i="10"/>
  <c r="S30" i="10"/>
  <c r="R30" i="10"/>
  <c r="Q30" i="10"/>
  <c r="S29" i="10"/>
  <c r="R29" i="10"/>
  <c r="Q29" i="10"/>
  <c r="S28" i="10"/>
  <c r="R28" i="10"/>
  <c r="Q28" i="10"/>
  <c r="P28" i="10"/>
  <c r="O28" i="10" s="1"/>
  <c r="S27" i="10"/>
  <c r="S26" i="10" s="1"/>
  <c r="R27" i="10"/>
  <c r="Q27" i="10"/>
  <c r="U26" i="10"/>
  <c r="T26" i="10"/>
  <c r="T25" i="10" s="1"/>
  <c r="S24" i="10"/>
  <c r="R24" i="10"/>
  <c r="Q24" i="10"/>
  <c r="P24" i="10" s="1"/>
  <c r="O24" i="10" s="1"/>
  <c r="S23" i="10"/>
  <c r="R23" i="10"/>
  <c r="Q23" i="10"/>
  <c r="S22" i="10"/>
  <c r="R22" i="10"/>
  <c r="Q22" i="10"/>
  <c r="P22" i="10" s="1"/>
  <c r="O22" i="10" s="1"/>
  <c r="S21" i="10"/>
  <c r="R21" i="10"/>
  <c r="Q21" i="10"/>
  <c r="S20" i="10"/>
  <c r="R20" i="10"/>
  <c r="Q20" i="10"/>
  <c r="S19" i="10"/>
  <c r="R19" i="10"/>
  <c r="Q19" i="10"/>
  <c r="U18" i="10"/>
  <c r="U17" i="10" s="1"/>
  <c r="T18" i="10"/>
  <c r="T17" i="10" s="1"/>
  <c r="S17" i="10" s="1"/>
  <c r="S16" i="10"/>
  <c r="R16" i="10"/>
  <c r="Q16" i="10"/>
  <c r="S15" i="10"/>
  <c r="R15" i="10"/>
  <c r="Q15" i="10"/>
  <c r="P15" i="10" s="1"/>
  <c r="O15" i="10" s="1"/>
  <c r="S14" i="10"/>
  <c r="R14" i="10"/>
  <c r="Q14" i="10"/>
  <c r="S13" i="10"/>
  <c r="R13" i="10"/>
  <c r="Q13" i="10"/>
  <c r="S12" i="10"/>
  <c r="R12" i="10"/>
  <c r="P12" i="10" s="1"/>
  <c r="O12" i="10" s="1"/>
  <c r="U11" i="10"/>
  <c r="U10" i="10" s="1"/>
  <c r="T11" i="10"/>
  <c r="T10" i="10" s="1"/>
  <c r="H20" i="10"/>
  <c r="E55" i="9"/>
  <c r="D55" i="9" s="1"/>
  <c r="E54" i="9"/>
  <c r="D54" i="9" s="1"/>
  <c r="E53" i="9"/>
  <c r="D53" i="9" s="1"/>
  <c r="E52" i="9"/>
  <c r="D52" i="9" s="1"/>
  <c r="G51" i="9"/>
  <c r="F51" i="9"/>
  <c r="E50" i="9"/>
  <c r="D50" i="9" s="1"/>
  <c r="E49" i="9"/>
  <c r="D49" i="9" s="1"/>
  <c r="E48" i="9"/>
  <c r="D48" i="9" s="1"/>
  <c r="H47" i="9"/>
  <c r="G47" i="9"/>
  <c r="F47" i="9"/>
  <c r="F43" i="9" s="1"/>
  <c r="E46" i="9"/>
  <c r="D46" i="9" s="1"/>
  <c r="E45" i="9"/>
  <c r="D45" i="9" s="1"/>
  <c r="G44" i="9"/>
  <c r="F44" i="9"/>
  <c r="E42" i="9"/>
  <c r="D42" i="9" s="1"/>
  <c r="E41" i="9"/>
  <c r="D41" i="9" s="1"/>
  <c r="E40" i="9"/>
  <c r="D40" i="9" s="1"/>
  <c r="E39" i="9"/>
  <c r="D39" i="9" s="1"/>
  <c r="E38" i="9"/>
  <c r="D38" i="9" s="1"/>
  <c r="E37" i="9"/>
  <c r="D37" i="9" s="1"/>
  <c r="E36" i="9"/>
  <c r="D36" i="9" s="1"/>
  <c r="E35" i="9"/>
  <c r="D35" i="9" s="1"/>
  <c r="E34" i="9"/>
  <c r="D34" i="9" s="1"/>
  <c r="H33" i="9"/>
  <c r="H25" i="9" s="1"/>
  <c r="G33" i="9"/>
  <c r="F33" i="9"/>
  <c r="E32" i="9"/>
  <c r="D32" i="9" s="1"/>
  <c r="E31" i="9"/>
  <c r="D31" i="9" s="1"/>
  <c r="E30" i="9"/>
  <c r="D30" i="9" s="1"/>
  <c r="E29" i="9"/>
  <c r="E28" i="9"/>
  <c r="D28" i="9" s="1"/>
  <c r="E27" i="9"/>
  <c r="D27" i="9" s="1"/>
  <c r="E24" i="9"/>
  <c r="D24" i="9" s="1"/>
  <c r="E23" i="9"/>
  <c r="D23" i="9" s="1"/>
  <c r="E22" i="9"/>
  <c r="D22" i="9" s="1"/>
  <c r="E21" i="9"/>
  <c r="D21" i="9" s="1"/>
  <c r="E20" i="9"/>
  <c r="E19" i="9"/>
  <c r="D19" i="9" s="1"/>
  <c r="G18" i="9"/>
  <c r="G17" i="9" s="1"/>
  <c r="F18" i="9"/>
  <c r="F17" i="9" s="1"/>
  <c r="E17" i="9" s="1"/>
  <c r="D17" i="9" s="1"/>
  <c r="E16" i="9"/>
  <c r="D16" i="9" s="1"/>
  <c r="E15" i="9"/>
  <c r="D15" i="9" s="1"/>
  <c r="E14" i="9"/>
  <c r="D14" i="9" s="1"/>
  <c r="E13" i="9"/>
  <c r="D13" i="9" s="1"/>
  <c r="E12" i="9"/>
  <c r="D12" i="9" s="1"/>
  <c r="G11" i="9"/>
  <c r="G10" i="9" s="1"/>
  <c r="F11" i="9"/>
  <c r="F10" i="9" s="1"/>
  <c r="O55" i="9"/>
  <c r="K55" i="9"/>
  <c r="O54" i="9"/>
  <c r="K54" i="9"/>
  <c r="I54" i="9"/>
  <c r="O53" i="9"/>
  <c r="K53" i="9"/>
  <c r="I53" i="9"/>
  <c r="O52" i="9"/>
  <c r="K52" i="9"/>
  <c r="I52" i="9" s="1"/>
  <c r="S51" i="9"/>
  <c r="R51" i="9"/>
  <c r="Q51" i="9"/>
  <c r="P51" i="9"/>
  <c r="O51" i="9"/>
  <c r="N51" i="9"/>
  <c r="M51" i="9"/>
  <c r="L51" i="9"/>
  <c r="O50" i="9"/>
  <c r="K50" i="9"/>
  <c r="I50" i="9"/>
  <c r="O49" i="9"/>
  <c r="K49" i="9"/>
  <c r="I49" i="9" s="1"/>
  <c r="O48" i="9"/>
  <c r="K48" i="9"/>
  <c r="I48" i="9" s="1"/>
  <c r="I47" i="9" s="1"/>
  <c r="S47" i="9"/>
  <c r="R47" i="9"/>
  <c r="Q47" i="9"/>
  <c r="P47" i="9"/>
  <c r="O47" i="9"/>
  <c r="N47" i="9"/>
  <c r="M47" i="9"/>
  <c r="L47" i="9"/>
  <c r="O46" i="9"/>
  <c r="K46" i="9"/>
  <c r="I46" i="9" s="1"/>
  <c r="O45" i="9"/>
  <c r="K45" i="9"/>
  <c r="I45" i="9"/>
  <c r="S44" i="9"/>
  <c r="S43" i="9" s="1"/>
  <c r="R44" i="9"/>
  <c r="R43" i="9" s="1"/>
  <c r="Q44" i="9"/>
  <c r="P44" i="9"/>
  <c r="P43" i="9" s="1"/>
  <c r="O44" i="9"/>
  <c r="O43" i="9" s="1"/>
  <c r="N44" i="9"/>
  <c r="M44" i="9"/>
  <c r="L44" i="9"/>
  <c r="Q43" i="9"/>
  <c r="N43" i="9"/>
  <c r="L43" i="9"/>
  <c r="O42" i="9"/>
  <c r="K42" i="9"/>
  <c r="I42" i="9" s="1"/>
  <c r="O41" i="9"/>
  <c r="K41" i="9"/>
  <c r="I41" i="9"/>
  <c r="O40" i="9"/>
  <c r="K40" i="9"/>
  <c r="I40" i="9" s="1"/>
  <c r="O39" i="9"/>
  <c r="K39" i="9"/>
  <c r="O38" i="9"/>
  <c r="K38" i="9"/>
  <c r="O37" i="9"/>
  <c r="K37" i="9"/>
  <c r="O36" i="9"/>
  <c r="K36" i="9"/>
  <c r="I36" i="9"/>
  <c r="O35" i="9"/>
  <c r="K35" i="9"/>
  <c r="O34" i="9"/>
  <c r="K34" i="9"/>
  <c r="S33" i="9"/>
  <c r="R33" i="9"/>
  <c r="Q33" i="9"/>
  <c r="P33" i="9"/>
  <c r="N33" i="9"/>
  <c r="M33" i="9"/>
  <c r="L33" i="9"/>
  <c r="O32" i="9"/>
  <c r="K32" i="9"/>
  <c r="O31" i="9"/>
  <c r="K31" i="9"/>
  <c r="O30" i="9"/>
  <c r="K30" i="9"/>
  <c r="I30" i="9"/>
  <c r="O29" i="9"/>
  <c r="K29" i="9"/>
  <c r="O28" i="9"/>
  <c r="K28" i="9"/>
  <c r="I28" i="9" s="1"/>
  <c r="O27" i="9"/>
  <c r="K27" i="9"/>
  <c r="I27" i="9" s="1"/>
  <c r="S26" i="9"/>
  <c r="S25" i="9" s="1"/>
  <c r="R26" i="9"/>
  <c r="Q26" i="9"/>
  <c r="P26" i="9"/>
  <c r="N26" i="9"/>
  <c r="N25" i="9" s="1"/>
  <c r="M26" i="9"/>
  <c r="L26" i="9"/>
  <c r="P25" i="9"/>
  <c r="O24" i="9"/>
  <c r="K24" i="9"/>
  <c r="I24" i="9"/>
  <c r="O23" i="9"/>
  <c r="K23" i="9"/>
  <c r="I23" i="9" s="1"/>
  <c r="O22" i="9"/>
  <c r="K22" i="9"/>
  <c r="I22" i="9" s="1"/>
  <c r="O21" i="9"/>
  <c r="K21" i="9"/>
  <c r="I21" i="9" s="1"/>
  <c r="O20" i="9"/>
  <c r="K20" i="9"/>
  <c r="O19" i="9"/>
  <c r="K19" i="9"/>
  <c r="I19" i="9" s="1"/>
  <c r="S18" i="9"/>
  <c r="S17" i="9" s="1"/>
  <c r="R18" i="9"/>
  <c r="Q18" i="9"/>
  <c r="Q17" i="9" s="1"/>
  <c r="P18" i="9"/>
  <c r="N18" i="9"/>
  <c r="N17" i="9" s="1"/>
  <c r="M18" i="9"/>
  <c r="L18" i="9"/>
  <c r="L17" i="9" s="1"/>
  <c r="R17" i="9"/>
  <c r="P17" i="9"/>
  <c r="M17" i="9"/>
  <c r="O16" i="9"/>
  <c r="K16" i="9"/>
  <c r="I16" i="9" s="1"/>
  <c r="O15" i="9"/>
  <c r="K15" i="9"/>
  <c r="I15" i="9" s="1"/>
  <c r="O14" i="9"/>
  <c r="K14" i="9"/>
  <c r="I14" i="9" s="1"/>
  <c r="O13" i="9"/>
  <c r="K13" i="9"/>
  <c r="I13" i="9"/>
  <c r="O12" i="9"/>
  <c r="O11" i="9" s="1"/>
  <c r="K12" i="9"/>
  <c r="I12" i="9"/>
  <c r="S11" i="9"/>
  <c r="R11" i="9"/>
  <c r="Q11" i="9"/>
  <c r="P11" i="9"/>
  <c r="N11" i="9"/>
  <c r="M11" i="9"/>
  <c r="L11" i="9"/>
  <c r="L10" i="9" s="1"/>
  <c r="S10" i="9"/>
  <c r="R10" i="9"/>
  <c r="Q10" i="9"/>
  <c r="P10" i="9"/>
  <c r="O10" i="9" s="1"/>
  <c r="N10" i="9"/>
  <c r="M10" i="9"/>
  <c r="P52" i="10" l="1"/>
  <c r="P51" i="10" s="1"/>
  <c r="P16" i="10"/>
  <c r="O16" i="10" s="1"/>
  <c r="P14" i="10"/>
  <c r="O14" i="10" s="1"/>
  <c r="D51" i="9"/>
  <c r="E44" i="9"/>
  <c r="K18" i="9"/>
  <c r="I32" i="9"/>
  <c r="I39" i="9"/>
  <c r="I44" i="9"/>
  <c r="M43" i="9"/>
  <c r="I55" i="9"/>
  <c r="E18" i="9"/>
  <c r="E51" i="9"/>
  <c r="S11" i="10"/>
  <c r="R18" i="10"/>
  <c r="P31" i="10"/>
  <c r="O31" i="10" s="1"/>
  <c r="P34" i="10"/>
  <c r="O34" i="10" s="1"/>
  <c r="P35" i="10"/>
  <c r="O35" i="10" s="1"/>
  <c r="S33" i="10"/>
  <c r="U43" i="10"/>
  <c r="I20" i="9"/>
  <c r="I18" i="9" s="1"/>
  <c r="K17" i="9"/>
  <c r="I38" i="9"/>
  <c r="I34" i="9"/>
  <c r="I35" i="9"/>
  <c r="L25" i="9"/>
  <c r="M25" i="9"/>
  <c r="I37" i="9"/>
  <c r="P9" i="9"/>
  <c r="O26" i="9"/>
  <c r="I31" i="9"/>
  <c r="Q25" i="9"/>
  <c r="R25" i="9"/>
  <c r="R9" i="9" s="1"/>
  <c r="Q9" i="9"/>
  <c r="S9" i="9"/>
  <c r="I29" i="9"/>
  <c r="I26" i="9" s="1"/>
  <c r="D47" i="9"/>
  <c r="D44" i="9"/>
  <c r="G43" i="9"/>
  <c r="G25" i="9"/>
  <c r="E33" i="9"/>
  <c r="D33" i="9"/>
  <c r="F25" i="9"/>
  <c r="F9" i="9" s="1"/>
  <c r="E26" i="9"/>
  <c r="E25" i="9" s="1"/>
  <c r="D20" i="9"/>
  <c r="D18" i="9" s="1"/>
  <c r="D11" i="9"/>
  <c r="P50" i="10"/>
  <c r="O50" i="10" s="1"/>
  <c r="F50" i="29" s="1"/>
  <c r="P48" i="10"/>
  <c r="O48" i="10" s="1"/>
  <c r="P40" i="10"/>
  <c r="O40" i="10" s="1"/>
  <c r="R33" i="10"/>
  <c r="Q26" i="10"/>
  <c r="P29" i="10"/>
  <c r="O29" i="10" s="1"/>
  <c r="R26" i="10"/>
  <c r="P30" i="10"/>
  <c r="O30" i="10" s="1"/>
  <c r="P21" i="10"/>
  <c r="O21" i="10" s="1"/>
  <c r="P13" i="10"/>
  <c r="O13" i="10" s="1"/>
  <c r="O11" i="10" s="1"/>
  <c r="S51" i="10"/>
  <c r="R47" i="10"/>
  <c r="S47" i="10"/>
  <c r="P49" i="10"/>
  <c r="O49" i="10" s="1"/>
  <c r="P45" i="10"/>
  <c r="P44" i="10" s="1"/>
  <c r="S44" i="10"/>
  <c r="R44" i="10"/>
  <c r="R43" i="10" s="1"/>
  <c r="Q33" i="10"/>
  <c r="P36" i="10"/>
  <c r="O36" i="10" s="1"/>
  <c r="P39" i="10"/>
  <c r="O39" i="10" s="1"/>
  <c r="P41" i="10"/>
  <c r="O41" i="10" s="1"/>
  <c r="U25" i="10"/>
  <c r="P27" i="10"/>
  <c r="O27" i="10" s="1"/>
  <c r="Q18" i="10"/>
  <c r="P23" i="10"/>
  <c r="O23" i="10" s="1"/>
  <c r="S18" i="10"/>
  <c r="P20" i="10"/>
  <c r="O20" i="10" s="1"/>
  <c r="P19" i="10"/>
  <c r="O19" i="10" s="1"/>
  <c r="R11" i="10"/>
  <c r="R10" i="10" s="1"/>
  <c r="Q11" i="10"/>
  <c r="Q10" i="10" s="1"/>
  <c r="S10" i="10"/>
  <c r="T9" i="10"/>
  <c r="Q47" i="10"/>
  <c r="Q51" i="10"/>
  <c r="D43" i="9"/>
  <c r="E10" i="9"/>
  <c r="E11" i="9"/>
  <c r="E47" i="9"/>
  <c r="E43" i="9" s="1"/>
  <c r="D29" i="9"/>
  <c r="D26" i="9" s="1"/>
  <c r="I11" i="9"/>
  <c r="I10" i="9" s="1"/>
  <c r="K10" i="9"/>
  <c r="L9" i="9"/>
  <c r="I33" i="9"/>
  <c r="I25" i="9" s="1"/>
  <c r="N9" i="9"/>
  <c r="M9" i="9"/>
  <c r="O17" i="9"/>
  <c r="I51" i="9"/>
  <c r="I43" i="9" s="1"/>
  <c r="K33" i="9"/>
  <c r="K44" i="9"/>
  <c r="K47" i="9"/>
  <c r="O18" i="9"/>
  <c r="K51" i="9"/>
  <c r="K11" i="9"/>
  <c r="K26" i="9"/>
  <c r="K25" i="9" s="1"/>
  <c r="O33" i="9"/>
  <c r="O25" i="9" s="1"/>
  <c r="O52" i="10" l="1"/>
  <c r="O51" i="10" s="1"/>
  <c r="O45" i="10"/>
  <c r="O44" i="10" s="1"/>
  <c r="U9" i="10"/>
  <c r="S43" i="10"/>
  <c r="R25" i="10"/>
  <c r="P26" i="10"/>
  <c r="Q25" i="10"/>
  <c r="O26" i="10"/>
  <c r="P18" i="10"/>
  <c r="D25" i="9"/>
  <c r="O47" i="10"/>
  <c r="G9" i="9"/>
  <c r="P47" i="10"/>
  <c r="P43" i="10" s="1"/>
  <c r="O33" i="10"/>
  <c r="O18" i="10"/>
  <c r="P11" i="10"/>
  <c r="Q43" i="10"/>
  <c r="S25" i="10"/>
  <c r="P33" i="10"/>
  <c r="S9" i="10"/>
  <c r="P10" i="10"/>
  <c r="D10" i="9"/>
  <c r="D9" i="9" s="1"/>
  <c r="E9" i="9"/>
  <c r="O9" i="9"/>
  <c r="I17" i="9"/>
  <c r="I9" i="9"/>
  <c r="K43" i="9"/>
  <c r="K9" i="9" s="1"/>
  <c r="O43" i="10" l="1"/>
  <c r="P25" i="10"/>
  <c r="C53" i="28"/>
  <c r="C52" i="28"/>
  <c r="C51" i="28"/>
  <c r="C50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L49" i="28"/>
  <c r="K49" i="28"/>
  <c r="J49" i="28"/>
  <c r="I49" i="28"/>
  <c r="H49" i="28"/>
  <c r="G49" i="28"/>
  <c r="F49" i="28"/>
  <c r="E49" i="28"/>
  <c r="D49" i="28"/>
  <c r="C48" i="28"/>
  <c r="C47" i="28"/>
  <c r="C46" i="28"/>
  <c r="C45" i="28" s="1"/>
  <c r="Y45" i="28"/>
  <c r="X45" i="28"/>
  <c r="W45" i="28"/>
  <c r="V45" i="28"/>
  <c r="U45" i="28"/>
  <c r="T45" i="28"/>
  <c r="S45" i="28"/>
  <c r="R45" i="28"/>
  <c r="Q45" i="28"/>
  <c r="P45" i="28"/>
  <c r="O45" i="28"/>
  <c r="N45" i="28"/>
  <c r="L45" i="28"/>
  <c r="K45" i="28"/>
  <c r="J45" i="28"/>
  <c r="I45" i="28"/>
  <c r="H45" i="28"/>
  <c r="G45" i="28"/>
  <c r="F45" i="28"/>
  <c r="E45" i="28"/>
  <c r="D45" i="28"/>
  <c r="C44" i="28"/>
  <c r="C43" i="28"/>
  <c r="C42" i="28" s="1"/>
  <c r="Y42" i="28"/>
  <c r="Y41" i="28" s="1"/>
  <c r="X42" i="28"/>
  <c r="W42" i="28"/>
  <c r="V42" i="28"/>
  <c r="V41" i="28" s="1"/>
  <c r="U42" i="28"/>
  <c r="T42" i="28"/>
  <c r="S42" i="28"/>
  <c r="R42" i="28"/>
  <c r="R41" i="28" s="1"/>
  <c r="Q42" i="28"/>
  <c r="Q41" i="28" s="1"/>
  <c r="P42" i="28"/>
  <c r="O42" i="28"/>
  <c r="N42" i="28"/>
  <c r="N41" i="28" s="1"/>
  <c r="L42" i="28"/>
  <c r="K42" i="28"/>
  <c r="J42" i="28"/>
  <c r="I42" i="28"/>
  <c r="I41" i="28" s="1"/>
  <c r="H42" i="28"/>
  <c r="H41" i="28" s="1"/>
  <c r="G42" i="28"/>
  <c r="F42" i="28"/>
  <c r="E42" i="28"/>
  <c r="E41" i="28" s="1"/>
  <c r="D42" i="28"/>
  <c r="W41" i="28"/>
  <c r="T41" i="28"/>
  <c r="S41" i="28"/>
  <c r="O41" i="28"/>
  <c r="K41" i="28"/>
  <c r="J41" i="28"/>
  <c r="F41" i="28"/>
  <c r="C40" i="28"/>
  <c r="C39" i="28"/>
  <c r="C38" i="28"/>
  <c r="C37" i="28"/>
  <c r="C36" i="28"/>
  <c r="C35" i="28"/>
  <c r="C34" i="28"/>
  <c r="C33" i="28"/>
  <c r="C32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L31" i="28"/>
  <c r="K31" i="28"/>
  <c r="J31" i="28"/>
  <c r="I31" i="28"/>
  <c r="H31" i="28"/>
  <c r="G31" i="28"/>
  <c r="F31" i="28"/>
  <c r="E31" i="28"/>
  <c r="D31" i="28"/>
  <c r="C30" i="28"/>
  <c r="C29" i="28"/>
  <c r="C28" i="28"/>
  <c r="C27" i="28"/>
  <c r="C26" i="28"/>
  <c r="C25" i="28"/>
  <c r="Y24" i="28"/>
  <c r="Y23" i="28" s="1"/>
  <c r="X24" i="28"/>
  <c r="X23" i="28" s="1"/>
  <c r="W24" i="28"/>
  <c r="V24" i="28"/>
  <c r="U24" i="28"/>
  <c r="T24" i="28"/>
  <c r="S24" i="28"/>
  <c r="S23" i="28" s="1"/>
  <c r="R24" i="28"/>
  <c r="Q24" i="28"/>
  <c r="P24" i="28"/>
  <c r="O24" i="28"/>
  <c r="N24" i="28"/>
  <c r="L24" i="28"/>
  <c r="L23" i="28" s="1"/>
  <c r="K24" i="28"/>
  <c r="J24" i="28"/>
  <c r="I24" i="28"/>
  <c r="H24" i="28"/>
  <c r="H23" i="28" s="1"/>
  <c r="G24" i="28"/>
  <c r="G23" i="28" s="1"/>
  <c r="F24" i="28"/>
  <c r="F23" i="28" s="1"/>
  <c r="E24" i="28"/>
  <c r="D24" i="28"/>
  <c r="D23" i="28" s="1"/>
  <c r="T23" i="28"/>
  <c r="Q23" i="28"/>
  <c r="P23" i="28"/>
  <c r="K23" i="28"/>
  <c r="C22" i="28"/>
  <c r="C21" i="28"/>
  <c r="C20" i="28"/>
  <c r="C19" i="28"/>
  <c r="C18" i="28"/>
  <c r="C17" i="28"/>
  <c r="Y16" i="28"/>
  <c r="Y15" i="28" s="1"/>
  <c r="X16" i="28"/>
  <c r="W16" i="28"/>
  <c r="V16" i="28"/>
  <c r="U16" i="28"/>
  <c r="U15" i="28" s="1"/>
  <c r="T16" i="28"/>
  <c r="T15" i="28" s="1"/>
  <c r="S16" i="28"/>
  <c r="R16" i="28"/>
  <c r="R15" i="28" s="1"/>
  <c r="Q16" i="28"/>
  <c r="Q15" i="28" s="1"/>
  <c r="P16" i="28"/>
  <c r="O16" i="28"/>
  <c r="N16" i="28"/>
  <c r="L16" i="28"/>
  <c r="L15" i="28" s="1"/>
  <c r="K16" i="28"/>
  <c r="K15" i="28" s="1"/>
  <c r="J16" i="28"/>
  <c r="I16" i="28"/>
  <c r="H16" i="28"/>
  <c r="H15" i="28" s="1"/>
  <c r="G16" i="28"/>
  <c r="F16" i="28"/>
  <c r="F15" i="28" s="1"/>
  <c r="E16" i="28"/>
  <c r="D16" i="28"/>
  <c r="D15" i="28" s="1"/>
  <c r="X15" i="28"/>
  <c r="W15" i="28"/>
  <c r="V15" i="28"/>
  <c r="S15" i="28"/>
  <c r="P15" i="28"/>
  <c r="O15" i="28"/>
  <c r="N15" i="28"/>
  <c r="J15" i="28"/>
  <c r="I15" i="28"/>
  <c r="G15" i="28"/>
  <c r="E15" i="28"/>
  <c r="C14" i="28"/>
  <c r="C13" i="28"/>
  <c r="C12" i="28"/>
  <c r="C11" i="28"/>
  <c r="C10" i="28"/>
  <c r="C9" i="28" s="1"/>
  <c r="C8" i="28" s="1"/>
  <c r="Y9" i="28"/>
  <c r="X9" i="28"/>
  <c r="W9" i="28"/>
  <c r="V9" i="28"/>
  <c r="V8" i="28" s="1"/>
  <c r="U9" i="28"/>
  <c r="U8" i="28" s="1"/>
  <c r="T9" i="28"/>
  <c r="S9" i="28"/>
  <c r="R9" i="28"/>
  <c r="R8" i="28" s="1"/>
  <c r="Q9" i="28"/>
  <c r="P9" i="28"/>
  <c r="O9" i="28"/>
  <c r="N9" i="28"/>
  <c r="N8" i="28" s="1"/>
  <c r="L9" i="28"/>
  <c r="L8" i="28" s="1"/>
  <c r="K9" i="28"/>
  <c r="J9" i="28"/>
  <c r="I9" i="28"/>
  <c r="I8" i="28" s="1"/>
  <c r="H9" i="28"/>
  <c r="G9" i="28"/>
  <c r="F9" i="28"/>
  <c r="E9" i="28"/>
  <c r="E8" i="28" s="1"/>
  <c r="D9" i="28"/>
  <c r="D8" i="28" s="1"/>
  <c r="Y8" i="28"/>
  <c r="X8" i="28"/>
  <c r="W8" i="28"/>
  <c r="T8" i="28"/>
  <c r="T7" i="28" s="1"/>
  <c r="S8" i="28"/>
  <c r="S7" i="28" s="1"/>
  <c r="Q8" i="28"/>
  <c r="P8" i="28"/>
  <c r="O8" i="28"/>
  <c r="K8" i="28"/>
  <c r="J8" i="28"/>
  <c r="H8" i="28"/>
  <c r="G8" i="28"/>
  <c r="F8" i="28"/>
  <c r="C53" i="27"/>
  <c r="C52" i="27"/>
  <c r="C51" i="27"/>
  <c r="C50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L49" i="27"/>
  <c r="K49" i="27"/>
  <c r="J49" i="27"/>
  <c r="I49" i="27"/>
  <c r="H49" i="27"/>
  <c r="G49" i="27"/>
  <c r="F49" i="27"/>
  <c r="E49" i="27"/>
  <c r="D49" i="27"/>
  <c r="C49" i="27"/>
  <c r="C48" i="27"/>
  <c r="C47" i="27"/>
  <c r="C46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L45" i="27"/>
  <c r="K45" i="27"/>
  <c r="J45" i="27"/>
  <c r="I45" i="27"/>
  <c r="H45" i="27"/>
  <c r="G45" i="27"/>
  <c r="F45" i="27"/>
  <c r="E45" i="27"/>
  <c r="D45" i="27"/>
  <c r="C45" i="27"/>
  <c r="C44" i="27"/>
  <c r="C43" i="27"/>
  <c r="Y42" i="27"/>
  <c r="Y41" i="27" s="1"/>
  <c r="X42" i="27"/>
  <c r="W42" i="27"/>
  <c r="W41" i="27" s="1"/>
  <c r="V42" i="27"/>
  <c r="V41" i="27" s="1"/>
  <c r="U42" i="27"/>
  <c r="U41" i="27" s="1"/>
  <c r="T42" i="27"/>
  <c r="S42" i="27"/>
  <c r="R42" i="27"/>
  <c r="Q42" i="27"/>
  <c r="Q41" i="27" s="1"/>
  <c r="P42" i="27"/>
  <c r="O42" i="27"/>
  <c r="O41" i="27" s="1"/>
  <c r="N42" i="27"/>
  <c r="N41" i="27" s="1"/>
  <c r="L42" i="27"/>
  <c r="L41" i="27" s="1"/>
  <c r="K42" i="27"/>
  <c r="J42" i="27"/>
  <c r="I42" i="27"/>
  <c r="H42" i="27"/>
  <c r="H41" i="27" s="1"/>
  <c r="G42" i="27"/>
  <c r="F42" i="27"/>
  <c r="F41" i="27" s="1"/>
  <c r="E42" i="27"/>
  <c r="E41" i="27" s="1"/>
  <c r="D42" i="27"/>
  <c r="D41" i="27" s="1"/>
  <c r="C42" i="27"/>
  <c r="S41" i="27"/>
  <c r="R41" i="27"/>
  <c r="J41" i="27"/>
  <c r="I41" i="27"/>
  <c r="C40" i="27"/>
  <c r="C39" i="27"/>
  <c r="C38" i="27"/>
  <c r="C37" i="27"/>
  <c r="C36" i="27"/>
  <c r="C35" i="27"/>
  <c r="C34" i="27"/>
  <c r="C33" i="27"/>
  <c r="C32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L31" i="27"/>
  <c r="K31" i="27"/>
  <c r="J31" i="27"/>
  <c r="I31" i="27"/>
  <c r="H31" i="27"/>
  <c r="G31" i="27"/>
  <c r="F31" i="27"/>
  <c r="E31" i="27"/>
  <c r="D31" i="27"/>
  <c r="C30" i="27"/>
  <c r="C29" i="27"/>
  <c r="C28" i="27"/>
  <c r="C27" i="27"/>
  <c r="C26" i="27"/>
  <c r="C25" i="27"/>
  <c r="Y24" i="27"/>
  <c r="X24" i="27"/>
  <c r="X23" i="27" s="1"/>
  <c r="W24" i="27"/>
  <c r="W23" i="27" s="1"/>
  <c r="V24" i="27"/>
  <c r="U24" i="27"/>
  <c r="T24" i="27"/>
  <c r="T23" i="27" s="1"/>
  <c r="S24" i="27"/>
  <c r="R24" i="27"/>
  <c r="R23" i="27" s="1"/>
  <c r="Q24" i="27"/>
  <c r="P24" i="27"/>
  <c r="P23" i="27" s="1"/>
  <c r="O24" i="27"/>
  <c r="O23" i="27" s="1"/>
  <c r="N24" i="27"/>
  <c r="L24" i="27"/>
  <c r="K24" i="27"/>
  <c r="J24" i="27"/>
  <c r="I24" i="27"/>
  <c r="I23" i="27" s="1"/>
  <c r="H24" i="27"/>
  <c r="G24" i="27"/>
  <c r="G23" i="27" s="1"/>
  <c r="F24" i="27"/>
  <c r="F23" i="27" s="1"/>
  <c r="E24" i="27"/>
  <c r="D24" i="27"/>
  <c r="S23" i="27"/>
  <c r="K23" i="27"/>
  <c r="J23" i="27"/>
  <c r="C22" i="27"/>
  <c r="C21" i="27"/>
  <c r="C20" i="27"/>
  <c r="C19" i="27"/>
  <c r="C18" i="27"/>
  <c r="C17" i="27"/>
  <c r="Y16" i="27"/>
  <c r="Y15" i="27" s="1"/>
  <c r="X16" i="27"/>
  <c r="X15" i="27" s="1"/>
  <c r="W16" i="27"/>
  <c r="V16" i="27"/>
  <c r="U16" i="27"/>
  <c r="U15" i="27" s="1"/>
  <c r="T16" i="27"/>
  <c r="T15" i="27" s="1"/>
  <c r="S16" i="27"/>
  <c r="R16" i="27"/>
  <c r="R15" i="27" s="1"/>
  <c r="Q16" i="27"/>
  <c r="Q15" i="27" s="1"/>
  <c r="P16" i="27"/>
  <c r="P15" i="27" s="1"/>
  <c r="O16" i="27"/>
  <c r="N16" i="27"/>
  <c r="L16" i="27"/>
  <c r="K16" i="27"/>
  <c r="K15" i="27" s="1"/>
  <c r="J16" i="27"/>
  <c r="I16" i="27"/>
  <c r="I15" i="27" s="1"/>
  <c r="H16" i="27"/>
  <c r="H15" i="27" s="1"/>
  <c r="G16" i="27"/>
  <c r="G15" i="27" s="1"/>
  <c r="F16" i="27"/>
  <c r="E16" i="27"/>
  <c r="D16" i="27"/>
  <c r="W15" i="27"/>
  <c r="V15" i="27"/>
  <c r="S15" i="27"/>
  <c r="O15" i="27"/>
  <c r="N15" i="27"/>
  <c r="L15" i="27"/>
  <c r="J15" i="27"/>
  <c r="F15" i="27"/>
  <c r="E15" i="27"/>
  <c r="D15" i="27"/>
  <c r="C14" i="27"/>
  <c r="C13" i="27"/>
  <c r="C12" i="27"/>
  <c r="C11" i="27"/>
  <c r="C10" i="27"/>
  <c r="C9" i="27" s="1"/>
  <c r="C8" i="27" s="1"/>
  <c r="Y9" i="27"/>
  <c r="Y8" i="27" s="1"/>
  <c r="X9" i="27"/>
  <c r="W9" i="27"/>
  <c r="V9" i="27"/>
  <c r="U9" i="27"/>
  <c r="U8" i="27" s="1"/>
  <c r="T9" i="27"/>
  <c r="S9" i="27"/>
  <c r="S8" i="27" s="1"/>
  <c r="S7" i="27" s="1"/>
  <c r="R9" i="27"/>
  <c r="R8" i="27" s="1"/>
  <c r="R7" i="27" s="1"/>
  <c r="Q9" i="27"/>
  <c r="Q8" i="27" s="1"/>
  <c r="P9" i="27"/>
  <c r="O9" i="27"/>
  <c r="N9" i="27"/>
  <c r="L9" i="27"/>
  <c r="L8" i="27" s="1"/>
  <c r="K9" i="27"/>
  <c r="J9" i="27"/>
  <c r="J8" i="27" s="1"/>
  <c r="I9" i="27"/>
  <c r="I8" i="27" s="1"/>
  <c r="H9" i="27"/>
  <c r="H8" i="27" s="1"/>
  <c r="G9" i="27"/>
  <c r="F9" i="27"/>
  <c r="E9" i="27"/>
  <c r="D9" i="27"/>
  <c r="D8" i="27" s="1"/>
  <c r="X8" i="27"/>
  <c r="W8" i="27"/>
  <c r="V8" i="27"/>
  <c r="T8" i="27"/>
  <c r="P8" i="27"/>
  <c r="O8" i="27"/>
  <c r="N8" i="27"/>
  <c r="K8" i="27"/>
  <c r="G8" i="27"/>
  <c r="F8" i="27"/>
  <c r="E8" i="27"/>
  <c r="S71" i="21"/>
  <c r="S78" i="21" s="1"/>
  <c r="R71" i="21"/>
  <c r="R78" i="21" s="1"/>
  <c r="Q71" i="21"/>
  <c r="Q78" i="21" s="1"/>
  <c r="P71" i="21"/>
  <c r="P78" i="21" s="1"/>
  <c r="L71" i="21"/>
  <c r="L78" i="21" s="1"/>
  <c r="K71" i="21"/>
  <c r="K78" i="21" s="1"/>
  <c r="J71" i="21"/>
  <c r="J78" i="21" s="1"/>
  <c r="I71" i="21"/>
  <c r="I78" i="21" s="1"/>
  <c r="H71" i="21"/>
  <c r="H78" i="21" s="1"/>
  <c r="G71" i="21"/>
  <c r="G78" i="21" s="1"/>
  <c r="F71" i="21"/>
  <c r="F78" i="21" s="1"/>
  <c r="E71" i="21"/>
  <c r="E78" i="21" s="1"/>
  <c r="D71" i="21"/>
  <c r="D78" i="21" s="1"/>
  <c r="C71" i="21"/>
  <c r="C78" i="21" s="1"/>
  <c r="S70" i="21"/>
  <c r="S77" i="21" s="1"/>
  <c r="R70" i="21"/>
  <c r="R77" i="21" s="1"/>
  <c r="Q70" i="21"/>
  <c r="Q77" i="21" s="1"/>
  <c r="P70" i="21"/>
  <c r="P77" i="21" s="1"/>
  <c r="L70" i="21"/>
  <c r="L77" i="21" s="1"/>
  <c r="K70" i="21"/>
  <c r="K77" i="21" s="1"/>
  <c r="J70" i="21"/>
  <c r="J77" i="21" s="1"/>
  <c r="I70" i="21"/>
  <c r="I77" i="21" s="1"/>
  <c r="H70" i="21"/>
  <c r="H77" i="21" s="1"/>
  <c r="G70" i="21"/>
  <c r="G77" i="21" s="1"/>
  <c r="F70" i="21"/>
  <c r="F77" i="21" s="1"/>
  <c r="E70" i="21"/>
  <c r="E77" i="21" s="1"/>
  <c r="D70" i="21"/>
  <c r="D77" i="21" s="1"/>
  <c r="C70" i="21"/>
  <c r="C77" i="21" s="1"/>
  <c r="S69" i="21"/>
  <c r="R69" i="21"/>
  <c r="Q69" i="21"/>
  <c r="Q72" i="21" s="1"/>
  <c r="Q79" i="21" s="1"/>
  <c r="P69" i="21"/>
  <c r="L69" i="21"/>
  <c r="K69" i="21"/>
  <c r="J69" i="21"/>
  <c r="I69" i="21"/>
  <c r="H69" i="21"/>
  <c r="G69" i="21"/>
  <c r="F69" i="21"/>
  <c r="E69" i="21"/>
  <c r="D69" i="21"/>
  <c r="C69" i="21"/>
  <c r="V68" i="21"/>
  <c r="U68" i="21"/>
  <c r="T68" i="21"/>
  <c r="V67" i="21"/>
  <c r="U67" i="21"/>
  <c r="U69" i="21" s="1"/>
  <c r="T67" i="21"/>
  <c r="V65" i="21"/>
  <c r="U65" i="21"/>
  <c r="T65" i="21"/>
  <c r="V64" i="21"/>
  <c r="U64" i="21"/>
  <c r="T64" i="21"/>
  <c r="V62" i="21"/>
  <c r="T62" i="21"/>
  <c r="U62" i="21"/>
  <c r="V61" i="21"/>
  <c r="U61" i="21"/>
  <c r="T61" i="21"/>
  <c r="V59" i="21"/>
  <c r="T59" i="21"/>
  <c r="U59" i="21"/>
  <c r="V58" i="21"/>
  <c r="U58" i="21"/>
  <c r="T58" i="21"/>
  <c r="V56" i="21"/>
  <c r="U56" i="21"/>
  <c r="T56" i="21"/>
  <c r="V55" i="21"/>
  <c r="U55" i="21"/>
  <c r="T55" i="21"/>
  <c r="V53" i="21"/>
  <c r="U53" i="21"/>
  <c r="T53" i="21"/>
  <c r="V52" i="21"/>
  <c r="U52" i="21"/>
  <c r="T52" i="21"/>
  <c r="V50" i="21"/>
  <c r="T50" i="21"/>
  <c r="U50" i="21"/>
  <c r="V49" i="21"/>
  <c r="U49" i="21"/>
  <c r="T49" i="21"/>
  <c r="V47" i="21"/>
  <c r="T47" i="21"/>
  <c r="U47" i="21"/>
  <c r="V46" i="21"/>
  <c r="U46" i="21"/>
  <c r="T46" i="21"/>
  <c r="V44" i="21"/>
  <c r="U44" i="21"/>
  <c r="T44" i="21"/>
  <c r="V43" i="21"/>
  <c r="U43" i="21"/>
  <c r="T43" i="21"/>
  <c r="V41" i="21"/>
  <c r="U41" i="21"/>
  <c r="T41" i="21"/>
  <c r="V40" i="21"/>
  <c r="U40" i="21"/>
  <c r="T40" i="21"/>
  <c r="V38" i="21"/>
  <c r="T38" i="21"/>
  <c r="U38" i="21"/>
  <c r="V37" i="21"/>
  <c r="U37" i="21"/>
  <c r="T37" i="21"/>
  <c r="V35" i="21"/>
  <c r="T35" i="21"/>
  <c r="U35" i="21"/>
  <c r="V34" i="21"/>
  <c r="U34" i="21"/>
  <c r="T34" i="21"/>
  <c r="V32" i="21"/>
  <c r="U32" i="21"/>
  <c r="T32" i="21"/>
  <c r="V31" i="21"/>
  <c r="U31" i="21"/>
  <c r="T31" i="21"/>
  <c r="V29" i="21"/>
  <c r="U29" i="21"/>
  <c r="T29" i="21"/>
  <c r="V28" i="21"/>
  <c r="U28" i="21"/>
  <c r="T28" i="21"/>
  <c r="L27" i="21"/>
  <c r="K27" i="21"/>
  <c r="J27" i="21"/>
  <c r="I27" i="21"/>
  <c r="H27" i="21"/>
  <c r="G27" i="21"/>
  <c r="F27" i="21"/>
  <c r="E27" i="21"/>
  <c r="D27" i="21"/>
  <c r="C27" i="21"/>
  <c r="V26" i="21"/>
  <c r="U26" i="21"/>
  <c r="T26" i="21"/>
  <c r="V25" i="21"/>
  <c r="U25" i="21"/>
  <c r="T25" i="21"/>
  <c r="L24" i="21"/>
  <c r="K24" i="21"/>
  <c r="J24" i="21"/>
  <c r="I24" i="21"/>
  <c r="H24" i="21"/>
  <c r="G24" i="21"/>
  <c r="F24" i="21"/>
  <c r="E24" i="21"/>
  <c r="D24" i="21"/>
  <c r="O24" i="21" s="1"/>
  <c r="C24" i="21"/>
  <c r="V23" i="21"/>
  <c r="U23" i="21"/>
  <c r="T23" i="21"/>
  <c r="V22" i="21"/>
  <c r="U22" i="21"/>
  <c r="T22" i="21"/>
  <c r="L21" i="21"/>
  <c r="K21" i="21"/>
  <c r="J21" i="21"/>
  <c r="I21" i="21"/>
  <c r="H21" i="21"/>
  <c r="G21" i="21"/>
  <c r="F21" i="21"/>
  <c r="E21" i="21"/>
  <c r="D21" i="21"/>
  <c r="C21" i="21"/>
  <c r="N21" i="21" s="1"/>
  <c r="V20" i="21"/>
  <c r="U20" i="21"/>
  <c r="T20" i="21"/>
  <c r="V19" i="21"/>
  <c r="U19" i="21"/>
  <c r="T19" i="21"/>
  <c r="L18" i="21"/>
  <c r="K18" i="21"/>
  <c r="J18" i="21"/>
  <c r="I18" i="21"/>
  <c r="H18" i="21"/>
  <c r="G18" i="21"/>
  <c r="F18" i="21"/>
  <c r="E18" i="21"/>
  <c r="D18" i="21"/>
  <c r="O18" i="21" s="1"/>
  <c r="C18" i="21"/>
  <c r="V17" i="21"/>
  <c r="U17" i="21"/>
  <c r="T17" i="21"/>
  <c r="V16" i="21"/>
  <c r="U16" i="21"/>
  <c r="T16" i="21"/>
  <c r="L15" i="21"/>
  <c r="K15" i="21"/>
  <c r="J15" i="21"/>
  <c r="I15" i="21"/>
  <c r="H15" i="21"/>
  <c r="G15" i="21"/>
  <c r="F15" i="21"/>
  <c r="E15" i="21"/>
  <c r="D15" i="21"/>
  <c r="O15" i="21" s="1"/>
  <c r="C15" i="21"/>
  <c r="N15" i="21" s="1"/>
  <c r="V14" i="21"/>
  <c r="T14" i="21"/>
  <c r="U14" i="21"/>
  <c r="V13" i="21"/>
  <c r="U13" i="21"/>
  <c r="T13" i="21"/>
  <c r="L12" i="21"/>
  <c r="K12" i="21"/>
  <c r="J12" i="21"/>
  <c r="I12" i="21"/>
  <c r="H12" i="21"/>
  <c r="G12" i="21"/>
  <c r="F12" i="21"/>
  <c r="E12" i="21"/>
  <c r="D12" i="21"/>
  <c r="O12" i="21" s="1"/>
  <c r="C12" i="21"/>
  <c r="N12" i="21" s="1"/>
  <c r="V11" i="21"/>
  <c r="U11" i="21"/>
  <c r="V10" i="21"/>
  <c r="U10" i="21"/>
  <c r="S72" i="21"/>
  <c r="S79" i="21" s="1"/>
  <c r="R72" i="21"/>
  <c r="R79" i="21" s="1"/>
  <c r="P72" i="21"/>
  <c r="P79" i="21" s="1"/>
  <c r="L9" i="21"/>
  <c r="K9" i="21"/>
  <c r="J9" i="21"/>
  <c r="I9" i="21"/>
  <c r="H9" i="21"/>
  <c r="G9" i="21"/>
  <c r="F9" i="21"/>
  <c r="E9" i="21"/>
  <c r="D9" i="21"/>
  <c r="C9" i="21"/>
  <c r="V8" i="21"/>
  <c r="U8" i="21"/>
  <c r="T8" i="21"/>
  <c r="V7" i="21"/>
  <c r="U7" i="21"/>
  <c r="T7" i="21"/>
  <c r="AK55" i="11"/>
  <c r="AH55" i="11"/>
  <c r="AF55" i="11"/>
  <c r="AE55" i="11"/>
  <c r="AK54" i="11"/>
  <c r="AH54" i="11"/>
  <c r="AF54" i="11"/>
  <c r="AE54" i="11"/>
  <c r="AD54" i="11" s="1"/>
  <c r="AC54" i="11" s="1"/>
  <c r="AK53" i="11"/>
  <c r="AH53" i="11"/>
  <c r="AF53" i="11"/>
  <c r="AE53" i="11"/>
  <c r="AD53" i="11" s="1"/>
  <c r="AC53" i="11" s="1"/>
  <c r="AK52" i="11"/>
  <c r="AK51" i="11" s="1"/>
  <c r="AH52" i="11"/>
  <c r="AF52" i="11"/>
  <c r="AF51" i="11" s="1"/>
  <c r="AE52" i="11"/>
  <c r="AD52" i="11" s="1"/>
  <c r="AR51" i="11"/>
  <c r="AQ51" i="11"/>
  <c r="AP51" i="11"/>
  <c r="AO51" i="11"/>
  <c r="AN51" i="11"/>
  <c r="AM51" i="11"/>
  <c r="AL51" i="11"/>
  <c r="AJ51" i="11"/>
  <c r="AI51" i="11"/>
  <c r="AH51" i="11"/>
  <c r="AK50" i="11"/>
  <c r="AH50" i="11"/>
  <c r="AF50" i="11"/>
  <c r="AE50" i="11"/>
  <c r="AD50" i="11" s="1"/>
  <c r="AC50" i="11" s="1"/>
  <c r="AK49" i="11"/>
  <c r="AH49" i="11"/>
  <c r="AF49" i="11"/>
  <c r="AE49" i="11"/>
  <c r="AD49" i="11"/>
  <c r="AC49" i="11"/>
  <c r="AK48" i="11"/>
  <c r="AH48" i="11"/>
  <c r="AH47" i="11" s="1"/>
  <c r="AF48" i="11"/>
  <c r="AE48" i="11"/>
  <c r="AD48" i="11"/>
  <c r="AC48" i="11" s="1"/>
  <c r="AR47" i="11"/>
  <c r="AQ47" i="11"/>
  <c r="AP47" i="11"/>
  <c r="AO47" i="11"/>
  <c r="AN47" i="11"/>
  <c r="AM47" i="11"/>
  <c r="AL47" i="11"/>
  <c r="AJ47" i="11"/>
  <c r="AI47" i="11"/>
  <c r="AK46" i="11"/>
  <c r="AH46" i="11"/>
  <c r="AF46" i="11"/>
  <c r="AE46" i="11"/>
  <c r="AK45" i="11"/>
  <c r="AH45" i="11"/>
  <c r="AH44" i="11" s="1"/>
  <c r="AH43" i="11" s="1"/>
  <c r="AF45" i="11"/>
  <c r="AE45" i="11"/>
  <c r="AE44" i="11" s="1"/>
  <c r="AD45" i="11"/>
  <c r="AR44" i="11"/>
  <c r="AR43" i="11" s="1"/>
  <c r="AQ44" i="11"/>
  <c r="AP44" i="11"/>
  <c r="AO44" i="11"/>
  <c r="AO43" i="11" s="1"/>
  <c r="AN44" i="11"/>
  <c r="AM44" i="11"/>
  <c r="AM43" i="11" s="1"/>
  <c r="AL44" i="11"/>
  <c r="AL43" i="11" s="1"/>
  <c r="AJ44" i="11"/>
  <c r="AJ43" i="11" s="1"/>
  <c r="AF43" i="11" s="1"/>
  <c r="AI44" i="11"/>
  <c r="AN43" i="11"/>
  <c r="AK42" i="11"/>
  <c r="AH42" i="11"/>
  <c r="AF42" i="11"/>
  <c r="AE42" i="11"/>
  <c r="AK41" i="11"/>
  <c r="AH41" i="11"/>
  <c r="AF41" i="11"/>
  <c r="AE41" i="11"/>
  <c r="AK40" i="11"/>
  <c r="AH40" i="11"/>
  <c r="AF40" i="11"/>
  <c r="AE40" i="11"/>
  <c r="AD40" i="11" s="1"/>
  <c r="AC40" i="11" s="1"/>
  <c r="AK39" i="11"/>
  <c r="AH39" i="11"/>
  <c r="AF39" i="11"/>
  <c r="AE39" i="11"/>
  <c r="AD39" i="11" s="1"/>
  <c r="AC39" i="11" s="1"/>
  <c r="AK38" i="11"/>
  <c r="AH38" i="11"/>
  <c r="AF38" i="11"/>
  <c r="AE38" i="11"/>
  <c r="AD38" i="11" s="1"/>
  <c r="AC38" i="11" s="1"/>
  <c r="AK37" i="11"/>
  <c r="AH37" i="11"/>
  <c r="AF37" i="11"/>
  <c r="AE37" i="11"/>
  <c r="AK36" i="11"/>
  <c r="AH36" i="11"/>
  <c r="AF36" i="11"/>
  <c r="AE36" i="11"/>
  <c r="AD36" i="11"/>
  <c r="AC36" i="11" s="1"/>
  <c r="AK35" i="11"/>
  <c r="AH35" i="11"/>
  <c r="AF35" i="11"/>
  <c r="AE35" i="11"/>
  <c r="AK34" i="11"/>
  <c r="AH34" i="11"/>
  <c r="AH33" i="11" s="1"/>
  <c r="AF34" i="11"/>
  <c r="AE34" i="11"/>
  <c r="AD34" i="11" s="1"/>
  <c r="AR33" i="11"/>
  <c r="AQ33" i="11"/>
  <c r="AP33" i="11"/>
  <c r="AO33" i="11"/>
  <c r="AN33" i="11"/>
  <c r="AM33" i="11"/>
  <c r="AL33" i="11"/>
  <c r="AJ33" i="11"/>
  <c r="AI33" i="11"/>
  <c r="AK32" i="11"/>
  <c r="AH32" i="11"/>
  <c r="AF32" i="11"/>
  <c r="AE32" i="11"/>
  <c r="AD32" i="11" s="1"/>
  <c r="AC32" i="11" s="1"/>
  <c r="AK31" i="11"/>
  <c r="AH31" i="11"/>
  <c r="AF31" i="11"/>
  <c r="AE31" i="11"/>
  <c r="AK30" i="11"/>
  <c r="AH30" i="11"/>
  <c r="AF30" i="11"/>
  <c r="AE30" i="11"/>
  <c r="AK29" i="11"/>
  <c r="AH29" i="11"/>
  <c r="AF29" i="11"/>
  <c r="AE29" i="11"/>
  <c r="AK28" i="11"/>
  <c r="AH28" i="11"/>
  <c r="AF28" i="11"/>
  <c r="AE28" i="11"/>
  <c r="AD28" i="11" s="1"/>
  <c r="AC28" i="11" s="1"/>
  <c r="AK27" i="11"/>
  <c r="AK26" i="11" s="1"/>
  <c r="AH27" i="11"/>
  <c r="AF27" i="11"/>
  <c r="AE27" i="11"/>
  <c r="AD27" i="11" s="1"/>
  <c r="AC27" i="11" s="1"/>
  <c r="AR26" i="11"/>
  <c r="AQ26" i="11"/>
  <c r="AP26" i="11"/>
  <c r="AO26" i="11"/>
  <c r="AN26" i="11"/>
  <c r="AM26" i="11"/>
  <c r="AL26" i="11"/>
  <c r="AL25" i="11" s="1"/>
  <c r="AJ26" i="11"/>
  <c r="AI26" i="11"/>
  <c r="AI25" i="11" s="1"/>
  <c r="AM25" i="11"/>
  <c r="AK24" i="11"/>
  <c r="AH24" i="11"/>
  <c r="AF24" i="11"/>
  <c r="AE24" i="11"/>
  <c r="AK23" i="11"/>
  <c r="AH23" i="11"/>
  <c r="AF23" i="11"/>
  <c r="AE23" i="11"/>
  <c r="AK22" i="11"/>
  <c r="AH22" i="11"/>
  <c r="AF22" i="11"/>
  <c r="AE22" i="11"/>
  <c r="AK21" i="11"/>
  <c r="AH21" i="11"/>
  <c r="AF21" i="11"/>
  <c r="AE21" i="11"/>
  <c r="AD21" i="11" s="1"/>
  <c r="AC21" i="11" s="1"/>
  <c r="AK20" i="11"/>
  <c r="AH20" i="11"/>
  <c r="AF20" i="11"/>
  <c r="AE20" i="11"/>
  <c r="AK19" i="11"/>
  <c r="AK18" i="11" s="1"/>
  <c r="AH19" i="11"/>
  <c r="AF19" i="11"/>
  <c r="AE19" i="11"/>
  <c r="AD19" i="11" s="1"/>
  <c r="AR18" i="11"/>
  <c r="AQ18" i="11"/>
  <c r="AP18" i="11"/>
  <c r="AO18" i="11"/>
  <c r="AN18" i="11"/>
  <c r="AM18" i="11"/>
  <c r="AL18" i="11"/>
  <c r="AJ18" i="11"/>
  <c r="AI18" i="11"/>
  <c r="AI17" i="11" s="1"/>
  <c r="AH18" i="11"/>
  <c r="AM17" i="11"/>
  <c r="AL17" i="11"/>
  <c r="AK17" i="11"/>
  <c r="AJ17" i="11"/>
  <c r="AF16" i="11"/>
  <c r="AE16" i="11"/>
  <c r="AD16" i="11" s="1"/>
  <c r="AC16" i="11" s="1"/>
  <c r="AF15" i="11"/>
  <c r="AE15" i="11"/>
  <c r="AD15" i="11" s="1"/>
  <c r="AC15" i="11" s="1"/>
  <c r="AF14" i="11"/>
  <c r="AE14" i="11"/>
  <c r="AD14" i="11" s="1"/>
  <c r="AC14" i="11" s="1"/>
  <c r="AF13" i="11"/>
  <c r="AE13" i="11"/>
  <c r="AD13" i="11" s="1"/>
  <c r="AC13" i="11" s="1"/>
  <c r="AF12" i="11"/>
  <c r="AF11" i="11" s="1"/>
  <c r="AE12" i="11"/>
  <c r="AN55" i="10"/>
  <c r="AK55" i="10"/>
  <c r="AH55" i="10"/>
  <c r="AF55" i="10"/>
  <c r="AE55" i="10"/>
  <c r="AD55" i="10"/>
  <c r="AC55" i="10" s="1"/>
  <c r="AN54" i="10"/>
  <c r="AK54" i="10"/>
  <c r="AH54" i="10"/>
  <c r="AF54" i="10"/>
  <c r="AE54" i="10"/>
  <c r="AD54" i="10"/>
  <c r="AC54" i="10"/>
  <c r="AN53" i="10"/>
  <c r="AK53" i="10"/>
  <c r="AH53" i="10"/>
  <c r="AF53" i="10"/>
  <c r="AE53" i="10"/>
  <c r="AN52" i="10"/>
  <c r="AN51" i="10" s="1"/>
  <c r="AK52" i="10"/>
  <c r="AH52" i="10"/>
  <c r="AH51" i="10" s="1"/>
  <c r="AF52" i="10"/>
  <c r="AE52" i="10"/>
  <c r="AD52" i="10" s="1"/>
  <c r="AR51" i="10"/>
  <c r="AQ51" i="10"/>
  <c r="AP51" i="10"/>
  <c r="AO51" i="10"/>
  <c r="AM51" i="10"/>
  <c r="AL51" i="10"/>
  <c r="AJ51" i="10"/>
  <c r="AI51" i="10"/>
  <c r="AF51" i="10"/>
  <c r="AE51" i="10"/>
  <c r="AN50" i="10"/>
  <c r="AK50" i="10"/>
  <c r="AH50" i="10"/>
  <c r="AF50" i="10"/>
  <c r="AE50" i="10"/>
  <c r="AD50" i="10" s="1"/>
  <c r="AC50" i="10" s="1"/>
  <c r="AN49" i="10"/>
  <c r="AK49" i="10"/>
  <c r="AH49" i="10"/>
  <c r="AF49" i="10"/>
  <c r="AE49" i="10"/>
  <c r="AN48" i="10"/>
  <c r="AK48" i="10"/>
  <c r="AH48" i="10"/>
  <c r="AF48" i="10"/>
  <c r="AF47" i="10" s="1"/>
  <c r="AE48" i="10"/>
  <c r="AE47" i="10" s="1"/>
  <c r="AR47" i="10"/>
  <c r="AQ47" i="10"/>
  <c r="AP47" i="10"/>
  <c r="AO47" i="10"/>
  <c r="AN47" i="10"/>
  <c r="AM47" i="10"/>
  <c r="AL47" i="10"/>
  <c r="AK47" i="10"/>
  <c r="AJ47" i="10"/>
  <c r="AI47" i="10"/>
  <c r="AN46" i="10"/>
  <c r="AK46" i="10"/>
  <c r="AH46" i="10"/>
  <c r="AF46" i="10"/>
  <c r="AE46" i="10"/>
  <c r="AD46" i="10"/>
  <c r="AC46" i="10"/>
  <c r="AN45" i="10"/>
  <c r="AK45" i="10"/>
  <c r="AK44" i="10" s="1"/>
  <c r="AH45" i="10"/>
  <c r="AF45" i="10"/>
  <c r="AE45" i="10"/>
  <c r="AD45" i="10" s="1"/>
  <c r="AR44" i="10"/>
  <c r="AR43" i="10" s="1"/>
  <c r="AQ44" i="10"/>
  <c r="AP44" i="10"/>
  <c r="AP43" i="10" s="1"/>
  <c r="AO44" i="10"/>
  <c r="AM44" i="10"/>
  <c r="AL44" i="10"/>
  <c r="AJ44" i="10"/>
  <c r="AJ43" i="10" s="1"/>
  <c r="AI44" i="10"/>
  <c r="AH44" i="10"/>
  <c r="AF44" i="10"/>
  <c r="AE44" i="10"/>
  <c r="AQ43" i="10"/>
  <c r="AO43" i="10"/>
  <c r="AL43" i="10"/>
  <c r="AI43" i="10"/>
  <c r="AH43" i="10" s="1"/>
  <c r="AN42" i="10"/>
  <c r="AK42" i="10"/>
  <c r="AH42" i="10"/>
  <c r="AF42" i="10"/>
  <c r="AE42" i="10"/>
  <c r="AD42" i="10" s="1"/>
  <c r="AC42" i="10" s="1"/>
  <c r="AN41" i="10"/>
  <c r="AK41" i="10"/>
  <c r="AH41" i="10"/>
  <c r="AF41" i="10"/>
  <c r="AE41" i="10"/>
  <c r="AN40" i="10"/>
  <c r="AK40" i="10"/>
  <c r="AH40" i="10"/>
  <c r="AF40" i="10"/>
  <c r="AE40" i="10"/>
  <c r="AD40" i="10" s="1"/>
  <c r="AC40" i="10" s="1"/>
  <c r="AN39" i="10"/>
  <c r="AK39" i="10"/>
  <c r="AH39" i="10"/>
  <c r="AF39" i="10"/>
  <c r="AE39" i="10"/>
  <c r="AD39" i="10"/>
  <c r="AC39" i="10" s="1"/>
  <c r="AN38" i="10"/>
  <c r="AK38" i="10"/>
  <c r="AH38" i="10"/>
  <c r="AF38" i="10"/>
  <c r="AE38" i="10"/>
  <c r="AN37" i="10"/>
  <c r="AK37" i="10"/>
  <c r="AH37" i="10"/>
  <c r="AF37" i="10"/>
  <c r="AE37" i="10"/>
  <c r="AN36" i="10"/>
  <c r="AK36" i="10"/>
  <c r="AH36" i="10"/>
  <c r="AF36" i="10"/>
  <c r="AE36" i="10"/>
  <c r="AN35" i="10"/>
  <c r="AK35" i="10"/>
  <c r="AH35" i="10"/>
  <c r="AF35" i="10"/>
  <c r="AE35" i="10"/>
  <c r="AN34" i="10"/>
  <c r="AK34" i="10"/>
  <c r="AH34" i="10"/>
  <c r="AF34" i="10"/>
  <c r="AF33" i="10" s="1"/>
  <c r="AE34" i="10"/>
  <c r="AR33" i="10"/>
  <c r="AQ33" i="10"/>
  <c r="AP33" i="10"/>
  <c r="AO33" i="10"/>
  <c r="AM33" i="10"/>
  <c r="AL33" i="10"/>
  <c r="AJ33" i="10"/>
  <c r="AI33" i="10"/>
  <c r="AN32" i="10"/>
  <c r="AK32" i="10"/>
  <c r="AH32" i="10"/>
  <c r="AF32" i="10"/>
  <c r="AE32" i="10"/>
  <c r="AN31" i="10"/>
  <c r="AK31" i="10"/>
  <c r="AH31" i="10"/>
  <c r="AF31" i="10"/>
  <c r="AE31" i="10"/>
  <c r="AD31" i="10" s="1"/>
  <c r="AN30" i="10"/>
  <c r="AK30" i="10"/>
  <c r="AH30" i="10"/>
  <c r="AF30" i="10"/>
  <c r="AE30" i="10"/>
  <c r="AN29" i="10"/>
  <c r="AK29" i="10"/>
  <c r="AH29" i="10"/>
  <c r="AF29" i="10"/>
  <c r="AE29" i="10"/>
  <c r="AN28" i="10"/>
  <c r="AK28" i="10"/>
  <c r="AH28" i="10"/>
  <c r="AF28" i="10"/>
  <c r="AE28" i="10"/>
  <c r="AD28" i="10" s="1"/>
  <c r="AC28" i="10" s="1"/>
  <c r="AN27" i="10"/>
  <c r="AN26" i="10" s="1"/>
  <c r="AK27" i="10"/>
  <c r="AH27" i="10"/>
  <c r="AH26" i="10" s="1"/>
  <c r="AF27" i="10"/>
  <c r="AE27" i="10"/>
  <c r="AR26" i="10"/>
  <c r="AR25" i="10" s="1"/>
  <c r="AQ26" i="10"/>
  <c r="AP26" i="10"/>
  <c r="AO26" i="10"/>
  <c r="AM26" i="10"/>
  <c r="AM25" i="10" s="1"/>
  <c r="AL26" i="10"/>
  <c r="AL25" i="10" s="1"/>
  <c r="AJ26" i="10"/>
  <c r="AI26" i="10"/>
  <c r="AO25" i="10"/>
  <c r="AN24" i="10"/>
  <c r="AK24" i="10"/>
  <c r="AH24" i="10"/>
  <c r="AF24" i="10"/>
  <c r="AE24" i="10"/>
  <c r="AD24" i="10" s="1"/>
  <c r="AC24" i="10" s="1"/>
  <c r="AN23" i="10"/>
  <c r="AK23" i="10"/>
  <c r="AH23" i="10"/>
  <c r="AF23" i="10"/>
  <c r="AE23" i="10"/>
  <c r="AD23" i="10" s="1"/>
  <c r="AC23" i="10" s="1"/>
  <c r="AN22" i="10"/>
  <c r="AK22" i="10"/>
  <c r="AH22" i="10"/>
  <c r="AF22" i="10"/>
  <c r="AE22" i="10"/>
  <c r="AD22" i="10" s="1"/>
  <c r="AN21" i="10"/>
  <c r="AK21" i="10"/>
  <c r="AH21" i="10"/>
  <c r="AF21" i="10"/>
  <c r="AE21" i="10"/>
  <c r="AN20" i="10"/>
  <c r="AK20" i="10"/>
  <c r="AH20" i="10"/>
  <c r="AF20" i="10"/>
  <c r="AE20" i="10"/>
  <c r="AN19" i="10"/>
  <c r="AN18" i="10" s="1"/>
  <c r="AK19" i="10"/>
  <c r="AH19" i="10"/>
  <c r="AF19" i="10"/>
  <c r="AE19" i="10"/>
  <c r="AR18" i="10"/>
  <c r="AQ18" i="10"/>
  <c r="AQ17" i="10" s="1"/>
  <c r="AP18" i="10"/>
  <c r="AP17" i="10" s="1"/>
  <c r="AO18" i="10"/>
  <c r="AO17" i="10" s="1"/>
  <c r="AM18" i="10"/>
  <c r="AM17" i="10" s="1"/>
  <c r="AL18" i="10"/>
  <c r="AJ18" i="10"/>
  <c r="AI18" i="10"/>
  <c r="AI17" i="10" s="1"/>
  <c r="AH18" i="10"/>
  <c r="AR17" i="10"/>
  <c r="AL17" i="10"/>
  <c r="AJ17" i="10"/>
  <c r="AF16" i="10"/>
  <c r="AE16" i="10"/>
  <c r="AF15" i="10"/>
  <c r="AE15" i="10"/>
  <c r="AD15" i="10" s="1"/>
  <c r="AC15" i="10" s="1"/>
  <c r="AF14" i="10"/>
  <c r="AE14" i="10"/>
  <c r="AD14" i="10"/>
  <c r="AC14" i="10" s="1"/>
  <c r="AF13" i="10"/>
  <c r="AE13" i="10"/>
  <c r="AD13" i="10" s="1"/>
  <c r="AC13" i="10" s="1"/>
  <c r="AF12" i="10"/>
  <c r="AE12" i="10"/>
  <c r="AD12" i="10" s="1"/>
  <c r="H23" i="10"/>
  <c r="AF11" i="10" l="1"/>
  <c r="AF10" i="10" s="1"/>
  <c r="AH17" i="10"/>
  <c r="AJ25" i="10"/>
  <c r="AN33" i="10"/>
  <c r="AD38" i="10"/>
  <c r="AC38" i="10" s="1"/>
  <c r="AD41" i="10"/>
  <c r="AC41" i="10" s="1"/>
  <c r="AN44" i="10"/>
  <c r="AN43" i="10" s="1"/>
  <c r="AM43" i="10"/>
  <c r="AE43" i="10"/>
  <c r="AF43" i="10"/>
  <c r="AD49" i="10"/>
  <c r="AC49" i="10" s="1"/>
  <c r="AH47" i="10"/>
  <c r="AD53" i="10"/>
  <c r="AC53" i="10" s="1"/>
  <c r="AK51" i="10"/>
  <c r="AD22" i="11"/>
  <c r="AC22" i="11" s="1"/>
  <c r="AH26" i="11"/>
  <c r="AD41" i="11"/>
  <c r="AC41" i="11" s="1"/>
  <c r="AD46" i="11"/>
  <c r="AK44" i="11"/>
  <c r="AI43" i="11"/>
  <c r="AQ43" i="11"/>
  <c r="AE47" i="11"/>
  <c r="AF47" i="11"/>
  <c r="AK47" i="11"/>
  <c r="AP43" i="11"/>
  <c r="AD55" i="11"/>
  <c r="AC55" i="11" s="1"/>
  <c r="D23" i="27"/>
  <c r="L23" i="27"/>
  <c r="U23" i="27"/>
  <c r="C41" i="27"/>
  <c r="G41" i="27"/>
  <c r="K41" i="27"/>
  <c r="P41" i="27"/>
  <c r="T41" i="27"/>
  <c r="X41" i="27"/>
  <c r="D41" i="28"/>
  <c r="G41" i="28"/>
  <c r="L41" i="28"/>
  <c r="P41" i="28"/>
  <c r="U41" i="28"/>
  <c r="X41" i="28"/>
  <c r="C49" i="28"/>
  <c r="O9" i="21"/>
  <c r="AR9" i="10"/>
  <c r="AO9" i="10"/>
  <c r="AK18" i="10"/>
  <c r="AK17" i="10"/>
  <c r="AM9" i="10"/>
  <c r="AD19" i="10"/>
  <c r="AC19" i="10" s="1"/>
  <c r="AJ9" i="10"/>
  <c r="AD21" i="10"/>
  <c r="AC21" i="10" s="1"/>
  <c r="AF18" i="10"/>
  <c r="AF17" i="10" s="1"/>
  <c r="AC22" i="10"/>
  <c r="AE18" i="10"/>
  <c r="AD20" i="10"/>
  <c r="AC20" i="10" s="1"/>
  <c r="AM9" i="11"/>
  <c r="AF17" i="11"/>
  <c r="AL9" i="11"/>
  <c r="AD24" i="11"/>
  <c r="AC24" i="11" s="1"/>
  <c r="AF18" i="11"/>
  <c r="AD23" i="11"/>
  <c r="AC23" i="11" s="1"/>
  <c r="AI9" i="11"/>
  <c r="AD20" i="11"/>
  <c r="AC20" i="11" s="1"/>
  <c r="U39" i="21"/>
  <c r="V27" i="21"/>
  <c r="V21" i="21"/>
  <c r="V15" i="21"/>
  <c r="O69" i="21"/>
  <c r="T57" i="21"/>
  <c r="U51" i="21"/>
  <c r="N27" i="21"/>
  <c r="O27" i="21"/>
  <c r="N24" i="21"/>
  <c r="O21" i="21"/>
  <c r="N18" i="21"/>
  <c r="N9" i="21"/>
  <c r="C16" i="27"/>
  <c r="C15" i="27" s="1"/>
  <c r="C16" i="28"/>
  <c r="C15" i="28" s="1"/>
  <c r="U23" i="28"/>
  <c r="O23" i="28"/>
  <c r="W23" i="28"/>
  <c r="R23" i="28"/>
  <c r="R7" i="28"/>
  <c r="N23" i="28"/>
  <c r="N7" i="28" s="1"/>
  <c r="V23" i="28"/>
  <c r="V7" i="28" s="1"/>
  <c r="U7" i="28"/>
  <c r="O7" i="28"/>
  <c r="C31" i="28"/>
  <c r="I23" i="28"/>
  <c r="J23" i="28"/>
  <c r="J7" i="28" s="1"/>
  <c r="I7" i="28"/>
  <c r="K7" i="28"/>
  <c r="D7" i="28"/>
  <c r="L7" i="28"/>
  <c r="E23" i="28"/>
  <c r="E7" i="28"/>
  <c r="C24" i="28"/>
  <c r="C23" i="28" s="1"/>
  <c r="U7" i="27"/>
  <c r="N23" i="27"/>
  <c r="N7" i="27" s="1"/>
  <c r="V23" i="27"/>
  <c r="T7" i="27"/>
  <c r="Q23" i="27"/>
  <c r="Y23" i="27"/>
  <c r="Y7" i="27" s="1"/>
  <c r="X7" i="27"/>
  <c r="I7" i="27"/>
  <c r="J7" i="27"/>
  <c r="C31" i="27"/>
  <c r="D7" i="27"/>
  <c r="E23" i="27"/>
  <c r="E7" i="27" s="1"/>
  <c r="K7" i="27"/>
  <c r="C24" i="27"/>
  <c r="H23" i="27"/>
  <c r="H7" i="27" s="1"/>
  <c r="G7" i="27"/>
  <c r="L7" i="27"/>
  <c r="U12" i="21"/>
  <c r="U18" i="21"/>
  <c r="U63" i="21"/>
  <c r="V12" i="21"/>
  <c r="T15" i="21"/>
  <c r="V18" i="21"/>
  <c r="V30" i="21"/>
  <c r="V33" i="21"/>
  <c r="V36" i="21"/>
  <c r="V39" i="21"/>
  <c r="V24" i="21"/>
  <c r="T36" i="21"/>
  <c r="T48" i="21"/>
  <c r="T51" i="21"/>
  <c r="T60" i="21"/>
  <c r="T63" i="21"/>
  <c r="V70" i="21"/>
  <c r="V77" i="21" s="1"/>
  <c r="V42" i="21"/>
  <c r="V45" i="21"/>
  <c r="V48" i="21"/>
  <c r="V51" i="21"/>
  <c r="V54" i="21"/>
  <c r="V57" i="21"/>
  <c r="V60" i="21"/>
  <c r="V63" i="21"/>
  <c r="V66" i="21"/>
  <c r="V69" i="21"/>
  <c r="V71" i="21"/>
  <c r="V78" i="21" s="1"/>
  <c r="U60" i="21"/>
  <c r="T33" i="21"/>
  <c r="T45" i="21"/>
  <c r="T69" i="21"/>
  <c r="U48" i="21"/>
  <c r="U33" i="21"/>
  <c r="U45" i="21"/>
  <c r="U57" i="21"/>
  <c r="N69" i="21"/>
  <c r="U36" i="21"/>
  <c r="T39" i="21"/>
  <c r="T27" i="21"/>
  <c r="T24" i="21"/>
  <c r="U24" i="21"/>
  <c r="F72" i="21"/>
  <c r="F79" i="21" s="1"/>
  <c r="G72" i="21"/>
  <c r="G79" i="21" s="1"/>
  <c r="T21" i="21"/>
  <c r="U21" i="21"/>
  <c r="J72" i="21"/>
  <c r="J79" i="21" s="1"/>
  <c r="D72" i="21"/>
  <c r="D79" i="21" s="1"/>
  <c r="L72" i="21"/>
  <c r="L79" i="21" s="1"/>
  <c r="I72" i="21"/>
  <c r="I79" i="21" s="1"/>
  <c r="T12" i="21"/>
  <c r="C72" i="21"/>
  <c r="C79" i="21" s="1"/>
  <c r="K72" i="21"/>
  <c r="K79" i="21" s="1"/>
  <c r="H72" i="21"/>
  <c r="H79" i="21" s="1"/>
  <c r="AF33" i="11"/>
  <c r="AD42" i="11"/>
  <c r="AC42" i="11" s="1"/>
  <c r="AK33" i="11"/>
  <c r="AD35" i="11"/>
  <c r="AC35" i="11" s="1"/>
  <c r="AD37" i="11"/>
  <c r="AC37" i="11" s="1"/>
  <c r="AD30" i="11"/>
  <c r="AC30" i="11" s="1"/>
  <c r="AK9" i="11"/>
  <c r="AD31" i="11"/>
  <c r="AC31" i="11" s="1"/>
  <c r="AJ25" i="11"/>
  <c r="AD29" i="11"/>
  <c r="AC29" i="11" s="1"/>
  <c r="AF26" i="11"/>
  <c r="AP25" i="10"/>
  <c r="AP9" i="10" s="1"/>
  <c r="AN25" i="10"/>
  <c r="AQ25" i="10"/>
  <c r="AQ9" i="10" s="1"/>
  <c r="AD34" i="10"/>
  <c r="AK33" i="10"/>
  <c r="AD35" i="10"/>
  <c r="AC35" i="10" s="1"/>
  <c r="AI25" i="10"/>
  <c r="AH33" i="10"/>
  <c r="AD36" i="10"/>
  <c r="AC36" i="10" s="1"/>
  <c r="AD37" i="10"/>
  <c r="AC37" i="10" s="1"/>
  <c r="AC31" i="10"/>
  <c r="AK25" i="10"/>
  <c r="AL9" i="10"/>
  <c r="AF26" i="10"/>
  <c r="AF25" i="10" s="1"/>
  <c r="AD29" i="10"/>
  <c r="AC29" i="10" s="1"/>
  <c r="AK26" i="10"/>
  <c r="AD30" i="10"/>
  <c r="AC30" i="10" s="1"/>
  <c r="AD32" i="10"/>
  <c r="AC32" i="10" s="1"/>
  <c r="AH25" i="10"/>
  <c r="AH9" i="10" s="1"/>
  <c r="AI9" i="10"/>
  <c r="AE26" i="10"/>
  <c r="AD27" i="10"/>
  <c r="AE11" i="11"/>
  <c r="AE11" i="10"/>
  <c r="AE10" i="10" s="1"/>
  <c r="AD10" i="10" s="1"/>
  <c r="X7" i="28"/>
  <c r="W7" i="28"/>
  <c r="F7" i="28"/>
  <c r="C41" i="28"/>
  <c r="P7" i="28"/>
  <c r="G7" i="28"/>
  <c r="H7" i="28"/>
  <c r="Q7" i="28"/>
  <c r="Y7" i="28"/>
  <c r="O7" i="27"/>
  <c r="P7" i="27"/>
  <c r="V7" i="27"/>
  <c r="Q7" i="27"/>
  <c r="C23" i="27"/>
  <c r="F7" i="27"/>
  <c r="W7" i="27"/>
  <c r="T71" i="21"/>
  <c r="T78" i="21" s="1"/>
  <c r="U71" i="21"/>
  <c r="U78" i="21" s="1"/>
  <c r="T18" i="21"/>
  <c r="U30" i="21"/>
  <c r="T30" i="21"/>
  <c r="U42" i="21"/>
  <c r="U54" i="21"/>
  <c r="U15" i="21"/>
  <c r="T42" i="21"/>
  <c r="T54" i="21"/>
  <c r="U66" i="21"/>
  <c r="U9" i="21"/>
  <c r="U70" i="21"/>
  <c r="U77" i="21" s="1"/>
  <c r="T9" i="21"/>
  <c r="T70" i="21"/>
  <c r="T77" i="21" s="1"/>
  <c r="U27" i="21"/>
  <c r="T66" i="21"/>
  <c r="V9" i="21"/>
  <c r="O70" i="21"/>
  <c r="O77" i="21" s="1"/>
  <c r="N71" i="21"/>
  <c r="N78" i="21" s="1"/>
  <c r="O71" i="21"/>
  <c r="O78" i="21" s="1"/>
  <c r="E72" i="21"/>
  <c r="E79" i="21" s="1"/>
  <c r="N70" i="21"/>
  <c r="N77" i="21" s="1"/>
  <c r="AC52" i="11"/>
  <c r="AC51" i="11" s="1"/>
  <c r="AD51" i="11"/>
  <c r="AH17" i="11"/>
  <c r="AE17" i="11"/>
  <c r="AD17" i="11" s="1"/>
  <c r="AC17" i="11" s="1"/>
  <c r="AD18" i="11"/>
  <c r="AC19" i="11"/>
  <c r="AE25" i="11"/>
  <c r="AH25" i="11"/>
  <c r="AC34" i="11"/>
  <c r="AD33" i="11"/>
  <c r="AE43" i="11"/>
  <c r="AD43" i="11" s="1"/>
  <c r="AC43" i="11" s="1"/>
  <c r="AK25" i="11"/>
  <c r="AC47" i="11"/>
  <c r="AF44" i="11"/>
  <c r="AD47" i="11"/>
  <c r="AE10" i="11"/>
  <c r="AD12" i="11"/>
  <c r="AF10" i="11"/>
  <c r="AE18" i="11"/>
  <c r="AE33" i="11"/>
  <c r="AE51" i="11"/>
  <c r="AE26" i="11"/>
  <c r="AC45" i="11"/>
  <c r="AC27" i="10"/>
  <c r="AD51" i="10"/>
  <c r="AC52" i="10"/>
  <c r="AC51" i="10" s="1"/>
  <c r="AC34" i="10"/>
  <c r="AN17" i="10"/>
  <c r="AK43" i="10"/>
  <c r="AD44" i="10"/>
  <c r="AC45" i="10"/>
  <c r="AC44" i="10" s="1"/>
  <c r="AC12" i="10"/>
  <c r="AD18" i="10"/>
  <c r="AD16" i="10"/>
  <c r="AC16" i="10" s="1"/>
  <c r="AE17" i="10"/>
  <c r="AD17" i="10" s="1"/>
  <c r="AE33" i="10"/>
  <c r="AE25" i="10" s="1"/>
  <c r="AD25" i="10" s="1"/>
  <c r="AC25" i="10" s="1"/>
  <c r="AD48" i="10"/>
  <c r="AK9" i="10" l="1"/>
  <c r="AC26" i="11"/>
  <c r="C7" i="28"/>
  <c r="AK43" i="11"/>
  <c r="AC46" i="11"/>
  <c r="AC44" i="11" s="1"/>
  <c r="AD44" i="11"/>
  <c r="AD43" i="10"/>
  <c r="AC43" i="10" s="1"/>
  <c r="AC18" i="10"/>
  <c r="AC17" i="10"/>
  <c r="AN9" i="10"/>
  <c r="AF9" i="10"/>
  <c r="AC18" i="11"/>
  <c r="C7" i="27"/>
  <c r="V72" i="21"/>
  <c r="V79" i="21" s="1"/>
  <c r="T72" i="21"/>
  <c r="T79" i="21" s="1"/>
  <c r="N72" i="21"/>
  <c r="N79" i="21" s="1"/>
  <c r="O72" i="21"/>
  <c r="O79" i="21" s="1"/>
  <c r="AC33" i="11"/>
  <c r="AD26" i="11"/>
  <c r="AF25" i="11"/>
  <c r="AD25" i="11" s="1"/>
  <c r="AC25" i="11" s="1"/>
  <c r="AJ9" i="11"/>
  <c r="AD33" i="10"/>
  <c r="AC33" i="10"/>
  <c r="AC26" i="10"/>
  <c r="AD26" i="10"/>
  <c r="U72" i="21"/>
  <c r="U79" i="21" s="1"/>
  <c r="AE9" i="11"/>
  <c r="AD11" i="11"/>
  <c r="AC12" i="11"/>
  <c r="AC11" i="11" s="1"/>
  <c r="AD10" i="11"/>
  <c r="AC10" i="11" s="1"/>
  <c r="AC11" i="10"/>
  <c r="AD11" i="10"/>
  <c r="AE9" i="10"/>
  <c r="AD47" i="10"/>
  <c r="AC48" i="10"/>
  <c r="AC47" i="10" s="1"/>
  <c r="AC10" i="10"/>
  <c r="AD9" i="10"/>
  <c r="AC9" i="10" s="1"/>
  <c r="AC9" i="11" l="1"/>
  <c r="AH9" i="11"/>
  <c r="AF9" i="11"/>
  <c r="AD9" i="11" s="1"/>
  <c r="N44" i="29"/>
  <c r="M44" i="29"/>
  <c r="L44" i="29"/>
  <c r="G44" i="29"/>
  <c r="H44" i="29"/>
  <c r="G47" i="29"/>
  <c r="H47" i="29"/>
  <c r="G51" i="29"/>
  <c r="H51" i="29"/>
  <c r="P44" i="29"/>
  <c r="H43" i="29" l="1"/>
  <c r="G43" i="29"/>
  <c r="F54" i="29"/>
  <c r="E54" i="29" s="1"/>
  <c r="D54" i="29" s="1"/>
  <c r="F53" i="29"/>
  <c r="F49" i="29"/>
  <c r="E49" i="29" s="1"/>
  <c r="D49" i="29" s="1"/>
  <c r="F46" i="29"/>
  <c r="E46" i="29" s="1"/>
  <c r="D46" i="29" s="1"/>
  <c r="F45" i="29"/>
  <c r="E50" i="29" l="1"/>
  <c r="D50" i="29" s="1"/>
  <c r="E53" i="29"/>
  <c r="D53" i="29" s="1"/>
  <c r="E45" i="29"/>
  <c r="F44" i="29"/>
  <c r="F55" i="29"/>
  <c r="E55" i="29" s="1"/>
  <c r="D55" i="29" s="1"/>
  <c r="D45" i="29" l="1"/>
  <c r="D44" i="29" s="1"/>
  <c r="E44" i="29"/>
  <c r="F48" i="29"/>
  <c r="F52" i="29" l="1"/>
  <c r="E48" i="29"/>
  <c r="F47" i="29"/>
  <c r="O55" i="29"/>
  <c r="O54" i="29"/>
  <c r="O53" i="29"/>
  <c r="O52" i="29"/>
  <c r="S51" i="29"/>
  <c r="R51" i="29"/>
  <c r="Q51" i="29"/>
  <c r="P51" i="29"/>
  <c r="N51" i="29"/>
  <c r="M51" i="29"/>
  <c r="L51" i="29"/>
  <c r="O50" i="29"/>
  <c r="O49" i="29"/>
  <c r="O48" i="29"/>
  <c r="O47" i="29" s="1"/>
  <c r="S47" i="29"/>
  <c r="R47" i="29"/>
  <c r="Q47" i="29"/>
  <c r="P47" i="29"/>
  <c r="N47" i="29"/>
  <c r="M47" i="29"/>
  <c r="M43" i="29" s="1"/>
  <c r="L47" i="29"/>
  <c r="L43" i="29" s="1"/>
  <c r="O46" i="29"/>
  <c r="O45" i="29"/>
  <c r="O51" i="29" l="1"/>
  <c r="E47" i="29"/>
  <c r="D48" i="29"/>
  <c r="D47" i="29" s="1"/>
  <c r="E52" i="29"/>
  <c r="F51" i="29"/>
  <c r="F43" i="29" s="1"/>
  <c r="D52" i="29" l="1"/>
  <c r="D51" i="29" s="1"/>
  <c r="D43" i="29" s="1"/>
  <c r="E51" i="29"/>
  <c r="E43" i="29" s="1"/>
  <c r="D39" i="6" l="1"/>
  <c r="N19" i="32"/>
  <c r="N20" i="32"/>
  <c r="K19" i="29"/>
  <c r="O19" i="29"/>
  <c r="K20" i="29"/>
  <c r="O20" i="29"/>
  <c r="K21" i="29"/>
  <c r="O21" i="29"/>
  <c r="K22" i="29"/>
  <c r="O22" i="29"/>
  <c r="K23" i="29"/>
  <c r="O23" i="29"/>
  <c r="K24" i="29"/>
  <c r="O24" i="29"/>
  <c r="M10" i="29"/>
  <c r="M18" i="29"/>
  <c r="M17" i="29"/>
  <c r="M26" i="29"/>
  <c r="M33" i="29"/>
  <c r="M25" i="29"/>
  <c r="N10" i="29"/>
  <c r="N18" i="29"/>
  <c r="N17" i="29" s="1"/>
  <c r="N26" i="29"/>
  <c r="N33" i="29"/>
  <c r="R10" i="29"/>
  <c r="R18" i="29"/>
  <c r="R17" i="29"/>
  <c r="R26" i="29"/>
  <c r="R33" i="29"/>
  <c r="R44" i="29"/>
  <c r="S11" i="29"/>
  <c r="S10" i="29" s="1"/>
  <c r="S18" i="29"/>
  <c r="S17" i="29" s="1"/>
  <c r="S26" i="29"/>
  <c r="S33" i="29"/>
  <c r="S44" i="29"/>
  <c r="O42" i="29"/>
  <c r="O41" i="29"/>
  <c r="O40" i="29"/>
  <c r="O39" i="29"/>
  <c r="O38" i="29"/>
  <c r="O37" i="29"/>
  <c r="O36" i="29"/>
  <c r="O35" i="29"/>
  <c r="O34" i="29"/>
  <c r="O32" i="29"/>
  <c r="O31" i="29"/>
  <c r="O30" i="29"/>
  <c r="O29" i="29"/>
  <c r="O28" i="29"/>
  <c r="O27" i="29"/>
  <c r="H17" i="10"/>
  <c r="D20" i="6"/>
  <c r="D18" i="6"/>
  <c r="D17" i="6"/>
  <c r="K37" i="29"/>
  <c r="H33" i="29"/>
  <c r="H26" i="29"/>
  <c r="H18" i="29"/>
  <c r="H17" i="29" s="1"/>
  <c r="H11" i="29"/>
  <c r="H10" i="29"/>
  <c r="K55" i="29"/>
  <c r="I55" i="29" s="1"/>
  <c r="G54" i="20" s="1"/>
  <c r="K54" i="29"/>
  <c r="I54" i="29" s="1"/>
  <c r="K53" i="29"/>
  <c r="I53" i="29" s="1"/>
  <c r="K52" i="29"/>
  <c r="I52" i="29" s="1"/>
  <c r="K50" i="29"/>
  <c r="K49" i="29"/>
  <c r="I49" i="29" s="1"/>
  <c r="K48" i="29"/>
  <c r="I48" i="29" s="1"/>
  <c r="K46" i="29"/>
  <c r="I46" i="29" s="1"/>
  <c r="G45" i="20" s="1"/>
  <c r="K45" i="29"/>
  <c r="Q44" i="29"/>
  <c r="Q43" i="29" s="1"/>
  <c r="P43" i="29"/>
  <c r="K42" i="29"/>
  <c r="I42" i="29" s="1"/>
  <c r="K41" i="29"/>
  <c r="K40" i="29"/>
  <c r="K39" i="29"/>
  <c r="I39" i="29" s="1"/>
  <c r="G38" i="20" s="1"/>
  <c r="K38" i="29"/>
  <c r="I38" i="29" s="1"/>
  <c r="G37" i="20" s="1"/>
  <c r="K36" i="29"/>
  <c r="I36" i="29" s="1"/>
  <c r="G35" i="20" s="1"/>
  <c r="K35" i="29"/>
  <c r="K34" i="29"/>
  <c r="Q33" i="29"/>
  <c r="P33" i="29"/>
  <c r="L33" i="29"/>
  <c r="G33" i="29"/>
  <c r="K32" i="29"/>
  <c r="K31" i="29"/>
  <c r="K30" i="29"/>
  <c r="I30" i="29" s="1"/>
  <c r="G29" i="20" s="1"/>
  <c r="K29" i="29"/>
  <c r="I29" i="29" s="1"/>
  <c r="G28" i="20" s="1"/>
  <c r="K28" i="29"/>
  <c r="K27" i="29"/>
  <c r="Q26" i="29"/>
  <c r="P26" i="29"/>
  <c r="P25" i="29" s="1"/>
  <c r="L26" i="29"/>
  <c r="G26" i="29"/>
  <c r="G25" i="29"/>
  <c r="Q18" i="29"/>
  <c r="P18" i="29"/>
  <c r="P17" i="29" s="1"/>
  <c r="L18" i="29"/>
  <c r="L17" i="29"/>
  <c r="G18" i="29"/>
  <c r="G17" i="29"/>
  <c r="Q17" i="29"/>
  <c r="K16" i="29"/>
  <c r="K11" i="29" s="1"/>
  <c r="I16" i="29"/>
  <c r="G15" i="20" s="1"/>
  <c r="Q10" i="29"/>
  <c r="P10" i="29"/>
  <c r="L10" i="29"/>
  <c r="G11" i="29"/>
  <c r="G10" i="29" s="1"/>
  <c r="G9" i="29" s="1"/>
  <c r="C53" i="9"/>
  <c r="H25" i="29"/>
  <c r="I12" i="29"/>
  <c r="G11" i="20" s="1"/>
  <c r="I50" i="29"/>
  <c r="G49" i="20" s="1"/>
  <c r="I14" i="29"/>
  <c r="G13" i="20" s="1"/>
  <c r="I13" i="29"/>
  <c r="G12" i="20" s="1"/>
  <c r="I15" i="29"/>
  <c r="G14" i="20" s="1"/>
  <c r="I55" i="10"/>
  <c r="H55" i="10"/>
  <c r="I54" i="10"/>
  <c r="H54" i="10"/>
  <c r="I53" i="10"/>
  <c r="H53" i="10"/>
  <c r="I52" i="10"/>
  <c r="H52" i="10"/>
  <c r="I50" i="10"/>
  <c r="H50" i="10"/>
  <c r="I49" i="10"/>
  <c r="H49" i="10"/>
  <c r="G49" i="10" s="1"/>
  <c r="I48" i="10"/>
  <c r="H48" i="10"/>
  <c r="I46" i="10"/>
  <c r="H46" i="10"/>
  <c r="I45" i="10"/>
  <c r="H45" i="10"/>
  <c r="G45" i="10" s="1"/>
  <c r="I42" i="10"/>
  <c r="H42" i="10"/>
  <c r="I41" i="10"/>
  <c r="H41" i="10"/>
  <c r="G41" i="10" s="1"/>
  <c r="I40" i="10"/>
  <c r="H40" i="10"/>
  <c r="I39" i="10"/>
  <c r="H39" i="10"/>
  <c r="I38" i="10"/>
  <c r="H38" i="10"/>
  <c r="I37" i="10"/>
  <c r="H37" i="10"/>
  <c r="G37" i="10" s="1"/>
  <c r="I36" i="10"/>
  <c r="H36" i="10"/>
  <c r="I35" i="10"/>
  <c r="H35" i="10"/>
  <c r="I34" i="10"/>
  <c r="H34" i="10"/>
  <c r="I32" i="10"/>
  <c r="H32" i="10"/>
  <c r="I31" i="10"/>
  <c r="H31" i="10"/>
  <c r="I30" i="10"/>
  <c r="H30" i="10"/>
  <c r="I29" i="10"/>
  <c r="H29" i="10"/>
  <c r="G29" i="10" s="1"/>
  <c r="I28" i="10"/>
  <c r="H28" i="10"/>
  <c r="I27" i="10"/>
  <c r="H27" i="10"/>
  <c r="I24" i="10"/>
  <c r="H24" i="10"/>
  <c r="I23" i="10"/>
  <c r="I22" i="10"/>
  <c r="H22" i="10"/>
  <c r="I21" i="10"/>
  <c r="H21" i="10"/>
  <c r="I20" i="10"/>
  <c r="G20" i="10" s="1"/>
  <c r="I19" i="10"/>
  <c r="H19" i="10"/>
  <c r="I16" i="10"/>
  <c r="H16" i="10"/>
  <c r="G16" i="10" s="1"/>
  <c r="I15" i="10"/>
  <c r="H15" i="10"/>
  <c r="I14" i="10"/>
  <c r="H14" i="10"/>
  <c r="I13" i="10"/>
  <c r="H13" i="10"/>
  <c r="I12" i="10"/>
  <c r="H12" i="10"/>
  <c r="G12" i="10" s="1"/>
  <c r="M55" i="10"/>
  <c r="L55" i="10"/>
  <c r="M54" i="10"/>
  <c r="L54" i="10"/>
  <c r="M53" i="10"/>
  <c r="L53" i="10"/>
  <c r="K53" i="10" s="1"/>
  <c r="M52" i="10"/>
  <c r="L52" i="10"/>
  <c r="K52" i="10" s="1"/>
  <c r="M50" i="10"/>
  <c r="L50" i="10"/>
  <c r="M49" i="10"/>
  <c r="L49" i="10"/>
  <c r="M48" i="10"/>
  <c r="L48" i="10"/>
  <c r="M46" i="10"/>
  <c r="L46" i="10"/>
  <c r="K46" i="10" s="1"/>
  <c r="M45" i="10"/>
  <c r="M44" i="10" s="1"/>
  <c r="L45" i="10"/>
  <c r="M42" i="10"/>
  <c r="L42" i="10"/>
  <c r="M41" i="10"/>
  <c r="L41" i="10"/>
  <c r="M40" i="10"/>
  <c r="L40" i="10"/>
  <c r="M39" i="10"/>
  <c r="L39" i="10"/>
  <c r="M38" i="10"/>
  <c r="L38" i="10"/>
  <c r="M37" i="10"/>
  <c r="L37" i="10"/>
  <c r="M36" i="10"/>
  <c r="L36" i="10"/>
  <c r="M35" i="10"/>
  <c r="L35" i="10"/>
  <c r="E35" i="10" s="1"/>
  <c r="M34" i="10"/>
  <c r="L34" i="10"/>
  <c r="M32" i="10"/>
  <c r="F32" i="10" s="1"/>
  <c r="L32" i="10"/>
  <c r="M31" i="10"/>
  <c r="L31" i="10"/>
  <c r="M30" i="10"/>
  <c r="F30" i="10" s="1"/>
  <c r="L30" i="10"/>
  <c r="M29" i="10"/>
  <c r="L29" i="10"/>
  <c r="M28" i="10"/>
  <c r="L28" i="10"/>
  <c r="M27" i="10"/>
  <c r="F27" i="10" s="1"/>
  <c r="L27" i="10"/>
  <c r="E27" i="10" s="1"/>
  <c r="M24" i="10"/>
  <c r="L24" i="10"/>
  <c r="M23" i="10"/>
  <c r="L23" i="10"/>
  <c r="E23" i="10" s="1"/>
  <c r="M22" i="10"/>
  <c r="L22" i="10"/>
  <c r="M21" i="10"/>
  <c r="L21" i="10"/>
  <c r="K21" i="10" s="1"/>
  <c r="M20" i="10"/>
  <c r="K20" i="10" s="1"/>
  <c r="L20" i="10"/>
  <c r="M19" i="10"/>
  <c r="L19" i="10"/>
  <c r="E19" i="10" s="1"/>
  <c r="M16" i="10"/>
  <c r="L16" i="10"/>
  <c r="M15" i="10"/>
  <c r="L15" i="10"/>
  <c r="M14" i="10"/>
  <c r="L14" i="10"/>
  <c r="E14" i="10" s="1"/>
  <c r="M13" i="10"/>
  <c r="L13" i="10"/>
  <c r="E13" i="10" s="1"/>
  <c r="M12" i="10"/>
  <c r="L12" i="10"/>
  <c r="F54" i="20"/>
  <c r="F48" i="20"/>
  <c r="F39" i="29"/>
  <c r="E39" i="29" s="1"/>
  <c r="D39" i="29" s="1"/>
  <c r="F37" i="29"/>
  <c r="E37" i="29" s="1"/>
  <c r="D37" i="29" s="1"/>
  <c r="F36" i="20" s="1"/>
  <c r="F36" i="29"/>
  <c r="E36" i="29" s="1"/>
  <c r="D36" i="29" s="1"/>
  <c r="F35" i="20" s="1"/>
  <c r="F35" i="29"/>
  <c r="E35" i="29" s="1"/>
  <c r="D35" i="29" s="1"/>
  <c r="F34" i="20" s="1"/>
  <c r="F30" i="29"/>
  <c r="E30" i="29" s="1"/>
  <c r="D30" i="29" s="1"/>
  <c r="F29" i="20" s="1"/>
  <c r="F29" i="29"/>
  <c r="E29" i="29" s="1"/>
  <c r="D29" i="29" s="1"/>
  <c r="F21" i="29"/>
  <c r="E21" i="29" s="1"/>
  <c r="D21" i="29" s="1"/>
  <c r="F20" i="20" s="1"/>
  <c r="F15" i="29"/>
  <c r="E15" i="29" s="1"/>
  <c r="D15" i="29" s="1"/>
  <c r="F14" i="20" s="1"/>
  <c r="AB18" i="10"/>
  <c r="AB17" i="10" s="1"/>
  <c r="Y55" i="10"/>
  <c r="Y54" i="10"/>
  <c r="Y53" i="10"/>
  <c r="Y52" i="10"/>
  <c r="Y50" i="10"/>
  <c r="Y49" i="10"/>
  <c r="Y48" i="10"/>
  <c r="Y46" i="10"/>
  <c r="Y45" i="10"/>
  <c r="Y42" i="10"/>
  <c r="Y41" i="10"/>
  <c r="Y40" i="10"/>
  <c r="Y39" i="10"/>
  <c r="Y38" i="10"/>
  <c r="Y37" i="10"/>
  <c r="Y36" i="10"/>
  <c r="Y35" i="10"/>
  <c r="Y34" i="10"/>
  <c r="Y32" i="10"/>
  <c r="Y31" i="10"/>
  <c r="Y30" i="10"/>
  <c r="Y29" i="10"/>
  <c r="Y28" i="10"/>
  <c r="Y27" i="10"/>
  <c r="Y24" i="10"/>
  <c r="Y23" i="10"/>
  <c r="Y22" i="10"/>
  <c r="Y21" i="10"/>
  <c r="Y20" i="10"/>
  <c r="Y19" i="10"/>
  <c r="Y16" i="10"/>
  <c r="Y11" i="10" s="1"/>
  <c r="Y15" i="10"/>
  <c r="Y14" i="10"/>
  <c r="Y13" i="10"/>
  <c r="Y12" i="10"/>
  <c r="F27" i="29"/>
  <c r="F38" i="29"/>
  <c r="E38" i="29" s="1"/>
  <c r="D38" i="29" s="1"/>
  <c r="F37" i="20" s="1"/>
  <c r="D37" i="20" s="1"/>
  <c r="E37" i="20" s="1"/>
  <c r="F40" i="29"/>
  <c r="E40" i="29" s="1"/>
  <c r="D40" i="29" s="1"/>
  <c r="K35" i="10"/>
  <c r="K39" i="10"/>
  <c r="F54" i="10"/>
  <c r="E50" i="10"/>
  <c r="G35" i="10"/>
  <c r="F19" i="29"/>
  <c r="E19" i="29" s="1"/>
  <c r="D19" i="29" s="1"/>
  <c r="AB26" i="11"/>
  <c r="AA26" i="11"/>
  <c r="R26" i="11" s="1"/>
  <c r="Z26" i="11"/>
  <c r="Q33" i="11"/>
  <c r="R33" i="11"/>
  <c r="Y55" i="11"/>
  <c r="Y54" i="11"/>
  <c r="Y53" i="11"/>
  <c r="Y52" i="11"/>
  <c r="Y50" i="11"/>
  <c r="Y49" i="11"/>
  <c r="Y48" i="11"/>
  <c r="Y46" i="11"/>
  <c r="Y45" i="11"/>
  <c r="Y44" i="11" s="1"/>
  <c r="Y42" i="11"/>
  <c r="Y41" i="11"/>
  <c r="Y40" i="11"/>
  <c r="Y39" i="11"/>
  <c r="Y38" i="11"/>
  <c r="Y37" i="11"/>
  <c r="Y36" i="11"/>
  <c r="Y35" i="11"/>
  <c r="Y34" i="11"/>
  <c r="Y32" i="11"/>
  <c r="Y31" i="11"/>
  <c r="Y30" i="11"/>
  <c r="Y29" i="11"/>
  <c r="Y28" i="11"/>
  <c r="Y27" i="11"/>
  <c r="Y24" i="11"/>
  <c r="Y23" i="11"/>
  <c r="Y22" i="11"/>
  <c r="Y21" i="11"/>
  <c r="Y20" i="11"/>
  <c r="Y19" i="11"/>
  <c r="Y16" i="11"/>
  <c r="Y15" i="11"/>
  <c r="Y12" i="11"/>
  <c r="Y13" i="11"/>
  <c r="Y14" i="11"/>
  <c r="N55" i="11"/>
  <c r="M55" i="11"/>
  <c r="L55" i="11"/>
  <c r="I55" i="11"/>
  <c r="H55" i="11"/>
  <c r="N54" i="11"/>
  <c r="M54" i="11"/>
  <c r="L54" i="11"/>
  <c r="I54" i="11"/>
  <c r="H54" i="11"/>
  <c r="N53" i="11"/>
  <c r="M53" i="11"/>
  <c r="L53" i="11"/>
  <c r="I53" i="11"/>
  <c r="H53" i="11"/>
  <c r="N52" i="11"/>
  <c r="M52" i="11"/>
  <c r="L52" i="11"/>
  <c r="I52" i="11"/>
  <c r="H52" i="11"/>
  <c r="G52" i="11" s="1"/>
  <c r="N50" i="11"/>
  <c r="M50" i="11"/>
  <c r="L50" i="11"/>
  <c r="I50" i="11"/>
  <c r="H50" i="11"/>
  <c r="N49" i="11"/>
  <c r="N47" i="11" s="1"/>
  <c r="M49" i="11"/>
  <c r="L49" i="11"/>
  <c r="I49" i="11"/>
  <c r="H49" i="11"/>
  <c r="G49" i="11" s="1"/>
  <c r="N48" i="11"/>
  <c r="M48" i="11"/>
  <c r="L48" i="11"/>
  <c r="H48" i="11"/>
  <c r="E48" i="11" s="1"/>
  <c r="I48" i="11"/>
  <c r="N46" i="11"/>
  <c r="M46" i="11"/>
  <c r="L46" i="11"/>
  <c r="I46" i="11"/>
  <c r="I44" i="11" s="1"/>
  <c r="H46" i="11"/>
  <c r="N45" i="11"/>
  <c r="M45" i="11"/>
  <c r="L45" i="11"/>
  <c r="I45" i="11"/>
  <c r="F45" i="11" s="1"/>
  <c r="H45" i="11"/>
  <c r="G45" i="11" s="1"/>
  <c r="N42" i="11"/>
  <c r="M42" i="11"/>
  <c r="L42" i="11"/>
  <c r="K42" i="11" s="1"/>
  <c r="I42" i="11"/>
  <c r="F42" i="11" s="1"/>
  <c r="H42" i="11"/>
  <c r="N41" i="11"/>
  <c r="M41" i="11"/>
  <c r="I41" i="11"/>
  <c r="L41" i="11"/>
  <c r="H41" i="11"/>
  <c r="N40" i="11"/>
  <c r="M40" i="11"/>
  <c r="L40" i="11"/>
  <c r="K40" i="11" s="1"/>
  <c r="I40" i="11"/>
  <c r="H40" i="11"/>
  <c r="G40" i="11" s="1"/>
  <c r="N39" i="11"/>
  <c r="M39" i="11"/>
  <c r="I39" i="11"/>
  <c r="L39" i="11"/>
  <c r="H39" i="11"/>
  <c r="N38" i="11"/>
  <c r="M38" i="11"/>
  <c r="I38" i="11"/>
  <c r="L38" i="11"/>
  <c r="H38" i="11"/>
  <c r="N37" i="11"/>
  <c r="M37" i="11"/>
  <c r="L37" i="11"/>
  <c r="I37" i="11"/>
  <c r="H37" i="11"/>
  <c r="N36" i="11"/>
  <c r="M36" i="11"/>
  <c r="L36" i="11"/>
  <c r="I36" i="11"/>
  <c r="H36" i="11"/>
  <c r="N35" i="11"/>
  <c r="M35" i="11"/>
  <c r="M34" i="11"/>
  <c r="L35" i="11"/>
  <c r="I35" i="11"/>
  <c r="H35" i="11"/>
  <c r="N34" i="11"/>
  <c r="L34" i="11"/>
  <c r="I34" i="11"/>
  <c r="H34" i="11"/>
  <c r="N32" i="11"/>
  <c r="M32" i="11"/>
  <c r="L32" i="11"/>
  <c r="I32" i="11"/>
  <c r="H32" i="11"/>
  <c r="G32" i="11" s="1"/>
  <c r="N31" i="11"/>
  <c r="M31" i="11"/>
  <c r="L31" i="11"/>
  <c r="I31" i="11"/>
  <c r="H31" i="11"/>
  <c r="N30" i="11"/>
  <c r="M30" i="11"/>
  <c r="L30" i="11"/>
  <c r="I30" i="11"/>
  <c r="H30" i="11"/>
  <c r="N29" i="11"/>
  <c r="M29" i="11"/>
  <c r="L29" i="11"/>
  <c r="K29" i="11" s="1"/>
  <c r="I29" i="11"/>
  <c r="H29" i="11"/>
  <c r="N28" i="11"/>
  <c r="M28" i="11"/>
  <c r="L28" i="11"/>
  <c r="I28" i="11"/>
  <c r="H28" i="11"/>
  <c r="N27" i="11"/>
  <c r="N26" i="11" s="1"/>
  <c r="M27" i="11"/>
  <c r="L27" i="11"/>
  <c r="I27" i="11"/>
  <c r="H27" i="11"/>
  <c r="N16" i="11"/>
  <c r="M16" i="11"/>
  <c r="L16" i="11"/>
  <c r="I16" i="11"/>
  <c r="H16" i="11"/>
  <c r="N15" i="11"/>
  <c r="M15" i="11"/>
  <c r="L15" i="11"/>
  <c r="I15" i="11"/>
  <c r="H15" i="11"/>
  <c r="N14" i="11"/>
  <c r="M14" i="11"/>
  <c r="F14" i="11" s="1"/>
  <c r="L14" i="11"/>
  <c r="I14" i="11"/>
  <c r="H14" i="11"/>
  <c r="N13" i="11"/>
  <c r="M13" i="11"/>
  <c r="F13" i="11" s="1"/>
  <c r="L13" i="11"/>
  <c r="I13" i="11"/>
  <c r="H13" i="11"/>
  <c r="G13" i="11" s="1"/>
  <c r="N12" i="11"/>
  <c r="M12" i="11"/>
  <c r="L12" i="11"/>
  <c r="I12" i="11"/>
  <c r="H12" i="11"/>
  <c r="N24" i="11"/>
  <c r="M24" i="11"/>
  <c r="L24" i="11"/>
  <c r="I24" i="11"/>
  <c r="H24" i="11"/>
  <c r="N23" i="11"/>
  <c r="M23" i="11"/>
  <c r="L23" i="11"/>
  <c r="I23" i="11"/>
  <c r="H23" i="11"/>
  <c r="N22" i="11"/>
  <c r="M22" i="11"/>
  <c r="L22" i="11"/>
  <c r="I22" i="11"/>
  <c r="H22" i="11"/>
  <c r="N21" i="11"/>
  <c r="M21" i="11"/>
  <c r="L21" i="11"/>
  <c r="I21" i="11"/>
  <c r="H21" i="11"/>
  <c r="N20" i="11"/>
  <c r="M20" i="11"/>
  <c r="L20" i="11"/>
  <c r="I20" i="11"/>
  <c r="F20" i="11" s="1"/>
  <c r="H20" i="11"/>
  <c r="N19" i="11"/>
  <c r="M19" i="11"/>
  <c r="L19" i="11"/>
  <c r="I19" i="11"/>
  <c r="H19" i="11"/>
  <c r="F39" i="20"/>
  <c r="E53" i="11"/>
  <c r="K27" i="11"/>
  <c r="E32" i="11"/>
  <c r="F23" i="11"/>
  <c r="F27" i="11"/>
  <c r="N44" i="11"/>
  <c r="K52" i="11"/>
  <c r="AA25" i="11"/>
  <c r="R25" i="11" s="1"/>
  <c r="G24" i="11"/>
  <c r="K41" i="11"/>
  <c r="G13" i="6"/>
  <c r="C13" i="6" s="1"/>
  <c r="G10" i="6"/>
  <c r="H15" i="6"/>
  <c r="N24" i="10"/>
  <c r="N23" i="10"/>
  <c r="N22" i="10"/>
  <c r="N20" i="10"/>
  <c r="N19" i="10"/>
  <c r="AB26" i="10"/>
  <c r="AB11" i="10"/>
  <c r="AB10" i="10"/>
  <c r="O10" i="10" s="1"/>
  <c r="AA11" i="10"/>
  <c r="AA10" i="10" s="1"/>
  <c r="Z11" i="10"/>
  <c r="Z10" i="10" s="1"/>
  <c r="AB51" i="10"/>
  <c r="AB47" i="10"/>
  <c r="AB44" i="10"/>
  <c r="F13" i="29"/>
  <c r="E13" i="29" s="1"/>
  <c r="D13" i="29" s="1"/>
  <c r="Z18" i="10"/>
  <c r="Z17" i="10"/>
  <c r="Q17" i="10" s="1"/>
  <c r="Z26" i="10"/>
  <c r="AA26" i="10"/>
  <c r="C13" i="9"/>
  <c r="C39" i="9"/>
  <c r="C41" i="9"/>
  <c r="C35" i="9"/>
  <c r="C37" i="9"/>
  <c r="C38" i="9"/>
  <c r="C30" i="9"/>
  <c r="C31" i="9"/>
  <c r="N13" i="10"/>
  <c r="N14" i="10"/>
  <c r="N15" i="10"/>
  <c r="N16" i="10"/>
  <c r="N12" i="10"/>
  <c r="N53" i="10"/>
  <c r="N54" i="10"/>
  <c r="N52" i="10"/>
  <c r="N49" i="10"/>
  <c r="N50" i="10"/>
  <c r="N48" i="10"/>
  <c r="N46" i="10"/>
  <c r="N35" i="10"/>
  <c r="N36" i="10"/>
  <c r="N37" i="10"/>
  <c r="N38" i="10"/>
  <c r="N39" i="10"/>
  <c r="N42" i="10"/>
  <c r="N34" i="10"/>
  <c r="N28" i="10"/>
  <c r="N29" i="10"/>
  <c r="N30" i="10"/>
  <c r="N31" i="10"/>
  <c r="N32" i="10"/>
  <c r="N27" i="10"/>
  <c r="I18" i="11"/>
  <c r="AA18" i="11"/>
  <c r="M18" i="11" s="1"/>
  <c r="AB44" i="11"/>
  <c r="AA44" i="11"/>
  <c r="Z44" i="11"/>
  <c r="Q44" i="11" s="1"/>
  <c r="AB18" i="11"/>
  <c r="AB17" i="11" s="1"/>
  <c r="N17" i="11" s="1"/>
  <c r="Z18" i="11"/>
  <c r="L18" i="11" s="1"/>
  <c r="AB11" i="11"/>
  <c r="AB10" i="11" s="1"/>
  <c r="AA11" i="11"/>
  <c r="AA10" i="11" s="1"/>
  <c r="Z11" i="11"/>
  <c r="Z10" i="11" s="1"/>
  <c r="Q10" i="11" s="1"/>
  <c r="AA51" i="10"/>
  <c r="Z51" i="10"/>
  <c r="AA47" i="10"/>
  <c r="Z47" i="10"/>
  <c r="AA44" i="10"/>
  <c r="Z44" i="10"/>
  <c r="Z25" i="10"/>
  <c r="AA18" i="10"/>
  <c r="AA17" i="10" s="1"/>
  <c r="F16" i="29"/>
  <c r="E16" i="29" s="1"/>
  <c r="D16" i="29" s="1"/>
  <c r="Z17" i="11"/>
  <c r="Q17" i="11" s="1"/>
  <c r="I10" i="11"/>
  <c r="C42" i="9"/>
  <c r="C32" i="9"/>
  <c r="C48" i="9"/>
  <c r="Z43" i="11"/>
  <c r="C40" i="9"/>
  <c r="I25" i="11"/>
  <c r="H10" i="11"/>
  <c r="C27" i="9"/>
  <c r="E55" i="10"/>
  <c r="F52" i="20"/>
  <c r="F42" i="29"/>
  <c r="E42" i="29" s="1"/>
  <c r="D42" i="29" s="1"/>
  <c r="C42" i="29" s="1"/>
  <c r="G42" i="10"/>
  <c r="F41" i="10"/>
  <c r="K24" i="10"/>
  <c r="F24" i="29"/>
  <c r="E24" i="29" s="1"/>
  <c r="D24" i="29" s="1"/>
  <c r="F22" i="29"/>
  <c r="E22" i="29" s="1"/>
  <c r="D22" i="29" s="1"/>
  <c r="F21" i="20" s="1"/>
  <c r="I10" i="10"/>
  <c r="F12" i="10"/>
  <c r="K12" i="10"/>
  <c r="E36" i="6"/>
  <c r="C36" i="10"/>
  <c r="C35" i="10"/>
  <c r="C37" i="10"/>
  <c r="C39" i="10"/>
  <c r="E30" i="10"/>
  <c r="C29" i="10"/>
  <c r="N10" i="10"/>
  <c r="C16" i="10"/>
  <c r="L11" i="10"/>
  <c r="C13" i="10"/>
  <c r="H10" i="10"/>
  <c r="F19" i="10"/>
  <c r="F23" i="10"/>
  <c r="C21" i="10"/>
  <c r="I17" i="10"/>
  <c r="G24" i="10"/>
  <c r="E24" i="10"/>
  <c r="E20" i="10"/>
  <c r="N17" i="10"/>
  <c r="C29" i="9"/>
  <c r="C21" i="9"/>
  <c r="Q25" i="29"/>
  <c r="I37" i="29"/>
  <c r="O26" i="29"/>
  <c r="I28" i="29"/>
  <c r="I22" i="29"/>
  <c r="O18" i="29"/>
  <c r="O10" i="29"/>
  <c r="N43" i="29"/>
  <c r="K18" i="29"/>
  <c r="K17" i="29"/>
  <c r="G41" i="20"/>
  <c r="C36" i="29"/>
  <c r="K33" i="29"/>
  <c r="C24" i="10"/>
  <c r="C22" i="10"/>
  <c r="C14" i="9"/>
  <c r="G27" i="20"/>
  <c r="N51" i="11" l="1"/>
  <c r="E42" i="11"/>
  <c r="D42" i="11" s="1"/>
  <c r="C42" i="11" s="1"/>
  <c r="F34" i="11"/>
  <c r="E41" i="11"/>
  <c r="K21" i="11"/>
  <c r="E12" i="11"/>
  <c r="E39" i="10"/>
  <c r="G34" i="10"/>
  <c r="G38" i="10"/>
  <c r="G30" i="10"/>
  <c r="G32" i="10"/>
  <c r="G10" i="10"/>
  <c r="AB43" i="10"/>
  <c r="AB9" i="10" s="1"/>
  <c r="E38" i="6" s="1"/>
  <c r="AB25" i="10"/>
  <c r="O25" i="10" s="1"/>
  <c r="E22" i="11"/>
  <c r="F22" i="11"/>
  <c r="F24" i="11"/>
  <c r="F12" i="11"/>
  <c r="D12" i="11" s="1"/>
  <c r="C12" i="11" s="1"/>
  <c r="E13" i="11"/>
  <c r="D13" i="11" s="1"/>
  <c r="C13" i="11" s="1"/>
  <c r="K32" i="11"/>
  <c r="E39" i="11"/>
  <c r="K48" i="11"/>
  <c r="Y18" i="10"/>
  <c r="K14" i="10"/>
  <c r="G14" i="10"/>
  <c r="I11" i="10"/>
  <c r="F29" i="10"/>
  <c r="F35" i="10"/>
  <c r="D35" i="10" s="1"/>
  <c r="G39" i="10"/>
  <c r="G50" i="10"/>
  <c r="F52" i="10"/>
  <c r="D35" i="20"/>
  <c r="E35" i="20" s="1"/>
  <c r="I27" i="29"/>
  <c r="G26" i="20" s="1"/>
  <c r="I34" i="29"/>
  <c r="G33" i="20" s="1"/>
  <c r="I35" i="29"/>
  <c r="G34" i="20" s="1"/>
  <c r="D34" i="20" s="1"/>
  <c r="O33" i="29"/>
  <c r="I41" i="29"/>
  <c r="G40" i="20" s="1"/>
  <c r="S25" i="29"/>
  <c r="O17" i="29"/>
  <c r="R25" i="29"/>
  <c r="I24" i="29"/>
  <c r="I21" i="29"/>
  <c r="G20" i="20" s="1"/>
  <c r="I20" i="29"/>
  <c r="G19" i="20" s="1"/>
  <c r="I19" i="29"/>
  <c r="G18" i="20" s="1"/>
  <c r="I17" i="29"/>
  <c r="D20" i="20"/>
  <c r="I23" i="29"/>
  <c r="G22" i="20" s="1"/>
  <c r="M18" i="10"/>
  <c r="F20" i="10"/>
  <c r="D23" i="10"/>
  <c r="F24" i="10"/>
  <c r="K19" i="11"/>
  <c r="K34" i="11"/>
  <c r="G34" i="11"/>
  <c r="F35" i="11"/>
  <c r="G37" i="11"/>
  <c r="E37" i="11"/>
  <c r="G31" i="11"/>
  <c r="K42" i="10"/>
  <c r="F34" i="10"/>
  <c r="F38" i="10"/>
  <c r="F39" i="10"/>
  <c r="D39" i="10" s="1"/>
  <c r="K31" i="10"/>
  <c r="I26" i="10"/>
  <c r="H26" i="10"/>
  <c r="O25" i="29"/>
  <c r="I40" i="29"/>
  <c r="M9" i="29"/>
  <c r="C35" i="29"/>
  <c r="L25" i="29"/>
  <c r="I31" i="29"/>
  <c r="G30" i="20" s="1"/>
  <c r="I32" i="29"/>
  <c r="G31" i="20" s="1"/>
  <c r="P9" i="29"/>
  <c r="D29" i="20"/>
  <c r="E29" i="20" s="1"/>
  <c r="K26" i="29"/>
  <c r="K25" i="29" s="1"/>
  <c r="N25" i="29"/>
  <c r="N9" i="29" s="1"/>
  <c r="K55" i="10"/>
  <c r="K51" i="10" s="1"/>
  <c r="E54" i="10"/>
  <c r="D54" i="10" s="1"/>
  <c r="Y51" i="10"/>
  <c r="K54" i="10"/>
  <c r="E52" i="10"/>
  <c r="Y44" i="10"/>
  <c r="F46" i="10"/>
  <c r="AA25" i="10"/>
  <c r="M33" i="10"/>
  <c r="Y33" i="10"/>
  <c r="K38" i="10"/>
  <c r="K29" i="10"/>
  <c r="E31" i="10"/>
  <c r="R17" i="10"/>
  <c r="R9" i="10" s="1"/>
  <c r="E15" i="6" s="1"/>
  <c r="Y17" i="10"/>
  <c r="M17" i="10"/>
  <c r="F23" i="20"/>
  <c r="F21" i="10"/>
  <c r="F22" i="10"/>
  <c r="Q9" i="10"/>
  <c r="K23" i="10"/>
  <c r="E21" i="10"/>
  <c r="E15" i="10"/>
  <c r="G55" i="10"/>
  <c r="F49" i="10"/>
  <c r="G46" i="10"/>
  <c r="G36" i="10"/>
  <c r="F18" i="20"/>
  <c r="D18" i="20" s="1"/>
  <c r="K18" i="20" s="1"/>
  <c r="C19" i="29"/>
  <c r="C21" i="29"/>
  <c r="F16" i="10"/>
  <c r="D14" i="20"/>
  <c r="K14" i="20" s="1"/>
  <c r="E45" i="11"/>
  <c r="G22" i="11"/>
  <c r="Q43" i="11"/>
  <c r="Y51" i="11"/>
  <c r="K49" i="11"/>
  <c r="Y47" i="11"/>
  <c r="AA43" i="11"/>
  <c r="M43" i="11" s="1"/>
  <c r="R44" i="11"/>
  <c r="R43" i="11" s="1"/>
  <c r="F52" i="11"/>
  <c r="AB25" i="11"/>
  <c r="N25" i="11" s="1"/>
  <c r="K37" i="11"/>
  <c r="P33" i="11"/>
  <c r="E29" i="11"/>
  <c r="F28" i="11"/>
  <c r="F32" i="11"/>
  <c r="D32" i="11" s="1"/>
  <c r="C32" i="11" s="1"/>
  <c r="E27" i="11"/>
  <c r="D27" i="11" s="1"/>
  <c r="C27" i="11" s="1"/>
  <c r="F30" i="11"/>
  <c r="Z25" i="11"/>
  <c r="Z9" i="11" s="1"/>
  <c r="Q26" i="11"/>
  <c r="P26" i="11" s="1"/>
  <c r="E19" i="11"/>
  <c r="F19" i="11"/>
  <c r="M10" i="11"/>
  <c r="F10" i="11" s="1"/>
  <c r="R10" i="11"/>
  <c r="G16" i="11"/>
  <c r="G12" i="11"/>
  <c r="K13" i="11"/>
  <c r="N11" i="11"/>
  <c r="E14" i="11"/>
  <c r="D14" i="11" s="1"/>
  <c r="C14" i="11" s="1"/>
  <c r="K15" i="10"/>
  <c r="N11" i="10"/>
  <c r="M11" i="10"/>
  <c r="G10" i="20"/>
  <c r="G9" i="20" s="1"/>
  <c r="I11" i="29"/>
  <c r="I10" i="29" s="1"/>
  <c r="K10" i="29"/>
  <c r="L9" i="29"/>
  <c r="H41" i="32" s="1"/>
  <c r="C15" i="29"/>
  <c r="F16" i="11"/>
  <c r="G36" i="11"/>
  <c r="I47" i="11"/>
  <c r="G10" i="11"/>
  <c r="E31" i="11"/>
  <c r="K35" i="20"/>
  <c r="C22" i="29"/>
  <c r="E38" i="10"/>
  <c r="C13" i="29"/>
  <c r="F12" i="20"/>
  <c r="D12" i="20" s="1"/>
  <c r="K12" i="20" s="1"/>
  <c r="H18" i="10"/>
  <c r="C38" i="29"/>
  <c r="E28" i="10"/>
  <c r="E32" i="10"/>
  <c r="D32" i="10" s="1"/>
  <c r="E37" i="10"/>
  <c r="E41" i="10"/>
  <c r="D41" i="10" s="1"/>
  <c r="E48" i="10"/>
  <c r="K37" i="20"/>
  <c r="F41" i="20"/>
  <c r="D41" i="20" s="1"/>
  <c r="G19" i="11"/>
  <c r="F21" i="11"/>
  <c r="K38" i="11"/>
  <c r="E23" i="11"/>
  <c r="D23" i="11" s="1"/>
  <c r="C23" i="11" s="1"/>
  <c r="F38" i="11"/>
  <c r="E15" i="11"/>
  <c r="F37" i="11"/>
  <c r="D37" i="11" s="1"/>
  <c r="C37" i="11" s="1"/>
  <c r="M51" i="11"/>
  <c r="K39" i="11"/>
  <c r="K45" i="11"/>
  <c r="E24" i="11"/>
  <c r="K12" i="11"/>
  <c r="E21" i="11"/>
  <c r="G21" i="11"/>
  <c r="E36" i="11"/>
  <c r="K54" i="11"/>
  <c r="K22" i="11"/>
  <c r="K28" i="11"/>
  <c r="G42" i="11"/>
  <c r="K53" i="11"/>
  <c r="G27" i="11"/>
  <c r="M26" i="11"/>
  <c r="G30" i="11"/>
  <c r="K15" i="11"/>
  <c r="E49" i="11"/>
  <c r="E40" i="11"/>
  <c r="H11" i="11"/>
  <c r="K14" i="11"/>
  <c r="F41" i="11"/>
  <c r="D41" i="11" s="1"/>
  <c r="C41" i="11" s="1"/>
  <c r="G41" i="11"/>
  <c r="M11" i="11"/>
  <c r="E34" i="11"/>
  <c r="D34" i="11" s="1"/>
  <c r="D22" i="11"/>
  <c r="C22" i="11" s="1"/>
  <c r="N18" i="11"/>
  <c r="F48" i="11"/>
  <c r="D48" i="11" s="1"/>
  <c r="G23" i="11"/>
  <c r="K24" i="11"/>
  <c r="L44" i="11"/>
  <c r="L47" i="11"/>
  <c r="M44" i="11"/>
  <c r="K20" i="11"/>
  <c r="K23" i="11"/>
  <c r="G14" i="11"/>
  <c r="F49" i="11"/>
  <c r="F53" i="11"/>
  <c r="D53" i="11" s="1"/>
  <c r="C53" i="11" s="1"/>
  <c r="K30" i="11"/>
  <c r="N33" i="11"/>
  <c r="G55" i="11"/>
  <c r="F29" i="11"/>
  <c r="D29" i="11" s="1"/>
  <c r="C29" i="11" s="1"/>
  <c r="G35" i="11"/>
  <c r="G48" i="11"/>
  <c r="E52" i="11"/>
  <c r="M26" i="10"/>
  <c r="H33" i="10"/>
  <c r="H25" i="10" s="1"/>
  <c r="L18" i="10"/>
  <c r="K27" i="10"/>
  <c r="F13" i="10"/>
  <c r="D13" i="10" s="1"/>
  <c r="F45" i="10"/>
  <c r="K28" i="10"/>
  <c r="K41" i="10"/>
  <c r="G22" i="10"/>
  <c r="G21" i="10"/>
  <c r="F36" i="10"/>
  <c r="G15" i="10"/>
  <c r="I44" i="10"/>
  <c r="K13" i="10"/>
  <c r="G13" i="10"/>
  <c r="K16" i="10"/>
  <c r="F15" i="10"/>
  <c r="G28" i="10"/>
  <c r="I18" i="10"/>
  <c r="E42" i="10"/>
  <c r="E36" i="10"/>
  <c r="D20" i="10"/>
  <c r="F42" i="10"/>
  <c r="K19" i="10"/>
  <c r="L33" i="10"/>
  <c r="E16" i="10"/>
  <c r="D16" i="10" s="1"/>
  <c r="I33" i="10"/>
  <c r="I25" i="10" s="1"/>
  <c r="G52" i="10"/>
  <c r="K36" i="10"/>
  <c r="K40" i="10"/>
  <c r="K45" i="10"/>
  <c r="G27" i="10"/>
  <c r="I51" i="10"/>
  <c r="E46" i="10"/>
  <c r="D46" i="10" s="1"/>
  <c r="D52" i="10"/>
  <c r="H51" i="10"/>
  <c r="H47" i="10"/>
  <c r="G54" i="10"/>
  <c r="D54" i="20"/>
  <c r="E54" i="20" s="1"/>
  <c r="C55" i="29"/>
  <c r="K44" i="29"/>
  <c r="I45" i="29"/>
  <c r="I44" i="29" s="1"/>
  <c r="E54" i="11"/>
  <c r="AB43" i="11"/>
  <c r="N43" i="11" s="1"/>
  <c r="G50" i="11"/>
  <c r="M51" i="10"/>
  <c r="F53" i="20"/>
  <c r="C50" i="29"/>
  <c r="F49" i="20"/>
  <c r="D49" i="20" s="1"/>
  <c r="K49" i="20" s="1"/>
  <c r="C50" i="10"/>
  <c r="Z43" i="10"/>
  <c r="Z9" i="10" s="1"/>
  <c r="N47" i="10"/>
  <c r="F44" i="20"/>
  <c r="C30" i="29"/>
  <c r="L26" i="10"/>
  <c r="E29" i="10"/>
  <c r="D29" i="10" s="1"/>
  <c r="F31" i="10"/>
  <c r="F31" i="29"/>
  <c r="E31" i="29" s="1"/>
  <c r="D31" i="29" s="1"/>
  <c r="C31" i="10"/>
  <c r="D27" i="10"/>
  <c r="F28" i="10"/>
  <c r="Y25" i="10"/>
  <c r="D30" i="10"/>
  <c r="Y26" i="10"/>
  <c r="C30" i="10"/>
  <c r="F28" i="29"/>
  <c r="E28" i="29" s="1"/>
  <c r="D28" i="29" s="1"/>
  <c r="F27" i="20" s="1"/>
  <c r="D27" i="20" s="1"/>
  <c r="K27" i="20" s="1"/>
  <c r="K32" i="10"/>
  <c r="C54" i="9"/>
  <c r="C46" i="9"/>
  <c r="C12" i="9"/>
  <c r="C16" i="9"/>
  <c r="C15" i="9"/>
  <c r="C10" i="6"/>
  <c r="K55" i="11"/>
  <c r="E50" i="11"/>
  <c r="F55" i="11"/>
  <c r="H51" i="11"/>
  <c r="G53" i="11"/>
  <c r="I43" i="11"/>
  <c r="H47" i="11"/>
  <c r="L43" i="11"/>
  <c r="F46" i="11"/>
  <c r="F44" i="11" s="1"/>
  <c r="K46" i="11"/>
  <c r="E46" i="11"/>
  <c r="H44" i="11"/>
  <c r="D45" i="11"/>
  <c r="C45" i="11" s="1"/>
  <c r="H43" i="11"/>
  <c r="G19" i="6"/>
  <c r="C19" i="6" s="1"/>
  <c r="C54" i="10"/>
  <c r="G18" i="6"/>
  <c r="C18" i="6" s="1"/>
  <c r="G17" i="6"/>
  <c r="C17" i="6" s="1"/>
  <c r="F53" i="10"/>
  <c r="L51" i="10"/>
  <c r="C55" i="10"/>
  <c r="E53" i="10"/>
  <c r="F48" i="10"/>
  <c r="M47" i="10"/>
  <c r="M43" i="10" s="1"/>
  <c r="K48" i="10"/>
  <c r="K50" i="10"/>
  <c r="F50" i="10"/>
  <c r="D50" i="10" s="1"/>
  <c r="F44" i="10"/>
  <c r="L44" i="10"/>
  <c r="K44" i="10"/>
  <c r="C46" i="10"/>
  <c r="C49" i="10"/>
  <c r="I47" i="10"/>
  <c r="G48" i="10"/>
  <c r="G47" i="10" s="1"/>
  <c r="G15" i="6"/>
  <c r="H44" i="10"/>
  <c r="G44" i="10"/>
  <c r="C55" i="9"/>
  <c r="C45" i="9"/>
  <c r="G53" i="20"/>
  <c r="Q9" i="29"/>
  <c r="R43" i="29"/>
  <c r="R9" i="29" s="1"/>
  <c r="S43" i="29"/>
  <c r="S9" i="29" s="1"/>
  <c r="C53" i="29"/>
  <c r="G52" i="20"/>
  <c r="D52" i="20" s="1"/>
  <c r="K52" i="20" s="1"/>
  <c r="G51" i="20"/>
  <c r="I51" i="29"/>
  <c r="C49" i="29"/>
  <c r="G48" i="20"/>
  <c r="D48" i="20" s="1"/>
  <c r="C19" i="10"/>
  <c r="F15" i="20"/>
  <c r="D15" i="20" s="1"/>
  <c r="C16" i="29"/>
  <c r="K34" i="20"/>
  <c r="E34" i="20"/>
  <c r="N10" i="11"/>
  <c r="C40" i="10"/>
  <c r="N40" i="10"/>
  <c r="G25" i="20"/>
  <c r="K20" i="20"/>
  <c r="E20" i="20"/>
  <c r="E27" i="29"/>
  <c r="C17" i="9"/>
  <c r="C49" i="9"/>
  <c r="F18" i="11"/>
  <c r="G12" i="6"/>
  <c r="C12" i="6" s="1"/>
  <c r="L10" i="10"/>
  <c r="Y10" i="10"/>
  <c r="N21" i="10"/>
  <c r="N18" i="10" s="1"/>
  <c r="G36" i="20"/>
  <c r="D36" i="20" s="1"/>
  <c r="C37" i="29"/>
  <c r="G21" i="20"/>
  <c r="I18" i="29"/>
  <c r="D19" i="10"/>
  <c r="H18" i="11"/>
  <c r="N26" i="10"/>
  <c r="M10" i="10"/>
  <c r="I33" i="29"/>
  <c r="G17" i="10"/>
  <c r="F17" i="10"/>
  <c r="C10" i="10"/>
  <c r="I17" i="11"/>
  <c r="C36" i="9"/>
  <c r="N45" i="10"/>
  <c r="N44" i="10" s="1"/>
  <c r="G38" i="6"/>
  <c r="N55" i="10"/>
  <c r="N51" i="10" s="1"/>
  <c r="F36" i="6"/>
  <c r="H36" i="6"/>
  <c r="K18" i="11"/>
  <c r="F15" i="11"/>
  <c r="I11" i="11"/>
  <c r="I26" i="29"/>
  <c r="L17" i="11"/>
  <c r="L10" i="11"/>
  <c r="H13" i="6"/>
  <c r="D13" i="6" s="1"/>
  <c r="F23" i="29"/>
  <c r="E23" i="29" s="1"/>
  <c r="D23" i="29" s="1"/>
  <c r="C23" i="10"/>
  <c r="G20" i="11"/>
  <c r="E20" i="11"/>
  <c r="D20" i="11" s="1"/>
  <c r="C20" i="11" s="1"/>
  <c r="F12" i="29"/>
  <c r="C12" i="10"/>
  <c r="N41" i="10"/>
  <c r="Y43" i="11"/>
  <c r="AA17" i="11"/>
  <c r="R17" i="11" s="1"/>
  <c r="P17" i="11" s="1"/>
  <c r="O17" i="11" s="1"/>
  <c r="C42" i="10"/>
  <c r="AA43" i="10"/>
  <c r="AA9" i="10" s="1"/>
  <c r="C34" i="11"/>
  <c r="K29" i="20"/>
  <c r="E34" i="10"/>
  <c r="K34" i="10"/>
  <c r="C24" i="9"/>
  <c r="C22" i="9"/>
  <c r="M25" i="11"/>
  <c r="K36" i="11"/>
  <c r="F36" i="11"/>
  <c r="M33" i="11"/>
  <c r="F38" i="20"/>
  <c r="D38" i="20" s="1"/>
  <c r="C39" i="29"/>
  <c r="K16" i="11"/>
  <c r="L11" i="11"/>
  <c r="H26" i="11"/>
  <c r="G28" i="11"/>
  <c r="E28" i="11"/>
  <c r="L33" i="11"/>
  <c r="E35" i="11"/>
  <c r="D35" i="11" s="1"/>
  <c r="C35" i="11" s="1"/>
  <c r="K35" i="11"/>
  <c r="C20" i="9"/>
  <c r="I51" i="11"/>
  <c r="F54" i="11"/>
  <c r="E45" i="10"/>
  <c r="F39" i="11"/>
  <c r="I33" i="11"/>
  <c r="G39" i="11"/>
  <c r="F50" i="11"/>
  <c r="K50" i="11"/>
  <c r="K47" i="11" s="1"/>
  <c r="M47" i="11"/>
  <c r="H33" i="11"/>
  <c r="E38" i="11"/>
  <c r="G38" i="11"/>
  <c r="F28" i="20"/>
  <c r="D28" i="20" s="1"/>
  <c r="C29" i="29"/>
  <c r="F37" i="10"/>
  <c r="K37" i="10"/>
  <c r="E12" i="10"/>
  <c r="H11" i="10"/>
  <c r="L26" i="11"/>
  <c r="G46" i="11"/>
  <c r="G44" i="11" s="1"/>
  <c r="Y33" i="11"/>
  <c r="K30" i="10"/>
  <c r="G31" i="10"/>
  <c r="G40" i="10"/>
  <c r="G33" i="10" s="1"/>
  <c r="E40" i="10"/>
  <c r="K47" i="29"/>
  <c r="K51" i="29"/>
  <c r="H9" i="29"/>
  <c r="E20" i="6" s="1"/>
  <c r="G29" i="11"/>
  <c r="E30" i="11"/>
  <c r="K31" i="11"/>
  <c r="F31" i="11"/>
  <c r="Y11" i="11"/>
  <c r="Y10" i="11" s="1"/>
  <c r="G19" i="10"/>
  <c r="F40" i="10"/>
  <c r="F55" i="10"/>
  <c r="I26" i="11"/>
  <c r="F40" i="11"/>
  <c r="K49" i="10"/>
  <c r="L47" i="10"/>
  <c r="E49" i="10"/>
  <c r="G23" i="10"/>
  <c r="C23" i="9"/>
  <c r="C38" i="10"/>
  <c r="C53" i="10"/>
  <c r="E16" i="11"/>
  <c r="D16" i="11" s="1"/>
  <c r="C16" i="11" s="1"/>
  <c r="F34" i="29"/>
  <c r="C34" i="10"/>
  <c r="K22" i="10"/>
  <c r="E22" i="10"/>
  <c r="G54" i="11"/>
  <c r="L51" i="11"/>
  <c r="E55" i="11"/>
  <c r="Y18" i="11"/>
  <c r="Y17" i="11" s="1"/>
  <c r="F14" i="10"/>
  <c r="D14" i="10" s="1"/>
  <c r="G53" i="10"/>
  <c r="G15" i="11"/>
  <c r="Y26" i="11"/>
  <c r="Y47" i="10"/>
  <c r="C45" i="29"/>
  <c r="O44" i="29"/>
  <c r="O43" i="29" s="1"/>
  <c r="O9" i="29" s="1"/>
  <c r="O22" i="32"/>
  <c r="K51" i="11" l="1"/>
  <c r="AB9" i="11"/>
  <c r="F19" i="6" s="1"/>
  <c r="D19" i="6" s="1"/>
  <c r="D24" i="11"/>
  <c r="C24" i="11" s="1"/>
  <c r="D30" i="11"/>
  <c r="C30" i="11" s="1"/>
  <c r="D39" i="11"/>
  <c r="C39" i="11" s="1"/>
  <c r="E51" i="10"/>
  <c r="M25" i="10"/>
  <c r="D53" i="20"/>
  <c r="E53" i="20" s="1"/>
  <c r="D38" i="10"/>
  <c r="D15" i="10"/>
  <c r="L25" i="10"/>
  <c r="E6" i="6"/>
  <c r="G23" i="20"/>
  <c r="D23" i="20" s="1"/>
  <c r="C24" i="29"/>
  <c r="J41" i="32"/>
  <c r="N32" i="32" s="1"/>
  <c r="G41" i="32"/>
  <c r="K41" i="32"/>
  <c r="N33" i="32" s="1"/>
  <c r="I41" i="32"/>
  <c r="N30" i="32" s="1"/>
  <c r="F41" i="32"/>
  <c r="N31" i="32"/>
  <c r="F18" i="10"/>
  <c r="D24" i="10"/>
  <c r="D21" i="10"/>
  <c r="K26" i="11"/>
  <c r="I25" i="29"/>
  <c r="G39" i="20"/>
  <c r="D39" i="20" s="1"/>
  <c r="C40" i="29"/>
  <c r="G32" i="20"/>
  <c r="G24" i="20" s="1"/>
  <c r="C11" i="9"/>
  <c r="Y43" i="10"/>
  <c r="D31" i="10"/>
  <c r="K18" i="10"/>
  <c r="E18" i="20"/>
  <c r="P17" i="10"/>
  <c r="E14" i="20"/>
  <c r="D52" i="11"/>
  <c r="C52" i="11" s="1"/>
  <c r="G11" i="11"/>
  <c r="P44" i="11"/>
  <c r="Y25" i="11"/>
  <c r="Q25" i="11"/>
  <c r="L25" i="11"/>
  <c r="K25" i="11" s="1"/>
  <c r="R9" i="11"/>
  <c r="F15" i="6" s="1"/>
  <c r="F6" i="6" s="1"/>
  <c r="D21" i="11"/>
  <c r="C21" i="11" s="1"/>
  <c r="D19" i="11"/>
  <c r="C19" i="11" s="1"/>
  <c r="D15" i="11"/>
  <c r="C15" i="11" s="1"/>
  <c r="C11" i="11" s="1"/>
  <c r="P10" i="11"/>
  <c r="K11" i="11"/>
  <c r="K11" i="10"/>
  <c r="E12" i="20"/>
  <c r="D38" i="11"/>
  <c r="C38" i="11" s="1"/>
  <c r="D40" i="11"/>
  <c r="C40" i="11" s="1"/>
  <c r="F26" i="11"/>
  <c r="F51" i="11"/>
  <c r="H43" i="10"/>
  <c r="H9" i="10" s="1"/>
  <c r="D48" i="10"/>
  <c r="D36" i="10"/>
  <c r="D42" i="10"/>
  <c r="G11" i="10"/>
  <c r="F51" i="10"/>
  <c r="F26" i="10"/>
  <c r="K41" i="20"/>
  <c r="E41" i="20"/>
  <c r="C44" i="9"/>
  <c r="E47" i="11"/>
  <c r="K33" i="11"/>
  <c r="G51" i="11"/>
  <c r="G26" i="11"/>
  <c r="G33" i="11"/>
  <c r="K44" i="11"/>
  <c r="F11" i="11"/>
  <c r="D49" i="11"/>
  <c r="C49" i="11" s="1"/>
  <c r="G47" i="11"/>
  <c r="G51" i="10"/>
  <c r="G43" i="10" s="1"/>
  <c r="G26" i="10"/>
  <c r="G25" i="10" s="1"/>
  <c r="N33" i="10"/>
  <c r="N25" i="10" s="1"/>
  <c r="K26" i="10"/>
  <c r="I43" i="10"/>
  <c r="I9" i="10" s="1"/>
  <c r="C15" i="6"/>
  <c r="K54" i="20"/>
  <c r="D46" i="11"/>
  <c r="C46" i="11" s="1"/>
  <c r="C44" i="11" s="1"/>
  <c r="E52" i="20"/>
  <c r="C54" i="29"/>
  <c r="D53" i="10"/>
  <c r="E49" i="20"/>
  <c r="K47" i="10"/>
  <c r="K43" i="10" s="1"/>
  <c r="L43" i="10"/>
  <c r="D28" i="10"/>
  <c r="C28" i="29"/>
  <c r="E26" i="10"/>
  <c r="F30" i="20"/>
  <c r="D30" i="20" s="1"/>
  <c r="C31" i="29"/>
  <c r="E27" i="20"/>
  <c r="G36" i="6"/>
  <c r="C36" i="6" s="1"/>
  <c r="F43" i="11"/>
  <c r="E44" i="11"/>
  <c r="H37" i="6"/>
  <c r="H34" i="6" s="1"/>
  <c r="K43" i="11"/>
  <c r="G43" i="11"/>
  <c r="E43" i="11"/>
  <c r="I9" i="11"/>
  <c r="F47" i="10"/>
  <c r="K53" i="20"/>
  <c r="G50" i="20"/>
  <c r="K43" i="29"/>
  <c r="K9" i="29" s="1"/>
  <c r="K48" i="20"/>
  <c r="E48" i="20"/>
  <c r="F33" i="11"/>
  <c r="Y9" i="10"/>
  <c r="E37" i="6" s="1"/>
  <c r="C38" i="6"/>
  <c r="G18" i="10"/>
  <c r="D40" i="10"/>
  <c r="D31" i="11"/>
  <c r="C31" i="11" s="1"/>
  <c r="C48" i="11"/>
  <c r="C19" i="9"/>
  <c r="C18" i="9" s="1"/>
  <c r="F11" i="10"/>
  <c r="K10" i="10"/>
  <c r="E10" i="10"/>
  <c r="D27" i="29"/>
  <c r="M17" i="11"/>
  <c r="K17" i="11" s="1"/>
  <c r="AA9" i="11"/>
  <c r="M9" i="11" s="1"/>
  <c r="C23" i="29"/>
  <c r="F22" i="20"/>
  <c r="D22" i="20" s="1"/>
  <c r="H9" i="6"/>
  <c r="D22" i="10"/>
  <c r="D18" i="10" s="1"/>
  <c r="E18" i="10"/>
  <c r="G47" i="20"/>
  <c r="G46" i="20" s="1"/>
  <c r="I47" i="29"/>
  <c r="I43" i="29" s="1"/>
  <c r="I9" i="29" s="1"/>
  <c r="D50" i="11"/>
  <c r="C50" i="11" s="1"/>
  <c r="F47" i="11"/>
  <c r="E33" i="11"/>
  <c r="E11" i="10"/>
  <c r="D12" i="10"/>
  <c r="D11" i="10" s="1"/>
  <c r="E11" i="11"/>
  <c r="H10" i="6"/>
  <c r="D10" i="6" s="1"/>
  <c r="K36" i="20"/>
  <c r="E36" i="20"/>
  <c r="D55" i="10"/>
  <c r="D49" i="10"/>
  <c r="D47" i="10" s="1"/>
  <c r="E47" i="10"/>
  <c r="E15" i="20"/>
  <c r="K15" i="20"/>
  <c r="C52" i="9"/>
  <c r="C51" i="9" s="1"/>
  <c r="C27" i="10"/>
  <c r="N36" i="32"/>
  <c r="E39" i="6"/>
  <c r="C39" i="6" s="1"/>
  <c r="C20" i="6"/>
  <c r="C28" i="10"/>
  <c r="D28" i="11"/>
  <c r="E26" i="11"/>
  <c r="G37" i="6"/>
  <c r="L17" i="10"/>
  <c r="K33" i="10"/>
  <c r="E12" i="29"/>
  <c r="H17" i="11"/>
  <c r="E34" i="29"/>
  <c r="G44" i="20"/>
  <c r="D55" i="11"/>
  <c r="C55" i="11" s="1"/>
  <c r="E51" i="11"/>
  <c r="C28" i="9"/>
  <c r="C26" i="9" s="1"/>
  <c r="C50" i="9"/>
  <c r="C47" i="9" s="1"/>
  <c r="D37" i="10"/>
  <c r="F33" i="10"/>
  <c r="D36" i="11"/>
  <c r="E44" i="10"/>
  <c r="D45" i="10"/>
  <c r="D44" i="10" s="1"/>
  <c r="D54" i="11"/>
  <c r="E38" i="20"/>
  <c r="K38" i="20"/>
  <c r="H25" i="11"/>
  <c r="D34" i="10"/>
  <c r="E33" i="10"/>
  <c r="C34" i="9"/>
  <c r="C33" i="9" s="1"/>
  <c r="L9" i="11"/>
  <c r="N43" i="10"/>
  <c r="E18" i="11"/>
  <c r="D18" i="11" s="1"/>
  <c r="G18" i="11"/>
  <c r="D21" i="20"/>
  <c r="G17" i="20"/>
  <c r="G16" i="20" s="1"/>
  <c r="E28" i="20"/>
  <c r="K28" i="20"/>
  <c r="G9" i="6"/>
  <c r="C9" i="6" s="1"/>
  <c r="G11" i="6"/>
  <c r="C11" i="6" s="1"/>
  <c r="C15" i="10"/>
  <c r="H11" i="6"/>
  <c r="D11" i="6" s="1"/>
  <c r="H12" i="6"/>
  <c r="D12" i="6" s="1"/>
  <c r="K10" i="11"/>
  <c r="E10" i="11"/>
  <c r="D10" i="11" s="1"/>
  <c r="C10" i="11" s="1"/>
  <c r="D36" i="6"/>
  <c r="M9" i="10"/>
  <c r="F10" i="10"/>
  <c r="F25" i="11"/>
  <c r="C41" i="10"/>
  <c r="C33" i="10" s="1"/>
  <c r="F41" i="29"/>
  <c r="E41" i="29" s="1"/>
  <c r="D41" i="29" s="1"/>
  <c r="N9" i="11" l="1"/>
  <c r="F38" i="6"/>
  <c r="D38" i="6" s="1"/>
  <c r="D11" i="11"/>
  <c r="E25" i="10"/>
  <c r="E34" i="6"/>
  <c r="E23" i="20"/>
  <c r="K23" i="20"/>
  <c r="B41" i="32"/>
  <c r="I8" i="32"/>
  <c r="G8" i="32" s="1"/>
  <c r="J8" i="32" s="1"/>
  <c r="C18" i="11"/>
  <c r="K25" i="10"/>
  <c r="D26" i="10"/>
  <c r="K39" i="20"/>
  <c r="E39" i="20"/>
  <c r="O17" i="10"/>
  <c r="P9" i="10"/>
  <c r="O44" i="11"/>
  <c r="O43" i="11" s="1"/>
  <c r="P43" i="11"/>
  <c r="D15" i="6"/>
  <c r="Y9" i="11"/>
  <c r="F37" i="6" s="1"/>
  <c r="D37" i="6" s="1"/>
  <c r="P25" i="11"/>
  <c r="O25" i="11" s="1"/>
  <c r="Q9" i="11"/>
  <c r="O10" i="11"/>
  <c r="F25" i="10"/>
  <c r="F43" i="10"/>
  <c r="G9" i="10"/>
  <c r="C25" i="9"/>
  <c r="F17" i="11"/>
  <c r="L9" i="10"/>
  <c r="G34" i="6"/>
  <c r="D51" i="10"/>
  <c r="D43" i="10" s="1"/>
  <c r="N29" i="32"/>
  <c r="O34" i="32" s="1"/>
  <c r="D44" i="11"/>
  <c r="D43" i="11"/>
  <c r="C43" i="11" s="1"/>
  <c r="C48" i="10"/>
  <c r="C47" i="10" s="1"/>
  <c r="E30" i="20"/>
  <c r="K30" i="20"/>
  <c r="F9" i="11"/>
  <c r="N9" i="10"/>
  <c r="C45" i="10"/>
  <c r="C44" i="10" s="1"/>
  <c r="E43" i="10"/>
  <c r="C43" i="9"/>
  <c r="C20" i="10"/>
  <c r="C18" i="10" s="1"/>
  <c r="F20" i="29"/>
  <c r="K21" i="20"/>
  <c r="E21" i="20"/>
  <c r="D47" i="11"/>
  <c r="E25" i="11"/>
  <c r="D25" i="11" s="1"/>
  <c r="C25" i="11" s="1"/>
  <c r="G25" i="11"/>
  <c r="K9" i="11"/>
  <c r="C36" i="11"/>
  <c r="C33" i="11" s="1"/>
  <c r="D33" i="11"/>
  <c r="G17" i="11"/>
  <c r="E17" i="11"/>
  <c r="C47" i="11"/>
  <c r="F33" i="29"/>
  <c r="D12" i="29"/>
  <c r="F14" i="29"/>
  <c r="C14" i="10"/>
  <c r="C11" i="10" s="1"/>
  <c r="E22" i="20"/>
  <c r="K22" i="20"/>
  <c r="C37" i="6"/>
  <c r="G43" i="20"/>
  <c r="G42" i="20" s="1"/>
  <c r="D44" i="20"/>
  <c r="D9" i="6"/>
  <c r="H8" i="6"/>
  <c r="G8" i="6"/>
  <c r="D51" i="11"/>
  <c r="C54" i="11"/>
  <c r="C51" i="11" s="1"/>
  <c r="D34" i="29"/>
  <c r="E33" i="29"/>
  <c r="C28" i="11"/>
  <c r="C26" i="11" s="1"/>
  <c r="D26" i="11"/>
  <c r="C27" i="29"/>
  <c r="F26" i="20"/>
  <c r="C10" i="9"/>
  <c r="E17" i="10"/>
  <c r="D17" i="10" s="1"/>
  <c r="K17" i="10"/>
  <c r="K9" i="10" s="1"/>
  <c r="D33" i="10"/>
  <c r="H9" i="11"/>
  <c r="D10" i="10"/>
  <c r="F40" i="20"/>
  <c r="D40" i="20" s="1"/>
  <c r="C41" i="29"/>
  <c r="C43" i="10"/>
  <c r="C52" i="10"/>
  <c r="C51" i="10" s="1"/>
  <c r="F32" i="29"/>
  <c r="C32" i="10"/>
  <c r="C26" i="10" s="1"/>
  <c r="P9" i="11" l="1"/>
  <c r="C34" i="6"/>
  <c r="D25" i="10"/>
  <c r="D9" i="10" s="1"/>
  <c r="N16" i="32"/>
  <c r="C17" i="10"/>
  <c r="O9" i="10"/>
  <c r="C9" i="10" s="1"/>
  <c r="F9" i="10"/>
  <c r="F34" i="6"/>
  <c r="D34" i="6" s="1"/>
  <c r="O9" i="11"/>
  <c r="D17" i="11"/>
  <c r="C17" i="11" s="1"/>
  <c r="E9" i="10"/>
  <c r="G8" i="20"/>
  <c r="C9" i="9"/>
  <c r="D26" i="20"/>
  <c r="G6" i="6"/>
  <c r="C6" i="6" s="1"/>
  <c r="C8" i="6"/>
  <c r="C25" i="10"/>
  <c r="E14" i="29"/>
  <c r="F11" i="29"/>
  <c r="F10" i="29" s="1"/>
  <c r="E32" i="29"/>
  <c r="F26" i="29"/>
  <c r="F25" i="29" s="1"/>
  <c r="H6" i="6"/>
  <c r="D6" i="6" s="1"/>
  <c r="D8" i="6"/>
  <c r="F11" i="20"/>
  <c r="D11" i="20" s="1"/>
  <c r="C12" i="29"/>
  <c r="E44" i="20"/>
  <c r="K44" i="20"/>
  <c r="F33" i="20"/>
  <c r="C34" i="29"/>
  <c r="C33" i="29" s="1"/>
  <c r="D33" i="29"/>
  <c r="G9" i="11"/>
  <c r="E9" i="11"/>
  <c r="D9" i="11" s="1"/>
  <c r="C9" i="11" s="1"/>
  <c r="E40" i="20"/>
  <c r="K40" i="20"/>
  <c r="F18" i="29"/>
  <c r="F17" i="29" s="1"/>
  <c r="E17" i="29" s="1"/>
  <c r="D17" i="29" s="1"/>
  <c r="C17" i="29" s="1"/>
  <c r="E20" i="29"/>
  <c r="F45" i="20" l="1"/>
  <c r="C46" i="29"/>
  <c r="C44" i="29" s="1"/>
  <c r="E26" i="20"/>
  <c r="K26" i="20"/>
  <c r="E10" i="29"/>
  <c r="F9" i="29"/>
  <c r="D14" i="29"/>
  <c r="E11" i="29"/>
  <c r="E18" i="29"/>
  <c r="D20" i="29"/>
  <c r="D33" i="20"/>
  <c r="F32" i="20"/>
  <c r="D32" i="29"/>
  <c r="E26" i="29"/>
  <c r="E25" i="29" s="1"/>
  <c r="F47" i="20" l="1"/>
  <c r="C48" i="29"/>
  <c r="C47" i="29" s="1"/>
  <c r="D45" i="20"/>
  <c r="F43" i="20"/>
  <c r="K33" i="20"/>
  <c r="K32" i="20" s="1"/>
  <c r="E33" i="20"/>
  <c r="D32" i="20"/>
  <c r="E32" i="20" s="1"/>
  <c r="F51" i="20"/>
  <c r="C52" i="29"/>
  <c r="C51" i="29" s="1"/>
  <c r="F13" i="20"/>
  <c r="C14" i="29"/>
  <c r="C11" i="29" s="1"/>
  <c r="D11" i="29"/>
  <c r="K11" i="20"/>
  <c r="E11" i="20"/>
  <c r="F31" i="20"/>
  <c r="C32" i="29"/>
  <c r="C26" i="29" s="1"/>
  <c r="C25" i="29" s="1"/>
  <c r="D26" i="29"/>
  <c r="D25" i="29" s="1"/>
  <c r="E9" i="29"/>
  <c r="D10" i="29"/>
  <c r="C10" i="29" s="1"/>
  <c r="C20" i="29"/>
  <c r="C18" i="29" s="1"/>
  <c r="D18" i="29"/>
  <c r="F19" i="20"/>
  <c r="C43" i="29" l="1"/>
  <c r="C9" i="29" s="1"/>
  <c r="F46" i="20"/>
  <c r="D47" i="20"/>
  <c r="K45" i="20"/>
  <c r="K43" i="20" s="1"/>
  <c r="E45" i="20"/>
  <c r="D43" i="20"/>
  <c r="E43" i="20" s="1"/>
  <c r="D51" i="20"/>
  <c r="F50" i="20"/>
  <c r="N35" i="32"/>
  <c r="O37" i="32" s="1"/>
  <c r="D9" i="29"/>
  <c r="D13" i="20"/>
  <c r="F10" i="20"/>
  <c r="F9" i="20" s="1"/>
  <c r="D19" i="20"/>
  <c r="F17" i="20"/>
  <c r="F16" i="20" s="1"/>
  <c r="D16" i="20" s="1"/>
  <c r="E16" i="20" s="1"/>
  <c r="D31" i="20"/>
  <c r="F25" i="20"/>
  <c r="F24" i="20" s="1"/>
  <c r="D24" i="20" s="1"/>
  <c r="E24" i="20" s="1"/>
  <c r="F42" i="20" l="1"/>
  <c r="F8" i="20" s="1"/>
  <c r="D9" i="20"/>
  <c r="K47" i="20"/>
  <c r="K46" i="20" s="1"/>
  <c r="D46" i="20"/>
  <c r="E46" i="20" s="1"/>
  <c r="E47" i="20"/>
  <c r="K31" i="20"/>
  <c r="K25" i="20" s="1"/>
  <c r="K24" i="20" s="1"/>
  <c r="E31" i="20"/>
  <c r="D25" i="20"/>
  <c r="E25" i="20" s="1"/>
  <c r="K13" i="20"/>
  <c r="K10" i="20" s="1"/>
  <c r="K9" i="20" s="1"/>
  <c r="E13" i="20"/>
  <c r="D10" i="20"/>
  <c r="E10" i="20" s="1"/>
  <c r="K19" i="20"/>
  <c r="K17" i="20" s="1"/>
  <c r="K16" i="20" s="1"/>
  <c r="E19" i="20"/>
  <c r="D17" i="20"/>
  <c r="E17" i="20" s="1"/>
  <c r="D50" i="20"/>
  <c r="E50" i="20" s="1"/>
  <c r="E51" i="20"/>
  <c r="K51" i="20"/>
  <c r="K50" i="20" s="1"/>
  <c r="D42" i="20" l="1"/>
  <c r="D8" i="20" s="1"/>
  <c r="K8" i="20" s="1"/>
  <c r="C9" i="20"/>
  <c r="K42" i="20"/>
  <c r="O38" i="32"/>
  <c r="N38" i="32"/>
  <c r="P35" i="32" s="1"/>
  <c r="E42" i="20" l="1"/>
  <c r="E9" i="20"/>
  <c r="E8" i="20"/>
  <c r="N17" i="32"/>
  <c r="P29" i="32"/>
  <c r="P33" i="32"/>
  <c r="P32" i="32"/>
  <c r="P31" i="32"/>
  <c r="P36" i="32"/>
  <c r="P38" i="32"/>
  <c r="P30" i="32"/>
  <c r="P37" i="32"/>
  <c r="P34" i="32"/>
  <c r="O18" i="32" l="1"/>
  <c r="O23" i="32" l="1"/>
  <c r="O24" i="32" s="1"/>
  <c r="N23" i="32"/>
  <c r="P22" i="32" l="1"/>
  <c r="P18" i="32"/>
  <c r="N24" i="32"/>
  <c r="P21" i="32" l="1"/>
  <c r="P24" i="32"/>
  <c r="P16" i="32"/>
  <c r="P20" i="32"/>
  <c r="P19" i="32"/>
  <c r="P17" i="32"/>
  <c r="P23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manbo</author>
  </authors>
  <commentList>
    <comment ref="F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「1-3(4)林種蓄積」
N8セルと一致</t>
        </r>
      </text>
    </comment>
    <comment ref="G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「1-3(3)林種面積」
AB9セルと一致</t>
        </r>
      </text>
    </comment>
    <comment ref="H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「1-3(4)林種蓄積」
AB8セルと一致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千木良 雄治０１</author>
  </authors>
  <commentList>
    <comment ref="L6" authorId="0" shapeId="0" xr:uid="{CA71E183-2D3B-4C75-A17D-2766F7186F0C}">
      <text>
        <r>
          <rPr>
            <b/>
            <sz val="9"/>
            <color indexed="81"/>
            <rFont val="MS P ゴシック"/>
            <family val="3"/>
            <charset val="128"/>
          </rPr>
          <t>県有林+林業公社有林（解約）</t>
        </r>
      </text>
    </comment>
    <comment ref="M6" authorId="0" shapeId="0" xr:uid="{829A40D0-F0C7-4362-B321-150BE8D14540}">
      <text>
        <r>
          <rPr>
            <b/>
            <sz val="9"/>
            <color indexed="81"/>
            <rFont val="MS P ゴシック"/>
            <family val="3"/>
            <charset val="128"/>
          </rPr>
          <t>地方公共団体有林+学校有林+林業公社有林（解約）</t>
        </r>
      </text>
    </comment>
    <comment ref="N6" authorId="0" shapeId="0" xr:uid="{95F0F869-B880-4ADC-B4C8-75FBC70F0A20}">
      <text>
        <r>
          <rPr>
            <b/>
            <sz val="9"/>
            <color indexed="81"/>
            <rFont val="MS P ゴシック"/>
            <family val="3"/>
            <charset val="128"/>
          </rPr>
          <t>財産区有林</t>
        </r>
      </text>
    </comment>
    <comment ref="P6" authorId="0" shapeId="0" xr:uid="{F6780E8B-A112-4309-96EA-F886B69289F9}">
      <text>
        <r>
          <rPr>
            <b/>
            <sz val="9"/>
            <color indexed="81"/>
            <rFont val="MS P ゴシック"/>
            <family val="3"/>
            <charset val="128"/>
          </rPr>
          <t>森林開発公団有林</t>
        </r>
      </text>
    </comment>
    <comment ref="Q6" authorId="0" shapeId="0" xr:uid="{F1B3C090-2403-444C-849F-6727E895E6B3}">
      <text>
        <r>
          <rPr>
            <b/>
            <sz val="9"/>
            <color indexed="81"/>
            <rFont val="MS P ゴシック"/>
            <family val="3"/>
            <charset val="128"/>
          </rPr>
          <t>林業公社有林</t>
        </r>
      </text>
    </comment>
    <comment ref="R6" authorId="0" shapeId="0" xr:uid="{11E99883-8360-4E07-8A43-BA6D7CCEB3A0}">
      <text>
        <r>
          <rPr>
            <b/>
            <sz val="9"/>
            <color indexed="81"/>
            <rFont val="MS P ゴシック"/>
            <family val="3"/>
            <charset val="128"/>
          </rPr>
          <t>会社有林+林業公社有林（解約）</t>
        </r>
      </text>
    </comment>
    <comment ref="S6" authorId="0" shapeId="0" xr:uid="{77A317A6-1D02-4CD5-9C17-A076256802E8}">
      <text>
        <r>
          <rPr>
            <b/>
            <sz val="9"/>
            <color indexed="81"/>
            <rFont val="MS P ゴシック"/>
            <family val="3"/>
            <charset val="128"/>
          </rPr>
          <t>慣行共有林+その他共有林+組合有林+社寺有林+その他団体有林+個人有林+その他+林業公社有林（解約）</t>
        </r>
      </text>
    </comment>
  </commentList>
</comments>
</file>

<file path=xl/sharedStrings.xml><?xml version="1.0" encoding="utf-8"?>
<sst xmlns="http://schemas.openxmlformats.org/spreadsheetml/2006/main" count="1118" uniqueCount="365">
  <si>
    <t>第１表　森林資源の概要</t>
    <rPh sb="0" eb="1">
      <t>ダイ</t>
    </rPh>
    <rPh sb="2" eb="3">
      <t>ヒョウ</t>
    </rPh>
    <rPh sb="4" eb="8">
      <t>シンリンシゲン</t>
    </rPh>
    <rPh sb="9" eb="11">
      <t>ガイヨウ</t>
    </rPh>
    <phoneticPr fontId="3"/>
  </si>
  <si>
    <t>（１）土地利用</t>
    <rPh sb="3" eb="7">
      <t>トチリヨウ</t>
    </rPh>
    <phoneticPr fontId="3"/>
  </si>
  <si>
    <t>（単位：　ha）</t>
    <rPh sb="1" eb="3">
      <t>タンイ</t>
    </rPh>
    <phoneticPr fontId="3"/>
  </si>
  <si>
    <t>年度</t>
    <rPh sb="0" eb="2">
      <t>ネンド</t>
    </rPh>
    <phoneticPr fontId="3"/>
  </si>
  <si>
    <t>総面積</t>
    <rPh sb="0" eb="3">
      <t>ソウメンセキ</t>
    </rPh>
    <phoneticPr fontId="3"/>
  </si>
  <si>
    <t>耕　　　　　　地</t>
    <rPh sb="0" eb="8">
      <t>コウチ</t>
    </rPh>
    <phoneticPr fontId="3"/>
  </si>
  <si>
    <t>林　　　　　　野</t>
    <rPh sb="0" eb="8">
      <t>リンヤ</t>
    </rPh>
    <phoneticPr fontId="3"/>
  </si>
  <si>
    <t>その他</t>
    <rPh sb="0" eb="3">
      <t>ソノタ</t>
    </rPh>
    <phoneticPr fontId="3"/>
  </si>
  <si>
    <t>総　数</t>
    <rPh sb="0" eb="3">
      <t>ソウスウ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</si>
  <si>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</si>
  <si>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</si>
  <si>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国　有</t>
    <rPh sb="0" eb="3">
      <t>コクユウ</t>
    </rPh>
    <phoneticPr fontId="3"/>
  </si>
  <si>
    <t>民　有</t>
    <rPh sb="0" eb="3">
      <t>ミンユウ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</si>
  <si>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</si>
  <si>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</si>
  <si>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phoneticPr fontId="3"/>
  </si>
  <si>
    <t>（注）耕地面積については、総数、
田、畑とも100ha単位で四捨五入している。</t>
    <rPh sb="1" eb="2">
      <t>チュウ</t>
    </rPh>
    <phoneticPr fontId="3"/>
  </si>
  <si>
    <t>〔資料〕　１．</t>
    <rPh sb="1" eb="3">
      <t>シリョウ</t>
    </rPh>
    <phoneticPr fontId="3"/>
  </si>
  <si>
    <t>総面積は群馬県統計年鑑（令和3年刊行）、耕地面積は関東農政局｢令和2～3年関東農林水産統計年報｣</t>
    <rPh sb="12" eb="14">
      <t>レイワ</t>
    </rPh>
    <rPh sb="15" eb="16">
      <t>ネン</t>
    </rPh>
    <rPh sb="16" eb="18">
      <t>カンコウ</t>
    </rPh>
    <rPh sb="31" eb="33">
      <t>レイワ</t>
    </rPh>
    <rPh sb="36" eb="37">
      <t>ネン</t>
    </rPh>
    <rPh sb="37" eb="39">
      <t>カントウ</t>
    </rPh>
    <phoneticPr fontId="3"/>
  </si>
  <si>
    <t>２．</t>
    <phoneticPr fontId="3"/>
  </si>
  <si>
    <t>国有林は関東森林管理局、民有林は林政課（5.4.1現在）</t>
    <phoneticPr fontId="3"/>
  </si>
  <si>
    <t>土地利用円グラフ</t>
    <rPh sb="0" eb="4">
      <t>トチリヨウ</t>
    </rPh>
    <phoneticPr fontId="3"/>
  </si>
  <si>
    <t>利用別</t>
  </si>
  <si>
    <t>面積</t>
  </si>
  <si>
    <t>構成比</t>
  </si>
  <si>
    <t>民有</t>
  </si>
  <si>
    <t>国有</t>
  </si>
  <si>
    <t>林野</t>
    <rPh sb="0" eb="2">
      <t>リンヤ</t>
    </rPh>
    <phoneticPr fontId="3"/>
  </si>
  <si>
    <t>田</t>
  </si>
  <si>
    <t>畑</t>
  </si>
  <si>
    <t>耕地</t>
    <rPh sb="0" eb="2">
      <t>コウチ</t>
    </rPh>
    <phoneticPr fontId="3"/>
  </si>
  <si>
    <t>その他</t>
  </si>
  <si>
    <t>総面積</t>
  </si>
  <si>
    <t>林野面積円グラフ</t>
    <rPh sb="0" eb="2">
      <t>リンヤ</t>
    </rPh>
    <rPh sb="2" eb="4">
      <t>メンセキ</t>
    </rPh>
    <phoneticPr fontId="3"/>
  </si>
  <si>
    <t>保有形態別</t>
  </si>
  <si>
    <t>私有</t>
  </si>
  <si>
    <t>市町村有</t>
  </si>
  <si>
    <t>県有</t>
  </si>
  <si>
    <t>森林総研</t>
    <rPh sb="0" eb="2">
      <t>シンリン</t>
    </rPh>
    <rPh sb="2" eb="4">
      <t>ソウケン</t>
    </rPh>
    <phoneticPr fontId="3"/>
  </si>
  <si>
    <t>基金</t>
    <rPh sb="0" eb="2">
      <t>キキン</t>
    </rPh>
    <phoneticPr fontId="3"/>
  </si>
  <si>
    <t>民有林</t>
    <rPh sb="0" eb="3">
      <t>ミンユウリン</t>
    </rPh>
    <phoneticPr fontId="3"/>
  </si>
  <si>
    <t>林野庁所管</t>
  </si>
  <si>
    <t>年　度</t>
    <rPh sb="0" eb="3">
      <t>ネンド</t>
    </rPh>
    <phoneticPr fontId="3"/>
  </si>
  <si>
    <t>国　　有　　林</t>
    <rPh sb="0" eb="7">
      <t>コクユウリン</t>
    </rPh>
    <phoneticPr fontId="3"/>
  </si>
  <si>
    <t>民　　　　有　　　　林</t>
    <rPh sb="0" eb="11">
      <t>ミンユウリン</t>
    </rPh>
    <phoneticPr fontId="3"/>
  </si>
  <si>
    <t>国有林</t>
    <rPh sb="0" eb="3">
      <t>コクユウリン</t>
    </rPh>
    <phoneticPr fontId="3"/>
  </si>
  <si>
    <t>総　　数</t>
    <rPh sb="0" eb="4">
      <t>ソウスウ</t>
    </rPh>
    <phoneticPr fontId="3"/>
  </si>
  <si>
    <t>林野庁所管</t>
    <rPh sb="0" eb="3">
      <t>リンヤチョウ</t>
    </rPh>
    <rPh sb="3" eb="5">
      <t>ショカン</t>
    </rPh>
    <phoneticPr fontId="3"/>
  </si>
  <si>
    <t>その他省庁</t>
    <rPh sb="2" eb="3">
      <t>タ</t>
    </rPh>
    <rPh sb="3" eb="5">
      <t>ショウチョウ</t>
    </rPh>
    <phoneticPr fontId="3"/>
  </si>
  <si>
    <t>私　　有</t>
    <rPh sb="0" eb="4">
      <t>シユウ</t>
    </rPh>
    <phoneticPr fontId="3"/>
  </si>
  <si>
    <t>県　　有</t>
    <rPh sb="0" eb="4">
      <t>ケンユウ</t>
    </rPh>
    <phoneticPr fontId="3"/>
  </si>
  <si>
    <t>市町村有</t>
    <rPh sb="0" eb="2">
      <t>シチョウ</t>
    </rPh>
    <rPh sb="2" eb="4">
      <t>ソンユウ</t>
    </rPh>
    <phoneticPr fontId="3"/>
  </si>
  <si>
    <t>基　　金</t>
    <rPh sb="0" eb="1">
      <t>モト</t>
    </rPh>
    <rPh sb="3" eb="4">
      <t>キン</t>
    </rPh>
    <phoneticPr fontId="3"/>
  </si>
  <si>
    <t>令和２年度</t>
    <rPh sb="0" eb="2">
      <t>レイワ</t>
    </rPh>
    <rPh sb="3" eb="5">
      <t>ネンド</t>
    </rPh>
    <phoneticPr fontId="3"/>
  </si>
  <si>
    <t>〔資料〕 １．</t>
    <rPh sb="1" eb="3">
      <t>シリョウ</t>
    </rPh>
    <phoneticPr fontId="3"/>
  </si>
  <si>
    <t>（注）　 １．</t>
    <rPh sb="1" eb="2">
      <t>チュウ</t>
    </rPh>
    <phoneticPr fontId="3"/>
  </si>
  <si>
    <t>国有林の「林野庁所管」には官行造林地を含む。</t>
    <phoneticPr fontId="3"/>
  </si>
  <si>
    <t>民有林は地域森林計画対象区域である。</t>
    <phoneticPr fontId="3"/>
  </si>
  <si>
    <t>３．</t>
  </si>
  <si>
    <t>私有林は県有、市町村有、森林総研、基金以外の民有林</t>
    <phoneticPr fontId="3"/>
  </si>
  <si>
    <t>４．</t>
  </si>
  <si>
    <t>『森林総研』とは独立行政法人森林総合研究所森林農地整備センター前橋水源林整備事務所（旧 緑資源機構）である。</t>
    <phoneticPr fontId="3"/>
  </si>
  <si>
    <t>５．</t>
  </si>
  <si>
    <t>『基金』とは一般財団法人群馬県森林・緑整備基金（旧 群馬県林業公社分）である。</t>
    <phoneticPr fontId="3"/>
  </si>
  <si>
    <t>（３）樹種別面積・蓄積</t>
  </si>
  <si>
    <r>
      <t>（単位 : ha・ｍ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）</t>
    </r>
    <rPh sb="1" eb="3">
      <t>タンイ</t>
    </rPh>
    <phoneticPr fontId="3"/>
  </si>
  <si>
    <t>樹  種</t>
  </si>
  <si>
    <t>総　　　　　数</t>
    <phoneticPr fontId="3"/>
  </si>
  <si>
    <t>国　 　有　 　林</t>
    <phoneticPr fontId="3"/>
  </si>
  <si>
    <t>民　　有　　林</t>
    <phoneticPr fontId="3"/>
  </si>
  <si>
    <t>面　積</t>
  </si>
  <si>
    <t>蓄　積</t>
  </si>
  <si>
    <t>総    　計</t>
    <rPh sb="6" eb="7">
      <t>ケイ</t>
    </rPh>
    <phoneticPr fontId="3"/>
  </si>
  <si>
    <t>針葉樹計</t>
    <rPh sb="0" eb="3">
      <t>シンヨウジュ</t>
    </rPh>
    <rPh sb="3" eb="4">
      <t>ケイ</t>
    </rPh>
    <phoneticPr fontId="3"/>
  </si>
  <si>
    <t>す　ぎ</t>
  </si>
  <si>
    <t>ひのき</t>
  </si>
  <si>
    <t>ま　つ</t>
  </si>
  <si>
    <t>からまつ</t>
  </si>
  <si>
    <t>広 葉 樹</t>
    <phoneticPr fontId="3"/>
  </si>
  <si>
    <t>竹   　林</t>
  </si>
  <si>
    <t>伐採跡地</t>
    <rPh sb="1" eb="2">
      <t>サイ</t>
    </rPh>
    <phoneticPr fontId="3"/>
  </si>
  <si>
    <t>未立木地</t>
  </si>
  <si>
    <t>（林野庁所管以外）</t>
    <rPh sb="1" eb="4">
      <t>リンヤチョウ</t>
    </rPh>
    <rPh sb="4" eb="6">
      <t>ショカン</t>
    </rPh>
    <rPh sb="6" eb="8">
      <t>イガイ</t>
    </rPh>
    <phoneticPr fontId="3"/>
  </si>
  <si>
    <t>〔資料〕　国有林は関東森林管理局、民有林は林政課（5.4.1現在）</t>
    <phoneticPr fontId="3"/>
  </si>
  <si>
    <t>（注）　</t>
    <rPh sb="1" eb="2">
      <t>チュウ</t>
    </rPh>
    <phoneticPr fontId="3"/>
  </si>
  <si>
    <t>１．伐採跡地は無立木地のうち伐採跡地を、未立木地は無立木地のうち改植予定地と未立木地(更新困難地含む)を合算した。</t>
    <phoneticPr fontId="3"/>
  </si>
  <si>
    <t xml:space="preserve">      </t>
    <phoneticPr fontId="3"/>
  </si>
  <si>
    <t>２．まつには、アカマツ・クロマツ・リキダマツ・ストローブマツ・ヒメコマツを計上した。</t>
    <phoneticPr fontId="3"/>
  </si>
  <si>
    <t>（４）林種別面積・蓄積</t>
  </si>
  <si>
    <r>
      <t>（単位：ha・m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）</t>
    </r>
    <rPh sb="1" eb="3">
      <t>タンイ</t>
    </rPh>
    <phoneticPr fontId="3"/>
  </si>
  <si>
    <t>林　　種</t>
    <rPh sb="0" eb="1">
      <t>リン</t>
    </rPh>
    <rPh sb="3" eb="4">
      <t>シュ</t>
    </rPh>
    <phoneticPr fontId="3"/>
  </si>
  <si>
    <t>総　　　　数</t>
    <rPh sb="0" eb="6">
      <t>ソウスウ</t>
    </rPh>
    <phoneticPr fontId="3"/>
  </si>
  <si>
    <t>国　有　林</t>
    <rPh sb="0" eb="5">
      <t>コクユウリン</t>
    </rPh>
    <phoneticPr fontId="3"/>
  </si>
  <si>
    <t>民　有　林</t>
    <rPh sb="0" eb="5">
      <t>ミンユウリン</t>
    </rPh>
    <phoneticPr fontId="3"/>
  </si>
  <si>
    <t>面　　積</t>
    <rPh sb="0" eb="4">
      <t>メンセキ</t>
    </rPh>
    <phoneticPr fontId="3"/>
  </si>
  <si>
    <t>蓄　　積</t>
    <rPh sb="0" eb="4">
      <t>チクセキ</t>
    </rPh>
    <phoneticPr fontId="3"/>
  </si>
  <si>
    <t>面　　積　</t>
    <rPh sb="0" eb="4">
      <t>メンセキ</t>
    </rPh>
    <phoneticPr fontId="3"/>
  </si>
  <si>
    <t>総      数</t>
    <rPh sb="0" eb="8">
      <t>ソウスウ</t>
    </rPh>
    <phoneticPr fontId="3"/>
  </si>
  <si>
    <t>　　　人　工　林</t>
    <rPh sb="3" eb="8">
      <t>ジンコウリン</t>
    </rPh>
    <phoneticPr fontId="3"/>
  </si>
  <si>
    <t>　　　天　然　林</t>
    <rPh sb="3" eb="8">
      <t>テンネンリン</t>
    </rPh>
    <phoneticPr fontId="3"/>
  </si>
  <si>
    <t>　　　無立木地</t>
    <rPh sb="3" eb="4">
      <t>ム</t>
    </rPh>
    <rPh sb="4" eb="6">
      <t>タチキ</t>
    </rPh>
    <rPh sb="6" eb="7">
      <t>チ</t>
    </rPh>
    <phoneticPr fontId="3"/>
  </si>
  <si>
    <t>　</t>
    <phoneticPr fontId="3"/>
  </si>
  <si>
    <t>（注）</t>
    <rPh sb="1" eb="2">
      <t>チュウ</t>
    </rPh>
    <phoneticPr fontId="3"/>
  </si>
  <si>
    <t>国有林、民有林の無立木地には、竹林・伐跡地・未立木地を含む。　</t>
    <phoneticPr fontId="3"/>
  </si>
  <si>
    <t>第２表　土地利用</t>
    <phoneticPr fontId="3"/>
  </si>
  <si>
    <t>（単位：ha）</t>
    <rPh sb="1" eb="3">
      <t>タンイ</t>
    </rPh>
    <phoneticPr fontId="3"/>
  </si>
  <si>
    <t>市町村別</t>
  </si>
  <si>
    <t>総　数</t>
    <phoneticPr fontId="3"/>
  </si>
  <si>
    <t>林                  野</t>
    <phoneticPr fontId="3"/>
  </si>
  <si>
    <t>耕                 地</t>
    <phoneticPr fontId="3"/>
  </si>
  <si>
    <t>その他</t>
    <phoneticPr fontId="3"/>
  </si>
  <si>
    <t>林 野 率</t>
  </si>
  <si>
    <t>国 有 林</t>
  </si>
  <si>
    <t>民 有 林</t>
  </si>
  <si>
    <t>平成２７年度</t>
    <phoneticPr fontId="3"/>
  </si>
  <si>
    <t>令和２年度</t>
    <rPh sb="0" eb="2">
      <t>レイワ</t>
    </rPh>
    <phoneticPr fontId="3"/>
  </si>
  <si>
    <t>令和４年度</t>
    <rPh sb="0" eb="2">
      <t>レイワ</t>
    </rPh>
    <phoneticPr fontId="3"/>
  </si>
  <si>
    <t>利根上流森林計画区</t>
    <rPh sb="0" eb="2">
      <t>トネ</t>
    </rPh>
    <rPh sb="2" eb="4">
      <t>ジョウリュウ</t>
    </rPh>
    <rPh sb="4" eb="9">
      <t>シンリンケイカクク</t>
    </rPh>
    <phoneticPr fontId="3"/>
  </si>
  <si>
    <t>　利根沼田環境森林事務所</t>
    <rPh sb="1" eb="3">
      <t>トネ</t>
    </rPh>
    <rPh sb="3" eb="5">
      <t>ヌマタ</t>
    </rPh>
    <rPh sb="5" eb="7">
      <t>カンキョウ</t>
    </rPh>
    <rPh sb="7" eb="9">
      <t>シンリン</t>
    </rPh>
    <rPh sb="9" eb="11">
      <t>ジム</t>
    </rPh>
    <rPh sb="11" eb="12">
      <t>ジョ</t>
    </rPh>
    <phoneticPr fontId="3"/>
  </si>
  <si>
    <t>沼田市</t>
  </si>
  <si>
    <t>片品村</t>
  </si>
  <si>
    <t>川場村</t>
  </si>
  <si>
    <t>昭和村</t>
  </si>
  <si>
    <t>みなかみ町</t>
    <rPh sb="4" eb="5">
      <t>マチ</t>
    </rPh>
    <phoneticPr fontId="3"/>
  </si>
  <si>
    <t>吾妻森林計画区</t>
    <rPh sb="0" eb="2">
      <t>アガツマ</t>
    </rPh>
    <rPh sb="2" eb="7">
      <t>シンリンケイカクク</t>
    </rPh>
    <phoneticPr fontId="3"/>
  </si>
  <si>
    <t xml:space="preserve">  吾妻環境森林事務所</t>
    <rPh sb="2" eb="4">
      <t>アガツマ</t>
    </rPh>
    <rPh sb="4" eb="6">
      <t>カンキョウ</t>
    </rPh>
    <rPh sb="6" eb="8">
      <t>シンリン</t>
    </rPh>
    <rPh sb="8" eb="11">
      <t>ジムショ</t>
    </rPh>
    <phoneticPr fontId="3"/>
  </si>
  <si>
    <t>中之条町</t>
  </si>
  <si>
    <t>長野原町</t>
  </si>
  <si>
    <t>嬬恋村</t>
  </si>
  <si>
    <t>草津町</t>
  </si>
  <si>
    <t>-</t>
  </si>
  <si>
    <t>高山村</t>
  </si>
  <si>
    <t>東吾妻町</t>
    <rPh sb="0" eb="1">
      <t>ヒガシ</t>
    </rPh>
    <rPh sb="1" eb="4">
      <t>アガツママチ</t>
    </rPh>
    <phoneticPr fontId="3"/>
  </si>
  <si>
    <t>利根下流森林計画区</t>
    <rPh sb="0" eb="2">
      <t>トネ</t>
    </rPh>
    <rPh sb="2" eb="4">
      <t>カリュウ</t>
    </rPh>
    <rPh sb="4" eb="9">
      <t>シンリンケイカクク</t>
    </rPh>
    <phoneticPr fontId="3"/>
  </si>
  <si>
    <t>　渋川森林事務所</t>
    <rPh sb="1" eb="3">
      <t>シブカワ</t>
    </rPh>
    <rPh sb="3" eb="5">
      <t>シンリン</t>
    </rPh>
    <rPh sb="5" eb="8">
      <t>ジムショ</t>
    </rPh>
    <phoneticPr fontId="3"/>
  </si>
  <si>
    <t>前橋市</t>
  </si>
  <si>
    <t>伊勢崎市</t>
  </si>
  <si>
    <t>玉村町</t>
  </si>
  <si>
    <t>渋川市</t>
  </si>
  <si>
    <t>榛東村</t>
  </si>
  <si>
    <t>吉岡町</t>
  </si>
  <si>
    <t>　桐生森林事務所</t>
    <rPh sb="1" eb="3">
      <t>キリュウ</t>
    </rPh>
    <rPh sb="3" eb="5">
      <t>シンリン</t>
    </rPh>
    <rPh sb="5" eb="7">
      <t>ジム</t>
    </rPh>
    <rPh sb="7" eb="8">
      <t>ジョ</t>
    </rPh>
    <phoneticPr fontId="3"/>
  </si>
  <si>
    <t>太田市</t>
  </si>
  <si>
    <t>館林市</t>
  </si>
  <si>
    <t>板倉町</t>
  </si>
  <si>
    <t>明和町</t>
    <rPh sb="2" eb="3">
      <t>マチ</t>
    </rPh>
    <phoneticPr fontId="3"/>
  </si>
  <si>
    <t>千代田町</t>
  </si>
  <si>
    <t>大泉町</t>
  </si>
  <si>
    <t>邑楽町</t>
  </si>
  <si>
    <t>桐生市</t>
  </si>
  <si>
    <t>みどり市</t>
    <rPh sb="3" eb="4">
      <t>シ</t>
    </rPh>
    <phoneticPr fontId="3"/>
  </si>
  <si>
    <t>西毛森林計画区</t>
    <rPh sb="0" eb="2">
      <t>セイモウ</t>
    </rPh>
    <rPh sb="2" eb="7">
      <t>シンリンケイカクク</t>
    </rPh>
    <phoneticPr fontId="3"/>
  </si>
  <si>
    <t>　西部環境森林事務所</t>
    <rPh sb="1" eb="3">
      <t>セイブ</t>
    </rPh>
    <rPh sb="3" eb="5">
      <t>カンキョウ</t>
    </rPh>
    <rPh sb="5" eb="7">
      <t>シンリン</t>
    </rPh>
    <rPh sb="7" eb="10">
      <t>ジムショ</t>
    </rPh>
    <phoneticPr fontId="3"/>
  </si>
  <si>
    <t>高崎市</t>
  </si>
  <si>
    <t>安中市</t>
  </si>
  <si>
    <t>　藤岡森林事務所</t>
    <rPh sb="3" eb="5">
      <t>シンリン</t>
    </rPh>
    <rPh sb="5" eb="8">
      <t>ジムショ</t>
    </rPh>
    <phoneticPr fontId="3"/>
  </si>
  <si>
    <t>藤岡市</t>
  </si>
  <si>
    <t>上野村</t>
  </si>
  <si>
    <t>神流町</t>
    <rPh sb="0" eb="2">
      <t>カンナ</t>
    </rPh>
    <phoneticPr fontId="3"/>
  </si>
  <si>
    <t>　富岡森林事務所</t>
    <rPh sb="3" eb="5">
      <t>シンリン</t>
    </rPh>
    <rPh sb="5" eb="8">
      <t>ジムショ</t>
    </rPh>
    <phoneticPr fontId="3"/>
  </si>
  <si>
    <t>富岡市</t>
  </si>
  <si>
    <t>下仁田町</t>
  </si>
  <si>
    <t>南牧村</t>
  </si>
  <si>
    <t>甘楽町</t>
  </si>
  <si>
    <t>〔資料〕</t>
    <phoneticPr fontId="3"/>
  </si>
  <si>
    <t>総面積は群馬県統計年鑑(令和3年刊行)、耕地面積は関東農政局「令和2～3年関東農林水産統計年報」</t>
    <rPh sb="12" eb="14">
      <t>レイワ</t>
    </rPh>
    <rPh sb="15" eb="16">
      <t>ネン</t>
    </rPh>
    <rPh sb="16" eb="18">
      <t>カンコウ</t>
    </rPh>
    <rPh sb="31" eb="33">
      <t>レイワ</t>
    </rPh>
    <rPh sb="36" eb="37">
      <t>ネン</t>
    </rPh>
    <rPh sb="37" eb="39">
      <t>カントウ</t>
    </rPh>
    <phoneticPr fontId="3"/>
  </si>
  <si>
    <t>第３表　森林の概況</t>
    <rPh sb="0" eb="1">
      <t>ダイ</t>
    </rPh>
    <rPh sb="2" eb="3">
      <t>ヒョウ</t>
    </rPh>
    <rPh sb="4" eb="6">
      <t>シンリン</t>
    </rPh>
    <rPh sb="7" eb="9">
      <t>ガイキョウ</t>
    </rPh>
    <phoneticPr fontId="3"/>
  </si>
  <si>
    <t>（１）保有形態別面積</t>
    <phoneticPr fontId="3"/>
  </si>
  <si>
    <t>国　　　　　　　　有　　　　　　　　林　</t>
  </si>
  <si>
    <t>民　　　　　　　　有　　　　　　　　林　</t>
  </si>
  <si>
    <t>国有林計</t>
    <rPh sb="0" eb="2">
      <t>コクユウ</t>
    </rPh>
    <rPh sb="2" eb="3">
      <t>リン</t>
    </rPh>
    <rPh sb="3" eb="4">
      <t>ケイ</t>
    </rPh>
    <phoneticPr fontId="3"/>
  </si>
  <si>
    <t>林 　　 野　　  庁</t>
  </si>
  <si>
    <t>その他省庁</t>
  </si>
  <si>
    <t>総　数</t>
  </si>
  <si>
    <t>公　　　　　有　　　　　林</t>
  </si>
  <si>
    <t xml:space="preserve">    公　　  　　　有　　  　　　林　　　　　以　　　　外</t>
    <rPh sb="4" eb="5">
      <t>コウ</t>
    </rPh>
    <rPh sb="26" eb="27">
      <t>イ</t>
    </rPh>
    <rPh sb="31" eb="32">
      <t>ガイ</t>
    </rPh>
    <phoneticPr fontId="3"/>
  </si>
  <si>
    <t>林野庁計</t>
    <rPh sb="0" eb="2">
      <t>リンヤ</t>
    </rPh>
    <rPh sb="2" eb="3">
      <t>チョウ</t>
    </rPh>
    <rPh sb="3" eb="4">
      <t>ケイ</t>
    </rPh>
    <phoneticPr fontId="3"/>
  </si>
  <si>
    <t>官行造林</t>
  </si>
  <si>
    <t>公有林計</t>
    <rPh sb="0" eb="2">
      <t>コウユウ</t>
    </rPh>
    <rPh sb="2" eb="3">
      <t>リン</t>
    </rPh>
    <rPh sb="3" eb="4">
      <t>ケイ</t>
    </rPh>
    <phoneticPr fontId="3"/>
  </si>
  <si>
    <t>県</t>
  </si>
  <si>
    <t>市町村</t>
  </si>
  <si>
    <t>財産区</t>
  </si>
  <si>
    <t>私有林計</t>
    <rPh sb="0" eb="2">
      <t>シユウ</t>
    </rPh>
    <rPh sb="2" eb="4">
      <t>リンケイ</t>
    </rPh>
    <phoneticPr fontId="3"/>
  </si>
  <si>
    <t>会　　社</t>
  </si>
  <si>
    <t>私　　有</t>
  </si>
  <si>
    <t>H27</t>
    <phoneticPr fontId="3"/>
  </si>
  <si>
    <t>R2</t>
    <phoneticPr fontId="3"/>
  </si>
  <si>
    <t>R4</t>
    <phoneticPr fontId="3"/>
  </si>
  <si>
    <t xml:space="preserve"> </t>
  </si>
  <si>
    <t>〔資料〕林政課（5.4.1現在）</t>
    <phoneticPr fontId="3"/>
  </si>
  <si>
    <t>（２）保有形態別蓄積</t>
    <phoneticPr fontId="3"/>
  </si>
  <si>
    <r>
      <t>（単位：ｍ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）</t>
    </r>
    <rPh sb="1" eb="3">
      <t>タンイ</t>
    </rPh>
    <phoneticPr fontId="3"/>
  </si>
  <si>
    <t>…</t>
  </si>
  <si>
    <t>…</t>
    <phoneticPr fontId="3"/>
  </si>
  <si>
    <t>（３）林種別面積（林野庁所管以外の国有林は含まない）</t>
    <rPh sb="3" eb="4">
      <t>リン</t>
    </rPh>
    <rPh sb="4" eb="6">
      <t>シュベツ</t>
    </rPh>
    <rPh sb="6" eb="8">
      <t>メンセキ</t>
    </rPh>
    <rPh sb="9" eb="12">
      <t>リンヤチョウ</t>
    </rPh>
    <rPh sb="12" eb="14">
      <t>ショカン</t>
    </rPh>
    <rPh sb="14" eb="16">
      <t>イガイ</t>
    </rPh>
    <rPh sb="17" eb="20">
      <t>コクユウリン</t>
    </rPh>
    <rPh sb="21" eb="22">
      <t>フク</t>
    </rPh>
    <phoneticPr fontId="3"/>
  </si>
  <si>
    <t>（単位：ha ）</t>
  </si>
  <si>
    <t>（単位：ha ）</t>
    <phoneticPr fontId="3"/>
  </si>
  <si>
    <t>総　計</t>
    <rPh sb="0" eb="3">
      <t>ソウケイ</t>
    </rPh>
    <phoneticPr fontId="3"/>
  </si>
  <si>
    <t>総　　　　　　　　　　　　　　　　　　　　数</t>
    <rPh sb="21" eb="22">
      <t>カズ</t>
    </rPh>
    <phoneticPr fontId="3"/>
  </si>
  <si>
    <t>国　　　　　　　　　　有　　　　　　　　　　林</t>
    <rPh sb="0" eb="23">
      <t>コクユウリン</t>
    </rPh>
    <phoneticPr fontId="3"/>
  </si>
  <si>
    <t>民　　　　　　　　　　有　　　　　　　　　　林</t>
    <phoneticPr fontId="3"/>
  </si>
  <si>
    <t>人工林・天然林計</t>
    <rPh sb="0" eb="3">
      <t>ジンコウリン</t>
    </rPh>
    <rPh sb="4" eb="8">
      <t>テンネンリンケイ</t>
    </rPh>
    <phoneticPr fontId="3"/>
  </si>
  <si>
    <t>人　　　工　　　林</t>
    <phoneticPr fontId="3"/>
  </si>
  <si>
    <t>天　　　然　　　林</t>
    <phoneticPr fontId="3"/>
  </si>
  <si>
    <t>国有林計</t>
    <rPh sb="0" eb="4">
      <t>コクユウリンケイ</t>
    </rPh>
    <phoneticPr fontId="3"/>
  </si>
  <si>
    <t>民有林計</t>
    <rPh sb="0" eb="3">
      <t>ミンユウリン</t>
    </rPh>
    <rPh sb="3" eb="4">
      <t>ケイ</t>
    </rPh>
    <phoneticPr fontId="3"/>
  </si>
  <si>
    <t>人工林・天然林計</t>
    <rPh sb="0" eb="3">
      <t>ジンコウリン</t>
    </rPh>
    <rPh sb="4" eb="7">
      <t>テンネンリン</t>
    </rPh>
    <rPh sb="7" eb="8">
      <t>ケイ</t>
    </rPh>
    <phoneticPr fontId="3"/>
  </si>
  <si>
    <t>そ          の          他</t>
    <phoneticPr fontId="3"/>
  </si>
  <si>
    <t>合　計</t>
    <rPh sb="0" eb="3">
      <t>ゴウケイ</t>
    </rPh>
    <phoneticPr fontId="3"/>
  </si>
  <si>
    <t>針葉樹</t>
    <phoneticPr fontId="3"/>
  </si>
  <si>
    <t>広葉樹</t>
    <phoneticPr fontId="3"/>
  </si>
  <si>
    <t>人工林計</t>
    <rPh sb="0" eb="4">
      <t>ジンコウリンケイ</t>
    </rPh>
    <phoneticPr fontId="3"/>
  </si>
  <si>
    <t>天然林計</t>
    <rPh sb="0" eb="4">
      <t>テンネンリンケイ</t>
    </rPh>
    <phoneticPr fontId="3"/>
  </si>
  <si>
    <t>その他計</t>
    <rPh sb="0" eb="3">
      <t>ソノタ</t>
    </rPh>
    <rPh sb="3" eb="4">
      <t>ケイ</t>
    </rPh>
    <phoneticPr fontId="3"/>
  </si>
  <si>
    <t>竹  林</t>
  </si>
  <si>
    <t>伐採跡地</t>
  </si>
  <si>
    <t>更新困難地</t>
  </si>
  <si>
    <t>H27</t>
  </si>
  <si>
    <t>平成２７年度</t>
  </si>
  <si>
    <t>（注）　その他は竹林・伐採跡地・未立木地・更新困難地の合計とした</t>
    <phoneticPr fontId="3"/>
  </si>
  <si>
    <t>（４）林種別蓄積（林野庁所管以外の国有林は含まない）</t>
    <rPh sb="9" eb="12">
      <t>リンヤチョウ</t>
    </rPh>
    <rPh sb="12" eb="14">
      <t>ショカン</t>
    </rPh>
    <rPh sb="14" eb="16">
      <t>イガイ</t>
    </rPh>
    <rPh sb="17" eb="20">
      <t>コクユウリン</t>
    </rPh>
    <rPh sb="21" eb="22">
      <t>フク</t>
    </rPh>
    <phoneticPr fontId="3"/>
  </si>
  <si>
    <r>
      <t>（単位：m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）</t>
    </r>
    <rPh sb="1" eb="3">
      <t>タンイ</t>
    </rPh>
    <phoneticPr fontId="3"/>
  </si>
  <si>
    <t>総　　　　　　　　　　　　　　　　　　　　数</t>
    <phoneticPr fontId="3"/>
  </si>
  <si>
    <t>国　　　　　　　　　　有　　　　　　　　　　林</t>
  </si>
  <si>
    <t xml:space="preserve">   天　　　然　　　林</t>
    <phoneticPr fontId="3"/>
  </si>
  <si>
    <t>国有林計</t>
  </si>
  <si>
    <t>人工林・天然林計</t>
  </si>
  <si>
    <t>人　　　工　　　林</t>
  </si>
  <si>
    <t>天　　　然　　　林</t>
  </si>
  <si>
    <t>合　計</t>
  </si>
  <si>
    <t>針葉樹</t>
  </si>
  <si>
    <t>広葉樹</t>
  </si>
  <si>
    <t>人工林計</t>
  </si>
  <si>
    <t>天然林計</t>
  </si>
  <si>
    <t>更新困難地</t>
    <phoneticPr fontId="3"/>
  </si>
  <si>
    <t>　吾妻環境森林事務所</t>
    <rPh sb="1" eb="3">
      <t>アズマ</t>
    </rPh>
    <rPh sb="3" eb="5">
      <t>カンキョウ</t>
    </rPh>
    <rPh sb="5" eb="7">
      <t>シンリン</t>
    </rPh>
    <rPh sb="7" eb="9">
      <t>ジム</t>
    </rPh>
    <rPh sb="9" eb="10">
      <t>ジョ</t>
    </rPh>
    <phoneticPr fontId="3"/>
  </si>
  <si>
    <t>(5)民有林の樹種別齢級別森林資源</t>
  </si>
  <si>
    <r>
      <t>（単位：ha、m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 xml:space="preserve"> ）</t>
    </r>
    <phoneticPr fontId="3"/>
  </si>
  <si>
    <t>区　　分</t>
    <phoneticPr fontId="3"/>
  </si>
  <si>
    <t>針　　　　　　　　　　　　　　　葉　　　　　　　　　　　　　　　樹</t>
    <rPh sb="0" eb="33">
      <t>シンヨウジュ</t>
    </rPh>
    <phoneticPr fontId="3"/>
  </si>
  <si>
    <t>総　　　　　　　　数</t>
    <phoneticPr fontId="3"/>
  </si>
  <si>
    <t>ス　　　　ギ</t>
    <phoneticPr fontId="3"/>
  </si>
  <si>
    <t>ヒ　ノ　キ</t>
    <phoneticPr fontId="3"/>
  </si>
  <si>
    <t>マ　　　　ツ</t>
    <phoneticPr fontId="3"/>
  </si>
  <si>
    <t>カラマツ</t>
  </si>
  <si>
    <t>その他針葉樹</t>
  </si>
  <si>
    <t>計</t>
  </si>
  <si>
    <t>面　積</t>
    <phoneticPr fontId="3"/>
  </si>
  <si>
    <t>蓄　　積</t>
    <phoneticPr fontId="3"/>
  </si>
  <si>
    <t>成長量</t>
  </si>
  <si>
    <t>人工林</t>
  </si>
  <si>
    <t>１齢級</t>
  </si>
  <si>
    <t>天然林</t>
  </si>
  <si>
    <t>２齢級</t>
  </si>
  <si>
    <t>３齢級</t>
  </si>
  <si>
    <t>４齢級</t>
  </si>
  <si>
    <t>５齢級</t>
  </si>
  <si>
    <t>６齢級</t>
  </si>
  <si>
    <t>７齢級</t>
  </si>
  <si>
    <t>８齢級</t>
  </si>
  <si>
    <t>９齢級</t>
  </si>
  <si>
    <t>１０齢級</t>
  </si>
  <si>
    <t>１１齢級</t>
  </si>
  <si>
    <t>１２齢級</t>
  </si>
  <si>
    <t>１３齢級</t>
  </si>
  <si>
    <t>１４齢級</t>
  </si>
  <si>
    <t>１５齢級</t>
  </si>
  <si>
    <t>１６齢級</t>
  </si>
  <si>
    <t>１７齢級</t>
  </si>
  <si>
    <t>１８齢級</t>
  </si>
  <si>
    <t>１９齢級</t>
  </si>
  <si>
    <t>２０齢級</t>
  </si>
  <si>
    <t>２１齢級</t>
  </si>
  <si>
    <t>以上</t>
  </si>
  <si>
    <t>合計</t>
  </si>
  <si>
    <t>国有林</t>
  </si>
  <si>
    <t>総　計</t>
  </si>
  <si>
    <t>（６）民有林の人工林齢級別面積</t>
  </si>
  <si>
    <t>総　　数</t>
    <phoneticPr fontId="3"/>
  </si>
  <si>
    <t>２1齢級以上</t>
    <rPh sb="4" eb="6">
      <t>イジョウ</t>
    </rPh>
    <phoneticPr fontId="3"/>
  </si>
  <si>
    <t>（７）民有林の人工林齢級別蓄積</t>
  </si>
  <si>
    <t>令和４年度</t>
    <rPh sb="0" eb="2">
      <t>レイワ</t>
    </rPh>
    <rPh sb="3" eb="5">
      <t>ネンド</t>
    </rPh>
    <rPh sb="4" eb="5">
      <t>ド</t>
    </rPh>
    <phoneticPr fontId="3"/>
  </si>
  <si>
    <t>第４表　国有林（市町村別・事業別）</t>
    <rPh sb="0" eb="1">
      <t>ダイ</t>
    </rPh>
    <rPh sb="2" eb="3">
      <t>ヒョウ</t>
    </rPh>
    <rPh sb="4" eb="7">
      <t>コクユウリン</t>
    </rPh>
    <rPh sb="8" eb="11">
      <t>シチョウソン</t>
    </rPh>
    <rPh sb="11" eb="12">
      <t>ベツ</t>
    </rPh>
    <rPh sb="13" eb="16">
      <t>ジギョウベツ</t>
    </rPh>
    <phoneticPr fontId="3"/>
  </si>
  <si>
    <t>（１）分収造林</t>
    <rPh sb="3" eb="5">
      <t>ブンシュウ</t>
    </rPh>
    <rPh sb="5" eb="7">
      <t>ゾウリン</t>
    </rPh>
    <phoneticPr fontId="3"/>
  </si>
  <si>
    <t>（２）共用林野</t>
    <rPh sb="3" eb="5">
      <t>キョウヨウ</t>
    </rPh>
    <rPh sb="5" eb="7">
      <t>リンヤ</t>
    </rPh>
    <phoneticPr fontId="3"/>
  </si>
  <si>
    <t>市   町   村</t>
    <rPh sb="0" eb="9">
      <t>シチョウソン</t>
    </rPh>
    <phoneticPr fontId="3"/>
  </si>
  <si>
    <t>総    数</t>
    <rPh sb="0" eb="6">
      <t>ソウスウ</t>
    </rPh>
    <phoneticPr fontId="3"/>
  </si>
  <si>
    <t>学    校</t>
    <rPh sb="0" eb="6">
      <t>ガッコウ</t>
    </rPh>
    <phoneticPr fontId="3"/>
  </si>
  <si>
    <t>各種記念</t>
    <rPh sb="0" eb="2">
      <t>カクシュ</t>
    </rPh>
    <rPh sb="2" eb="4">
      <t>キネン</t>
    </rPh>
    <phoneticPr fontId="3"/>
  </si>
  <si>
    <t>林業構造改善</t>
    <rPh sb="0" eb="2">
      <t>リンギョウ</t>
    </rPh>
    <rPh sb="2" eb="4">
      <t>コウゾウ</t>
    </rPh>
    <rPh sb="4" eb="6">
      <t>カイゼン</t>
    </rPh>
    <phoneticPr fontId="3"/>
  </si>
  <si>
    <t>山村振興</t>
    <rPh sb="0" eb="2">
      <t>サンソン</t>
    </rPh>
    <rPh sb="2" eb="4">
      <t>シンコウ</t>
    </rPh>
    <phoneticPr fontId="3"/>
  </si>
  <si>
    <t>一    般</t>
    <rPh sb="0" eb="6">
      <t>イッパン</t>
    </rPh>
    <phoneticPr fontId="3"/>
  </si>
  <si>
    <t>総   数</t>
    <rPh sb="0" eb="5">
      <t>ソウスウ</t>
    </rPh>
    <phoneticPr fontId="3"/>
  </si>
  <si>
    <t>普   通</t>
    <rPh sb="0" eb="5">
      <t>フツウ</t>
    </rPh>
    <phoneticPr fontId="3"/>
  </si>
  <si>
    <t>薪   炭</t>
    <rPh sb="0" eb="5">
      <t>シンタン</t>
    </rPh>
    <phoneticPr fontId="3"/>
  </si>
  <si>
    <t>放   牧</t>
    <rPh sb="0" eb="5">
      <t>ホウボク</t>
    </rPh>
    <phoneticPr fontId="3"/>
  </si>
  <si>
    <t>件数</t>
    <rPh sb="0" eb="2">
      <t>ケンスウ</t>
    </rPh>
    <phoneticPr fontId="3"/>
  </si>
  <si>
    <t>面  積</t>
    <rPh sb="0" eb="4">
      <t>メンセキ</t>
    </rPh>
    <phoneticPr fontId="3"/>
  </si>
  <si>
    <t>平成２７年度</t>
    <rPh sb="0" eb="2">
      <t>ヘイセイ</t>
    </rPh>
    <rPh sb="4" eb="6">
      <t>ネンド</t>
    </rPh>
    <phoneticPr fontId="3"/>
  </si>
  <si>
    <t>森林管理署</t>
    <rPh sb="0" eb="2">
      <t>シンリン</t>
    </rPh>
    <rPh sb="2" eb="5">
      <t>カンリショ</t>
    </rPh>
    <phoneticPr fontId="3"/>
  </si>
  <si>
    <t>市町村</t>
    <rPh sb="0" eb="3">
      <t>シチョウソン</t>
    </rPh>
    <phoneticPr fontId="3"/>
  </si>
  <si>
    <t>利根沼田</t>
    <rPh sb="0" eb="2">
      <t>トネ</t>
    </rPh>
    <rPh sb="2" eb="4">
      <t>ヌマタ</t>
    </rPh>
    <phoneticPr fontId="3"/>
  </si>
  <si>
    <t>沼田市</t>
    <rPh sb="0" eb="3">
      <t>ヌマタシ</t>
    </rPh>
    <phoneticPr fontId="3"/>
  </si>
  <si>
    <t>片品村</t>
    <rPh sb="0" eb="3">
      <t>カタシナムラ</t>
    </rPh>
    <phoneticPr fontId="3"/>
  </si>
  <si>
    <t>川場村</t>
    <rPh sb="0" eb="3">
      <t>カワバムラ</t>
    </rPh>
    <phoneticPr fontId="3"/>
  </si>
  <si>
    <t>昭和村</t>
    <rPh sb="0" eb="3">
      <t>ショウワムラ</t>
    </rPh>
    <phoneticPr fontId="3"/>
  </si>
  <si>
    <t>吾妻</t>
    <rPh sb="0" eb="2">
      <t>アガツマ</t>
    </rPh>
    <phoneticPr fontId="3"/>
  </si>
  <si>
    <t>中之条町</t>
    <rPh sb="0" eb="4">
      <t>ナカノジョウマチ</t>
    </rPh>
    <phoneticPr fontId="3"/>
  </si>
  <si>
    <t>草津町</t>
    <rPh sb="0" eb="3">
      <t>クサツマチ</t>
    </rPh>
    <phoneticPr fontId="3"/>
  </si>
  <si>
    <t>長野原町</t>
    <rPh sb="0" eb="4">
      <t>ナガノハラマチ</t>
    </rPh>
    <phoneticPr fontId="3"/>
  </si>
  <si>
    <t>嬬恋村</t>
    <rPh sb="0" eb="3">
      <t>ツマゴイムラ</t>
    </rPh>
    <phoneticPr fontId="3"/>
  </si>
  <si>
    <t>群馬</t>
    <rPh sb="0" eb="2">
      <t>グンマ</t>
    </rPh>
    <phoneticPr fontId="3"/>
  </si>
  <si>
    <t>富岡市</t>
    <rPh sb="0" eb="3">
      <t>トミオカシ</t>
    </rPh>
    <phoneticPr fontId="3"/>
  </si>
  <si>
    <t>甘楽町</t>
    <rPh sb="0" eb="3">
      <t>カンラマチ</t>
    </rPh>
    <phoneticPr fontId="3"/>
  </si>
  <si>
    <t>下仁田町</t>
    <rPh sb="0" eb="4">
      <t>シモニタマチ</t>
    </rPh>
    <phoneticPr fontId="3"/>
  </si>
  <si>
    <t>南牧村</t>
    <rPh sb="0" eb="3">
      <t>ナンモクムラ</t>
    </rPh>
    <phoneticPr fontId="3"/>
  </si>
  <si>
    <t>藤岡市</t>
    <rPh sb="0" eb="2">
      <t>フジオカ</t>
    </rPh>
    <rPh sb="2" eb="3">
      <t>シ</t>
    </rPh>
    <phoneticPr fontId="3"/>
  </si>
  <si>
    <t>藤岡市</t>
    <rPh sb="0" eb="3">
      <t>フジオカシ</t>
    </rPh>
    <phoneticPr fontId="3"/>
  </si>
  <si>
    <t>上野村</t>
    <rPh sb="0" eb="3">
      <t>ウエノムラ</t>
    </rPh>
    <phoneticPr fontId="3"/>
  </si>
  <si>
    <t>神流町</t>
    <rPh sb="0" eb="2">
      <t>カンナ</t>
    </rPh>
    <rPh sb="2" eb="3">
      <t>マチ</t>
    </rPh>
    <phoneticPr fontId="3"/>
  </si>
  <si>
    <t>安中市</t>
    <rPh sb="0" eb="3">
      <t>アンナカシ</t>
    </rPh>
    <phoneticPr fontId="3"/>
  </si>
  <si>
    <t>高崎市</t>
    <rPh sb="0" eb="3">
      <t>タカサキシ</t>
    </rPh>
    <phoneticPr fontId="3"/>
  </si>
  <si>
    <t>桐生市</t>
    <rPh sb="0" eb="3">
      <t>キリュウシ</t>
    </rPh>
    <phoneticPr fontId="3"/>
  </si>
  <si>
    <t>渋川市</t>
    <rPh sb="0" eb="3">
      <t>シブカワシ</t>
    </rPh>
    <phoneticPr fontId="3"/>
  </si>
  <si>
    <t>前橋市</t>
    <rPh sb="0" eb="3">
      <t>マエバシシ</t>
    </rPh>
    <phoneticPr fontId="3"/>
  </si>
  <si>
    <t>注：端数処理の関係で計が一致しない。</t>
    <rPh sb="0" eb="1">
      <t>チュウ</t>
    </rPh>
    <phoneticPr fontId="3"/>
  </si>
  <si>
    <t>（３）公有林野等官行造林契約現況</t>
    <rPh sb="3" eb="5">
      <t>コウユウ</t>
    </rPh>
    <rPh sb="5" eb="6">
      <t>リン</t>
    </rPh>
    <rPh sb="6" eb="7">
      <t>ヤ</t>
    </rPh>
    <rPh sb="7" eb="8">
      <t>トウ</t>
    </rPh>
    <rPh sb="8" eb="9">
      <t>カンギョウ</t>
    </rPh>
    <rPh sb="9" eb="10">
      <t>ギョウ</t>
    </rPh>
    <rPh sb="10" eb="12">
      <t>ゾウリン</t>
    </rPh>
    <rPh sb="12" eb="14">
      <t>ケイヤク</t>
    </rPh>
    <rPh sb="14" eb="16">
      <t>ゲンキョウ</t>
    </rPh>
    <phoneticPr fontId="3"/>
  </si>
  <si>
    <t>契約存続期間</t>
    <rPh sb="0" eb="2">
      <t>ケイヤク</t>
    </rPh>
    <rPh sb="2" eb="4">
      <t>ソンゾク</t>
    </rPh>
    <rPh sb="4" eb="6">
      <t>キカン</t>
    </rPh>
    <phoneticPr fontId="3"/>
  </si>
  <si>
    <t>年   数</t>
    <rPh sb="0" eb="5">
      <t>ネンスウ</t>
    </rPh>
    <phoneticPr fontId="3"/>
  </si>
  <si>
    <t>面   積</t>
    <rPh sb="0" eb="5">
      <t>メンセキ</t>
    </rPh>
    <phoneticPr fontId="3"/>
  </si>
  <si>
    <t>自（年・月・日）</t>
    <rPh sb="0" eb="1">
      <t>ジ</t>
    </rPh>
    <rPh sb="2" eb="3">
      <t>ネン</t>
    </rPh>
    <rPh sb="4" eb="5">
      <t>ツキ</t>
    </rPh>
    <rPh sb="6" eb="7">
      <t>ヒ</t>
    </rPh>
    <phoneticPr fontId="3"/>
  </si>
  <si>
    <t>至（年・月・日）</t>
    <rPh sb="0" eb="1">
      <t>イタ</t>
    </rPh>
    <rPh sb="2" eb="3">
      <t>ネン</t>
    </rPh>
    <rPh sb="4" eb="5">
      <t>ツキ</t>
    </rPh>
    <rPh sb="6" eb="7">
      <t>ヒ</t>
    </rPh>
    <phoneticPr fontId="3"/>
  </si>
  <si>
    <t>昭和  8.12.26</t>
    <rPh sb="0" eb="2">
      <t>ショウワ</t>
    </rPh>
    <phoneticPr fontId="3"/>
  </si>
  <si>
    <t>令和 22.12.31</t>
    <rPh sb="0" eb="2">
      <t>レイワ</t>
    </rPh>
    <phoneticPr fontId="3"/>
  </si>
  <si>
    <t>〃</t>
    <phoneticPr fontId="3"/>
  </si>
  <si>
    <t>昭和 36. 3.  5</t>
    <rPh sb="0" eb="2">
      <t>ショウワ</t>
    </rPh>
    <phoneticPr fontId="3"/>
  </si>
  <si>
    <t>令和 23. 3.  4</t>
    <rPh sb="0" eb="2">
      <t>レイワ</t>
    </rPh>
    <phoneticPr fontId="3"/>
  </si>
  <si>
    <t>昭和 18. 4. 22</t>
    <rPh sb="0" eb="2">
      <t>ショウワ</t>
    </rPh>
    <phoneticPr fontId="3"/>
  </si>
  <si>
    <t>令和  8. 3. 31</t>
    <rPh sb="0" eb="2">
      <t>レイワ</t>
    </rPh>
    <phoneticPr fontId="3"/>
  </si>
  <si>
    <t>群　　馬</t>
    <rPh sb="0" eb="4">
      <t>グンマ</t>
    </rPh>
    <phoneticPr fontId="3"/>
  </si>
  <si>
    <t>神流町</t>
    <rPh sb="0" eb="1">
      <t>カン</t>
    </rPh>
    <rPh sb="1" eb="2">
      <t>リュウ</t>
    </rPh>
    <rPh sb="2" eb="3">
      <t>マチ</t>
    </rPh>
    <phoneticPr fontId="3"/>
  </si>
  <si>
    <t xml:space="preserve">昭和 32.12. 20 </t>
    <rPh sb="0" eb="2">
      <t>ショウワ</t>
    </rPh>
    <phoneticPr fontId="3"/>
  </si>
  <si>
    <t>令和 17.12.19</t>
    <rPh sb="0" eb="2">
      <t>レイワ</t>
    </rPh>
    <phoneticPr fontId="3"/>
  </si>
  <si>
    <t xml:space="preserve">昭和 34. 8.   5 </t>
    <rPh sb="0" eb="2">
      <t>ショウワ</t>
    </rPh>
    <phoneticPr fontId="3"/>
  </si>
  <si>
    <t>令和 22.  8.  4</t>
    <rPh sb="0" eb="2">
      <t>レイワ</t>
    </rPh>
    <phoneticPr fontId="3"/>
  </si>
  <si>
    <t>計</t>
    <rPh sb="0" eb="1">
      <t>ケイ</t>
    </rPh>
    <phoneticPr fontId="3"/>
  </si>
  <si>
    <t>第５表　森林経営管理制度</t>
    <rPh sb="0" eb="1">
      <t>ダイ</t>
    </rPh>
    <rPh sb="2" eb="3">
      <t>ヒョウ</t>
    </rPh>
    <rPh sb="4" eb="6">
      <t>シンリン</t>
    </rPh>
    <rPh sb="6" eb="8">
      <t>ケイエイ</t>
    </rPh>
    <rPh sb="8" eb="10">
      <t>カンリ</t>
    </rPh>
    <rPh sb="10" eb="12">
      <t>セイド</t>
    </rPh>
    <phoneticPr fontId="3"/>
  </si>
  <si>
    <t>（単位：件・ha））</t>
    <rPh sb="1" eb="3">
      <t>タンイ</t>
    </rPh>
    <rPh sb="4" eb="5">
      <t>ケン</t>
    </rPh>
    <phoneticPr fontId="3"/>
  </si>
  <si>
    <t>事務所名</t>
    <rPh sb="0" eb="3">
      <t>ジムショ</t>
    </rPh>
    <rPh sb="3" eb="4">
      <t>メイ</t>
    </rPh>
    <phoneticPr fontId="3"/>
  </si>
  <si>
    <t>経営管理権集積計画</t>
    <rPh sb="0" eb="2">
      <t>ケイエイ</t>
    </rPh>
    <rPh sb="2" eb="5">
      <t>カンリケン</t>
    </rPh>
    <rPh sb="5" eb="7">
      <t>シュウセキ</t>
    </rPh>
    <rPh sb="7" eb="9">
      <t>ケイカク</t>
    </rPh>
    <phoneticPr fontId="3"/>
  </si>
  <si>
    <t>経営管理実施権配分計画</t>
    <rPh sb="0" eb="2">
      <t>ケイエイ</t>
    </rPh>
    <rPh sb="2" eb="4">
      <t>カンリ</t>
    </rPh>
    <rPh sb="4" eb="7">
      <t>ジッシケン</t>
    </rPh>
    <rPh sb="7" eb="9">
      <t>ハイブン</t>
    </rPh>
    <rPh sb="9" eb="11">
      <t>ケイカク</t>
    </rPh>
    <phoneticPr fontId="3"/>
  </si>
  <si>
    <t>面積</t>
    <rPh sb="0" eb="2">
      <t>メンセキ</t>
    </rPh>
    <phoneticPr fontId="3"/>
  </si>
  <si>
    <t>渋　　　川</t>
    <rPh sb="0" eb="1">
      <t>シブ</t>
    </rPh>
    <rPh sb="4" eb="5">
      <t>カワ</t>
    </rPh>
    <phoneticPr fontId="19"/>
  </si>
  <si>
    <t>藤　　　岡</t>
    <rPh sb="0" eb="1">
      <t>フジ</t>
    </rPh>
    <rPh sb="4" eb="5">
      <t>オカ</t>
    </rPh>
    <phoneticPr fontId="19"/>
  </si>
  <si>
    <t>富　　　岡</t>
    <rPh sb="0" eb="1">
      <t>トミ</t>
    </rPh>
    <rPh sb="4" eb="5">
      <t>オカ</t>
    </rPh>
    <phoneticPr fontId="19"/>
  </si>
  <si>
    <t>吾　　　妻</t>
    <rPh sb="0" eb="1">
      <t>ワレ</t>
    </rPh>
    <rPh sb="4" eb="5">
      <t>ツマ</t>
    </rPh>
    <phoneticPr fontId="19"/>
  </si>
  <si>
    <t>利根沼田</t>
    <rPh sb="0" eb="2">
      <t>トネ</t>
    </rPh>
    <rPh sb="2" eb="4">
      <t>ヌマタ</t>
    </rPh>
    <phoneticPr fontId="19"/>
  </si>
  <si>
    <t>桐　　　生</t>
    <rPh sb="0" eb="1">
      <t>キリ</t>
    </rPh>
    <rPh sb="4" eb="5">
      <t>セイ</t>
    </rPh>
    <phoneticPr fontId="19"/>
  </si>
  <si>
    <t>（注）年度末時点で有効な計画</t>
    <rPh sb="1" eb="2">
      <t>チュウ</t>
    </rPh>
    <rPh sb="3" eb="5">
      <t>ネンド</t>
    </rPh>
    <rPh sb="5" eb="6">
      <t>マツ</t>
    </rPh>
    <rPh sb="6" eb="8">
      <t>ジテン</t>
    </rPh>
    <rPh sb="9" eb="11">
      <t>ユウコウ</t>
    </rPh>
    <rPh sb="12" eb="14">
      <t>ケイカク</t>
    </rPh>
    <phoneticPr fontId="3"/>
  </si>
  <si>
    <t>［資料］林政課</t>
    <rPh sb="1" eb="3">
      <t>シリョウ</t>
    </rPh>
    <rPh sb="4" eb="7">
      <t>リンセイカ</t>
    </rPh>
    <phoneticPr fontId="3"/>
  </si>
  <si>
    <t>－</t>
    <phoneticPr fontId="3"/>
  </si>
  <si>
    <t>〔資料〕関東森林管理局（５．３．３１現在）</t>
    <phoneticPr fontId="3"/>
  </si>
  <si>
    <t>〔資料〕関東森林管理局（ ５．３．３１現在）</t>
    <phoneticPr fontId="3"/>
  </si>
  <si>
    <t>合計</t>
    <rPh sb="0" eb="2">
      <t>ゴウケイ</t>
    </rPh>
    <phoneticPr fontId="19"/>
  </si>
  <si>
    <t>西　　　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</si>
</sst>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#,##0;\-#,##0;&quot;…&quot;"/>
    <numFmt numFmtId="177" formatCode="#,##0;\-#,##0;&quot;－&quot;"/>
    <numFmt numFmtId="178" formatCode="_ * #,##0.00_ ;_ * \-#,##0.00_ ;_ * &quot;-&quot;_ ;_ @_ "/>
  </numFmts>
  <fonts count="6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.2"/>
      <name val="標準ゴシック"/>
      <family val="3"/>
      <charset val="128"/>
    </font>
    <font>
      <sz val="11"/>
      <name val="ＭＳ ゴシック"/>
      <family val="3"/>
      <charset val="128"/>
    </font>
    <font>
      <sz val="10.8"/>
      <name val="標準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trike/>
      <sz val="8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7.5"/>
      <color theme="1"/>
      <name val="ＭＳ Ｐ明朝"/>
      <family val="1"/>
      <charset val="128"/>
    </font>
    <font>
      <sz val="7.5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7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/>
    <xf numFmtId="0" fontId="5" fillId="0" borderId="0"/>
    <xf numFmtId="0" fontId="9" fillId="0" borderId="0">
      <alignment vertical="center"/>
    </xf>
    <xf numFmtId="0" fontId="7" fillId="0" borderId="0"/>
    <xf numFmtId="0" fontId="6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10">
    <xf numFmtId="0" fontId="0" fillId="0" borderId="0" xfId="0">
      <alignment vertical="center"/>
    </xf>
    <xf numFmtId="0" fontId="12" fillId="0" borderId="0" xfId="33" applyFont="1" applyAlignment="1" applyProtection="1">
      <alignment vertical="center"/>
      <protection locked="0"/>
    </xf>
    <xf numFmtId="0" fontId="13" fillId="0" borderId="0" xfId="33" applyFont="1" applyAlignment="1" applyProtection="1">
      <alignment vertical="center"/>
      <protection locked="0"/>
    </xf>
    <xf numFmtId="0" fontId="14" fillId="0" borderId="0" xfId="33" applyFont="1" applyAlignment="1" applyProtection="1">
      <alignment vertical="center"/>
      <protection locked="0"/>
    </xf>
    <xf numFmtId="0" fontId="15" fillId="0" borderId="0" xfId="33" applyFont="1" applyProtection="1">
      <protection locked="0"/>
    </xf>
    <xf numFmtId="0" fontId="16" fillId="0" borderId="0" xfId="33" applyFont="1" applyAlignment="1" applyProtection="1">
      <alignment vertical="center"/>
      <protection locked="0"/>
    </xf>
    <xf numFmtId="0" fontId="17" fillId="0" borderId="0" xfId="33" applyFont="1" applyProtection="1">
      <protection locked="0"/>
    </xf>
    <xf numFmtId="0" fontId="17" fillId="0" borderId="0" xfId="33" applyFont="1" applyAlignment="1" applyProtection="1">
      <alignment vertical="center"/>
      <protection locked="0"/>
    </xf>
    <xf numFmtId="0" fontId="18" fillId="0" borderId="0" xfId="33" applyFont="1" applyAlignment="1" applyProtection="1">
      <alignment horizontal="right" vertical="center"/>
      <protection locked="0"/>
    </xf>
    <xf numFmtId="0" fontId="17" fillId="0" borderId="48" xfId="33" applyFont="1" applyBorder="1" applyAlignment="1" applyProtection="1">
      <alignment horizontal="center" vertical="center"/>
      <protection locked="0"/>
    </xf>
    <xf numFmtId="0" fontId="17" fillId="0" borderId="101" xfId="33" applyFont="1" applyBorder="1" applyAlignment="1" applyProtection="1">
      <alignment horizontal="center" vertical="center"/>
      <protection locked="0"/>
    </xf>
    <xf numFmtId="0" fontId="17" fillId="0" borderId="171" xfId="33" applyFont="1" applyBorder="1" applyAlignment="1" applyProtection="1">
      <alignment horizontal="center" vertical="center"/>
      <protection locked="0"/>
    </xf>
    <xf numFmtId="0" fontId="17" fillId="0" borderId="46" xfId="33" applyFont="1" applyBorder="1" applyAlignment="1" applyProtection="1">
      <alignment horizontal="center" vertical="center"/>
      <protection locked="0"/>
    </xf>
    <xf numFmtId="0" fontId="17" fillId="0" borderId="47" xfId="33" applyFont="1" applyBorder="1" applyAlignment="1" applyProtection="1">
      <alignment horizontal="center" vertical="center"/>
      <protection locked="0"/>
    </xf>
    <xf numFmtId="177" fontId="19" fillId="0" borderId="55" xfId="33" applyNumberFormat="1" applyFont="1" applyBorder="1" applyAlignment="1">
      <alignment vertical="center"/>
    </xf>
    <xf numFmtId="177" fontId="19" fillId="0" borderId="56" xfId="33" applyNumberFormat="1" applyFont="1" applyBorder="1" applyAlignment="1">
      <alignment vertical="center"/>
    </xf>
    <xf numFmtId="0" fontId="19" fillId="0" borderId="0" xfId="33" applyFont="1" applyAlignment="1" applyProtection="1">
      <alignment vertical="center"/>
      <protection locked="0"/>
    </xf>
    <xf numFmtId="0" fontId="15" fillId="0" borderId="0" xfId="33" applyFont="1" applyAlignment="1" applyProtection="1">
      <alignment vertical="center"/>
      <protection locked="0"/>
    </xf>
    <xf numFmtId="0" fontId="15" fillId="0" borderId="0" xfId="33" applyFont="1" applyAlignment="1" applyProtection="1">
      <alignment horizontal="right" vertical="center"/>
      <protection locked="0"/>
    </xf>
    <xf numFmtId="0" fontId="15" fillId="0" borderId="2" xfId="33" applyFont="1" applyBorder="1" applyAlignment="1" applyProtection="1">
      <alignment horizontal="center" vertical="center"/>
      <protection locked="0"/>
    </xf>
    <xf numFmtId="0" fontId="15" fillId="0" borderId="3" xfId="33" applyFont="1" applyBorder="1" applyAlignment="1" applyProtection="1">
      <alignment horizontal="center"/>
      <protection locked="0"/>
    </xf>
    <xf numFmtId="0" fontId="15" fillId="0" borderId="4" xfId="33" applyFont="1" applyBorder="1" applyAlignment="1" applyProtection="1">
      <alignment horizontal="center" vertical="center"/>
      <protection locked="0"/>
    </xf>
    <xf numFmtId="177" fontId="15" fillId="0" borderId="1" xfId="33" applyNumberFormat="1" applyFont="1" applyBorder="1"/>
    <xf numFmtId="177" fontId="15" fillId="0" borderId="9" xfId="33" applyNumberFormat="1" applyFont="1" applyBorder="1"/>
    <xf numFmtId="0" fontId="15" fillId="0" borderId="5" xfId="33" applyFont="1" applyBorder="1"/>
    <xf numFmtId="0" fontId="15" fillId="0" borderId="6" xfId="33" applyFont="1" applyBorder="1" applyAlignment="1" applyProtection="1">
      <alignment horizontal="center" vertical="center"/>
      <protection locked="0"/>
    </xf>
    <xf numFmtId="177" fontId="15" fillId="0" borderId="10" xfId="33" applyNumberFormat="1" applyFont="1" applyBorder="1"/>
    <xf numFmtId="177" fontId="15" fillId="0" borderId="11" xfId="33" applyNumberFormat="1" applyFont="1" applyBorder="1"/>
    <xf numFmtId="0" fontId="15" fillId="0" borderId="7" xfId="33" applyFont="1" applyBorder="1"/>
    <xf numFmtId="0" fontId="15" fillId="0" borderId="8" xfId="33" applyFont="1" applyBorder="1" applyAlignment="1" applyProtection="1">
      <alignment horizontal="center" vertical="center"/>
      <protection locked="0"/>
    </xf>
    <xf numFmtId="177" fontId="15" fillId="0" borderId="12" xfId="33" applyNumberFormat="1" applyFont="1" applyBorder="1"/>
    <xf numFmtId="177" fontId="15" fillId="0" borderId="13" xfId="33" applyNumberFormat="1" applyFont="1" applyBorder="1"/>
    <xf numFmtId="0" fontId="15" fillId="0" borderId="48" xfId="33" applyFont="1" applyBorder="1" applyAlignment="1" applyProtection="1">
      <alignment horizontal="center" vertical="center" shrinkToFit="1"/>
      <protection locked="0"/>
    </xf>
    <xf numFmtId="0" fontId="15" fillId="0" borderId="101" xfId="33" applyFont="1" applyBorder="1" applyAlignment="1" applyProtection="1">
      <alignment horizontal="center" vertical="center" shrinkToFit="1"/>
      <protection locked="0"/>
    </xf>
    <xf numFmtId="0" fontId="15" fillId="0" borderId="171" xfId="33" applyFont="1" applyBorder="1" applyAlignment="1" applyProtection="1">
      <alignment horizontal="center" vertical="center" shrinkToFit="1"/>
      <protection locked="0"/>
    </xf>
    <xf numFmtId="0" fontId="15" fillId="0" borderId="46" xfId="33" applyFont="1" applyBorder="1" applyAlignment="1" applyProtection="1">
      <alignment horizontal="center" vertical="center" shrinkToFit="1"/>
      <protection locked="0"/>
    </xf>
    <xf numFmtId="0" fontId="15" fillId="0" borderId="49" xfId="33" applyFont="1" applyBorder="1" applyAlignment="1" applyProtection="1">
      <alignment horizontal="center" vertical="center" shrinkToFit="1"/>
      <protection locked="0"/>
    </xf>
    <xf numFmtId="38" fontId="15" fillId="0" borderId="0" xfId="33" applyNumberFormat="1" applyFont="1" applyAlignment="1" applyProtection="1">
      <alignment vertical="center"/>
      <protection locked="0"/>
    </xf>
    <xf numFmtId="0" fontId="19" fillId="0" borderId="0" xfId="33" applyFont="1" applyAlignment="1" applyProtection="1">
      <alignment horizontal="right" vertical="center"/>
      <protection locked="0"/>
    </xf>
    <xf numFmtId="49" fontId="19" fillId="0" borderId="0" xfId="33" applyNumberFormat="1" applyFont="1" applyAlignment="1" applyProtection="1">
      <alignment horizontal="right" vertical="center"/>
      <protection locked="0"/>
    </xf>
    <xf numFmtId="0" fontId="16" fillId="0" borderId="0" xfId="33" applyFont="1" applyAlignment="1">
      <alignment vertical="center"/>
    </xf>
    <xf numFmtId="0" fontId="15" fillId="0" borderId="176" xfId="33" applyFont="1" applyBorder="1" applyAlignment="1">
      <alignment horizontal="center" vertical="center"/>
    </xf>
    <xf numFmtId="0" fontId="15" fillId="0" borderId="177" xfId="33" applyFont="1" applyBorder="1" applyAlignment="1">
      <alignment horizontal="center" vertical="center"/>
    </xf>
    <xf numFmtId="0" fontId="15" fillId="0" borderId="180" xfId="33" applyFont="1" applyBorder="1" applyAlignment="1">
      <alignment horizontal="center" vertical="center"/>
    </xf>
    <xf numFmtId="0" fontId="17" fillId="0" borderId="0" xfId="33" applyFont="1"/>
    <xf numFmtId="177" fontId="11" fillId="0" borderId="38" xfId="33" applyNumberFormat="1" applyFont="1" applyBorder="1" applyAlignment="1">
      <alignment vertical="center"/>
    </xf>
    <xf numFmtId="177" fontId="11" fillId="0" borderId="39" xfId="33" applyNumberFormat="1" applyFont="1" applyBorder="1" applyAlignment="1">
      <alignment vertical="center"/>
    </xf>
    <xf numFmtId="177" fontId="11" fillId="0" borderId="182" xfId="33" applyNumberFormat="1" applyFont="1" applyBorder="1" applyAlignment="1">
      <alignment vertical="center"/>
    </xf>
    <xf numFmtId="0" fontId="17" fillId="0" borderId="183" xfId="33" applyFont="1" applyBorder="1" applyAlignment="1">
      <alignment horizontal="left" vertical="center"/>
    </xf>
    <xf numFmtId="0" fontId="17" fillId="0" borderId="40" xfId="33" applyFont="1" applyBorder="1" applyAlignment="1">
      <alignment horizontal="left" vertical="center"/>
    </xf>
    <xf numFmtId="177" fontId="18" fillId="0" borderId="41" xfId="33" applyNumberFormat="1" applyFont="1" applyBorder="1" applyAlignment="1">
      <alignment vertical="center"/>
    </xf>
    <xf numFmtId="177" fontId="18" fillId="0" borderId="98" xfId="33" applyNumberFormat="1" applyFont="1" applyBorder="1" applyAlignment="1">
      <alignment vertical="center"/>
    </xf>
    <xf numFmtId="177" fontId="18" fillId="0" borderId="42" xfId="33" applyNumberFormat="1" applyFont="1" applyBorder="1" applyAlignment="1">
      <alignment vertical="center"/>
    </xf>
    <xf numFmtId="177" fontId="18" fillId="0" borderId="184" xfId="33" applyNumberFormat="1" applyFont="1" applyBorder="1" applyAlignment="1">
      <alignment vertical="center"/>
    </xf>
    <xf numFmtId="177" fontId="11" fillId="0" borderId="41" xfId="33" applyNumberFormat="1" applyFont="1" applyBorder="1" applyAlignment="1">
      <alignment vertical="center"/>
    </xf>
    <xf numFmtId="177" fontId="11" fillId="0" borderId="42" xfId="33" applyNumberFormat="1" applyFont="1" applyBorder="1" applyAlignment="1">
      <alignment vertical="center"/>
    </xf>
    <xf numFmtId="177" fontId="11" fillId="0" borderId="184" xfId="33" applyNumberFormat="1" applyFont="1" applyBorder="1" applyAlignment="1">
      <alignment vertical="center"/>
    </xf>
    <xf numFmtId="0" fontId="15" fillId="0" borderId="183" xfId="33" applyFont="1" applyBorder="1" applyAlignment="1" applyProtection="1">
      <alignment horizontal="left" vertical="center"/>
      <protection locked="0"/>
    </xf>
    <xf numFmtId="0" fontId="15" fillId="0" borderId="40" xfId="33" applyFont="1" applyBorder="1" applyAlignment="1">
      <alignment horizontal="distributed" vertical="center"/>
    </xf>
    <xf numFmtId="177" fontId="19" fillId="0" borderId="41" xfId="33" applyNumberFormat="1" applyFont="1" applyBorder="1" applyAlignment="1">
      <alignment vertical="center"/>
    </xf>
    <xf numFmtId="177" fontId="19" fillId="0" borderId="42" xfId="33" applyNumberFormat="1" applyFont="1" applyBorder="1" applyAlignment="1">
      <alignment vertical="center"/>
    </xf>
    <xf numFmtId="177" fontId="19" fillId="0" borderId="184" xfId="33" applyNumberFormat="1" applyFont="1" applyBorder="1" applyAlignment="1">
      <alignment vertical="center"/>
    </xf>
    <xf numFmtId="0" fontId="17" fillId="0" borderId="183" xfId="33" applyFont="1" applyBorder="1" applyAlignment="1" applyProtection="1">
      <alignment horizontal="left" vertical="center"/>
      <protection locked="0"/>
    </xf>
    <xf numFmtId="0" fontId="24" fillId="0" borderId="183" xfId="33" applyFont="1" applyBorder="1" applyAlignment="1">
      <alignment horizontal="distributed" vertical="center"/>
    </xf>
    <xf numFmtId="0" fontId="25" fillId="0" borderId="43" xfId="33" applyFont="1" applyBorder="1" applyAlignment="1" applyProtection="1">
      <alignment horizontal="distributed" vertical="center"/>
      <protection locked="0"/>
    </xf>
    <xf numFmtId="177" fontId="24" fillId="0" borderId="41" xfId="33" applyNumberFormat="1" applyFont="1" applyBorder="1" applyAlignment="1">
      <alignment vertical="center"/>
    </xf>
    <xf numFmtId="177" fontId="24" fillId="0" borderId="42" xfId="33" applyNumberFormat="1" applyFont="1" applyBorder="1" applyAlignment="1">
      <alignment vertical="center"/>
    </xf>
    <xf numFmtId="177" fontId="24" fillId="0" borderId="184" xfId="33" applyNumberFormat="1" applyFont="1" applyBorder="1" applyAlignment="1">
      <alignment vertical="center"/>
    </xf>
    <xf numFmtId="0" fontId="26" fillId="0" borderId="0" xfId="33" applyFont="1"/>
    <xf numFmtId="0" fontId="26" fillId="0" borderId="0" xfId="33" applyFont="1" applyProtection="1">
      <protection locked="0"/>
    </xf>
    <xf numFmtId="177" fontId="19" fillId="0" borderId="44" xfId="33" applyNumberFormat="1" applyFont="1" applyBorder="1" applyAlignment="1">
      <alignment vertical="center"/>
    </xf>
    <xf numFmtId="177" fontId="19" fillId="0" borderId="186" xfId="33" applyNumberFormat="1" applyFont="1" applyBorder="1" applyAlignment="1">
      <alignment vertical="center"/>
    </xf>
    <xf numFmtId="177" fontId="19" fillId="0" borderId="45" xfId="33" applyNumberFormat="1" applyFont="1" applyBorder="1" applyAlignment="1">
      <alignment vertical="center"/>
    </xf>
    <xf numFmtId="176" fontId="19" fillId="0" borderId="187" xfId="33" applyNumberFormat="1" applyFont="1" applyBorder="1" applyAlignment="1">
      <alignment vertical="center"/>
    </xf>
    <xf numFmtId="177" fontId="19" fillId="0" borderId="188" xfId="33" applyNumberFormat="1" applyFont="1" applyBorder="1" applyAlignment="1">
      <alignment vertical="center"/>
    </xf>
    <xf numFmtId="176" fontId="19" fillId="0" borderId="189" xfId="33" applyNumberFormat="1" applyFont="1" applyBorder="1" applyAlignment="1">
      <alignment vertical="center"/>
    </xf>
    <xf numFmtId="0" fontId="19" fillId="0" borderId="188" xfId="33" applyFont="1" applyBorder="1" applyAlignment="1">
      <alignment vertical="center"/>
    </xf>
    <xf numFmtId="0" fontId="19" fillId="0" borderId="190" xfId="33" applyFont="1" applyBorder="1" applyAlignment="1">
      <alignment vertical="center"/>
    </xf>
    <xf numFmtId="0" fontId="15" fillId="0" borderId="0" xfId="33" applyFont="1" applyAlignment="1">
      <alignment vertical="center"/>
    </xf>
    <xf numFmtId="3" fontId="18" fillId="0" borderId="0" xfId="33" applyNumberFormat="1" applyFont="1" applyAlignment="1">
      <alignment vertical="center"/>
    </xf>
    <xf numFmtId="3" fontId="19" fillId="0" borderId="0" xfId="33" applyNumberFormat="1" applyFont="1" applyAlignment="1">
      <alignment vertical="center"/>
    </xf>
    <xf numFmtId="0" fontId="18" fillId="0" borderId="0" xfId="33" applyFont="1" applyAlignment="1">
      <alignment horizontal="right" vertical="center"/>
    </xf>
    <xf numFmtId="0" fontId="18" fillId="0" borderId="0" xfId="33" applyFont="1" applyProtection="1">
      <protection locked="0"/>
    </xf>
    <xf numFmtId="3" fontId="19" fillId="0" borderId="0" xfId="33" applyNumberFormat="1" applyFont="1" applyAlignment="1">
      <alignment horizontal="right" vertical="center" shrinkToFit="1"/>
    </xf>
    <xf numFmtId="0" fontId="18" fillId="0" borderId="0" xfId="33" applyFont="1" applyAlignment="1" applyProtection="1">
      <alignment horizontal="left"/>
      <protection locked="0"/>
    </xf>
    <xf numFmtId="49" fontId="19" fillId="0" borderId="0" xfId="33" applyNumberFormat="1" applyFont="1" applyAlignment="1">
      <alignment horizontal="left" vertical="center"/>
    </xf>
    <xf numFmtId="0" fontId="19" fillId="0" borderId="0" xfId="33" applyFont="1" applyProtection="1">
      <protection locked="0"/>
    </xf>
    <xf numFmtId="0" fontId="19" fillId="0" borderId="0" xfId="33" applyFont="1" applyAlignment="1">
      <alignment vertical="center"/>
    </xf>
    <xf numFmtId="0" fontId="20" fillId="0" borderId="0" xfId="33" applyFont="1" applyAlignment="1">
      <alignment vertical="center"/>
    </xf>
    <xf numFmtId="0" fontId="28" fillId="0" borderId="0" xfId="33" applyFont="1" applyAlignment="1" applyProtection="1">
      <alignment vertical="center"/>
      <protection locked="0"/>
    </xf>
    <xf numFmtId="0" fontId="28" fillId="0" borderId="0" xfId="33" applyFont="1" applyProtection="1">
      <protection locked="0"/>
    </xf>
    <xf numFmtId="0" fontId="15" fillId="0" borderId="114" xfId="33" applyFont="1" applyBorder="1" applyAlignment="1" applyProtection="1">
      <alignment horizontal="center" vertical="center"/>
      <protection locked="0"/>
    </xf>
    <xf numFmtId="0" fontId="15" fillId="0" borderId="120" xfId="33" applyFont="1" applyBorder="1" applyAlignment="1" applyProtection="1">
      <alignment horizontal="center" vertical="center"/>
      <protection locked="0"/>
    </xf>
    <xf numFmtId="0" fontId="15" fillId="0" borderId="114" xfId="33" applyFont="1" applyBorder="1" applyAlignment="1">
      <alignment horizontal="center" vertical="center"/>
    </xf>
    <xf numFmtId="0" fontId="15" fillId="0" borderId="120" xfId="33" applyFont="1" applyBorder="1" applyAlignment="1">
      <alignment horizontal="center" vertical="center"/>
    </xf>
    <xf numFmtId="0" fontId="15" fillId="0" borderId="156" xfId="33" applyFont="1" applyBorder="1" applyAlignment="1" applyProtection="1">
      <alignment horizontal="center" vertical="center"/>
      <protection locked="0"/>
    </xf>
    <xf numFmtId="0" fontId="15" fillId="0" borderId="175" xfId="33" applyFont="1" applyBorder="1" applyAlignment="1" applyProtection="1">
      <alignment horizontal="center" vertical="center"/>
      <protection locked="0"/>
    </xf>
    <xf numFmtId="177" fontId="11" fillId="0" borderId="50" xfId="33" applyNumberFormat="1" applyFont="1" applyBorder="1" applyAlignment="1">
      <alignment vertical="center"/>
    </xf>
    <xf numFmtId="177" fontId="11" fillId="0" borderId="51" xfId="33" applyNumberFormat="1" applyFont="1" applyBorder="1" applyAlignment="1">
      <alignment vertical="center"/>
    </xf>
    <xf numFmtId="177" fontId="11" fillId="0" borderId="52" xfId="33" applyNumberFormat="1" applyFont="1" applyBorder="1" applyAlignment="1">
      <alignment vertical="center"/>
    </xf>
    <xf numFmtId="177" fontId="11" fillId="0" borderId="53" xfId="33" applyNumberFormat="1" applyFont="1" applyBorder="1" applyAlignment="1">
      <alignment vertical="center"/>
    </xf>
    <xf numFmtId="177" fontId="11" fillId="0" borderId="54" xfId="33" applyNumberFormat="1" applyFont="1" applyBorder="1" applyAlignment="1">
      <alignment vertical="center"/>
    </xf>
    <xf numFmtId="177" fontId="19" fillId="0" borderId="55" xfId="33" applyNumberFormat="1" applyFont="1" applyBorder="1" applyAlignment="1" applyProtection="1">
      <alignment vertical="center"/>
      <protection locked="0"/>
    </xf>
    <xf numFmtId="177" fontId="19" fillId="0" borderId="56" xfId="33" applyNumberFormat="1" applyFont="1" applyBorder="1" applyAlignment="1" applyProtection="1">
      <alignment vertical="center"/>
      <protection locked="0"/>
    </xf>
    <xf numFmtId="177" fontId="19" fillId="0" borderId="57" xfId="33" applyNumberFormat="1" applyFont="1" applyBorder="1" applyAlignment="1" applyProtection="1">
      <alignment vertical="center"/>
      <protection locked="0"/>
    </xf>
    <xf numFmtId="177" fontId="19" fillId="0" borderId="58" xfId="33" applyNumberFormat="1" applyFont="1" applyBorder="1" applyAlignment="1" applyProtection="1">
      <alignment vertical="center"/>
      <protection locked="0"/>
    </xf>
    <xf numFmtId="177" fontId="19" fillId="0" borderId="58" xfId="33" applyNumberFormat="1" applyFont="1" applyBorder="1" applyAlignment="1">
      <alignment horizontal="right" vertical="center"/>
    </xf>
    <xf numFmtId="177" fontId="19" fillId="0" borderId="59" xfId="33" applyNumberFormat="1" applyFont="1" applyBorder="1" applyAlignment="1">
      <alignment vertical="center"/>
    </xf>
    <xf numFmtId="176" fontId="19" fillId="0" borderId="60" xfId="33" applyNumberFormat="1" applyFont="1" applyBorder="1" applyAlignment="1">
      <alignment horizontal="right" vertical="center"/>
    </xf>
    <xf numFmtId="0" fontId="19" fillId="0" borderId="61" xfId="33" applyFont="1" applyBorder="1" applyAlignment="1">
      <alignment horizontal="right" vertical="center"/>
    </xf>
    <xf numFmtId="0" fontId="19" fillId="0" borderId="62" xfId="33" applyFont="1" applyBorder="1" applyAlignment="1">
      <alignment horizontal="right" vertical="center"/>
    </xf>
    <xf numFmtId="0" fontId="19" fillId="0" borderId="0" xfId="33" applyFont="1" applyAlignment="1">
      <alignment horizontal="left" vertical="center"/>
    </xf>
    <xf numFmtId="0" fontId="17" fillId="0" borderId="0" xfId="33" applyFont="1" applyAlignment="1" applyProtection="1">
      <alignment horizontal="left"/>
      <protection locked="0"/>
    </xf>
    <xf numFmtId="0" fontId="15" fillId="0" borderId="0" xfId="33" quotePrefix="1" applyFont="1" applyProtection="1">
      <protection locked="0"/>
    </xf>
    <xf numFmtId="0" fontId="29" fillId="0" borderId="0" xfId="33" applyFont="1" applyProtection="1">
      <protection locked="0"/>
    </xf>
    <xf numFmtId="0" fontId="12" fillId="0" borderId="0" xfId="33" applyFont="1" applyAlignment="1">
      <alignment vertical="center"/>
    </xf>
    <xf numFmtId="0" fontId="16" fillId="0" borderId="0" xfId="32" applyFont="1" applyAlignment="1">
      <alignment vertical="center"/>
    </xf>
    <xf numFmtId="3" fontId="15" fillId="0" borderId="0" xfId="33" applyNumberFormat="1" applyFont="1" applyAlignment="1">
      <alignment vertical="center"/>
    </xf>
    <xf numFmtId="40" fontId="15" fillId="0" borderId="0" xfId="2" applyNumberFormat="1" applyFont="1" applyFill="1" applyAlignment="1">
      <alignment vertical="center"/>
    </xf>
    <xf numFmtId="3" fontId="15" fillId="0" borderId="0" xfId="33" applyNumberFormat="1" applyFont="1"/>
    <xf numFmtId="0" fontId="28" fillId="0" borderId="0" xfId="33" applyFont="1" applyAlignment="1">
      <alignment vertical="center"/>
    </xf>
    <xf numFmtId="3" fontId="19" fillId="0" borderId="0" xfId="33" applyNumberFormat="1" applyFont="1" applyAlignment="1">
      <alignment horizontal="right" vertical="center"/>
    </xf>
    <xf numFmtId="3" fontId="15" fillId="0" borderId="0" xfId="33" applyNumberFormat="1" applyFont="1" applyAlignment="1">
      <alignment horizontal="center"/>
    </xf>
    <xf numFmtId="0" fontId="15" fillId="0" borderId="148" xfId="33" applyFont="1" applyBorder="1" applyAlignment="1">
      <alignment horizontal="center" vertical="center"/>
    </xf>
    <xf numFmtId="0" fontId="15" fillId="0" borderId="64" xfId="33" applyFont="1" applyBorder="1" applyAlignment="1">
      <alignment horizontal="center" vertical="center"/>
    </xf>
    <xf numFmtId="0" fontId="15" fillId="0" borderId="149" xfId="33" applyFont="1" applyBorder="1" applyAlignment="1">
      <alignment horizontal="center" vertical="center"/>
    </xf>
    <xf numFmtId="3" fontId="8" fillId="0" borderId="0" xfId="33" applyNumberFormat="1" applyFont="1"/>
    <xf numFmtId="0" fontId="20" fillId="0" borderId="0" xfId="33" applyFont="1" applyAlignment="1">
      <alignment horizontal="right" vertical="center"/>
    </xf>
    <xf numFmtId="0" fontId="15" fillId="0" borderId="0" xfId="33" applyFont="1"/>
    <xf numFmtId="40" fontId="15" fillId="0" borderId="0" xfId="2" applyNumberFormat="1" applyFont="1" applyFill="1" applyAlignment="1"/>
    <xf numFmtId="0" fontId="12" fillId="0" borderId="0" xfId="32" applyFont="1" applyAlignment="1">
      <alignment vertical="center"/>
    </xf>
    <xf numFmtId="0" fontId="16" fillId="0" borderId="0" xfId="32" applyFont="1"/>
    <xf numFmtId="38" fontId="16" fillId="0" borderId="0" xfId="2" applyFont="1" applyFill="1" applyAlignment="1" applyProtection="1"/>
    <xf numFmtId="177" fontId="30" fillId="0" borderId="0" xfId="2" applyNumberFormat="1" applyFont="1" applyFill="1" applyBorder="1" applyAlignment="1" applyProtection="1">
      <alignment vertical="center"/>
    </xf>
    <xf numFmtId="0" fontId="16" fillId="0" borderId="0" xfId="32" applyFont="1" applyAlignment="1">
      <alignment horizontal="center"/>
    </xf>
    <xf numFmtId="38" fontId="16" fillId="0" borderId="0" xfId="2" applyFont="1" applyFill="1" applyAlignment="1" applyProtection="1">
      <alignment vertical="center"/>
    </xf>
    <xf numFmtId="0" fontId="16" fillId="0" borderId="0" xfId="32" applyFont="1" applyAlignment="1">
      <alignment horizontal="center" vertical="center"/>
    </xf>
    <xf numFmtId="38" fontId="28" fillId="0" borderId="0" xfId="2" applyFont="1" applyFill="1" applyAlignment="1">
      <alignment vertical="center"/>
    </xf>
    <xf numFmtId="38" fontId="19" fillId="0" borderId="0" xfId="2" applyFont="1" applyFill="1" applyAlignment="1" applyProtection="1">
      <alignment vertical="center"/>
    </xf>
    <xf numFmtId="0" fontId="15" fillId="0" borderId="214" xfId="33" applyFont="1" applyBorder="1" applyAlignment="1">
      <alignment vertical="center" shrinkToFit="1"/>
    </xf>
    <xf numFmtId="0" fontId="15" fillId="0" borderId="0" xfId="33" applyFont="1" applyAlignment="1">
      <alignment vertical="center" shrinkToFit="1"/>
    </xf>
    <xf numFmtId="0" fontId="15" fillId="0" borderId="70" xfId="33" applyFont="1" applyBorder="1" applyAlignment="1">
      <alignment vertical="center" shrinkToFit="1"/>
    </xf>
    <xf numFmtId="0" fontId="15" fillId="0" borderId="216" xfId="33" applyFont="1" applyBorder="1" applyAlignment="1">
      <alignment vertical="center" shrinkToFit="1"/>
    </xf>
    <xf numFmtId="0" fontId="15" fillId="0" borderId="72" xfId="33" applyFont="1" applyBorder="1" applyAlignment="1">
      <alignment horizontal="center" vertical="center" shrinkToFit="1"/>
    </xf>
    <xf numFmtId="0" fontId="15" fillId="0" borderId="73" xfId="33" applyFont="1" applyBorder="1" applyAlignment="1">
      <alignment horizontal="center" vertical="center" shrinkToFit="1"/>
    </xf>
    <xf numFmtId="38" fontId="15" fillId="0" borderId="148" xfId="2" applyFont="1" applyFill="1" applyBorder="1" applyAlignment="1">
      <alignment horizontal="center" vertical="center" shrinkToFit="1"/>
    </xf>
    <xf numFmtId="0" fontId="15" fillId="0" borderId="64" xfId="33" applyFont="1" applyBorder="1" applyAlignment="1">
      <alignment horizontal="center" vertical="center" shrinkToFit="1"/>
    </xf>
    <xf numFmtId="0" fontId="15" fillId="0" borderId="114" xfId="33" applyFont="1" applyBorder="1" applyAlignment="1">
      <alignment horizontal="center" vertical="center" shrinkToFit="1"/>
    </xf>
    <xf numFmtId="0" fontId="15" fillId="0" borderId="115" xfId="33" applyFont="1" applyBorder="1" applyAlignment="1">
      <alignment horizontal="center" vertical="center" shrinkToFit="1"/>
    </xf>
    <xf numFmtId="0" fontId="15" fillId="0" borderId="211" xfId="33" applyFont="1" applyBorder="1" applyAlignment="1">
      <alignment horizontal="center" vertical="center" shrinkToFit="1"/>
    </xf>
    <xf numFmtId="0" fontId="15" fillId="0" borderId="105" xfId="33" applyFont="1" applyBorder="1" applyAlignment="1">
      <alignment horizontal="center" vertical="center" shrinkToFit="1"/>
    </xf>
    <xf numFmtId="0" fontId="15" fillId="0" borderId="77" xfId="33" applyFont="1" applyBorder="1" applyAlignment="1">
      <alignment horizontal="center" vertical="center" shrinkToFit="1"/>
    </xf>
    <xf numFmtId="0" fontId="28" fillId="0" borderId="0" xfId="33" applyFont="1" applyAlignment="1">
      <alignment horizontal="center" vertical="center"/>
    </xf>
    <xf numFmtId="38" fontId="28" fillId="0" borderId="0" xfId="2" applyFont="1" applyFill="1" applyAlignment="1">
      <alignment horizontal="center" vertical="center"/>
    </xf>
    <xf numFmtId="0" fontId="31" fillId="0" borderId="0" xfId="33" applyFont="1" applyAlignment="1">
      <alignment vertical="center"/>
    </xf>
    <xf numFmtId="0" fontId="20" fillId="0" borderId="29" xfId="33" applyFont="1" applyBorder="1" applyAlignment="1">
      <alignment vertical="center"/>
    </xf>
    <xf numFmtId="0" fontId="15" fillId="0" borderId="0" xfId="33" applyFont="1" applyAlignment="1">
      <alignment horizontal="center" vertical="center"/>
    </xf>
    <xf numFmtId="0" fontId="34" fillId="0" borderId="0" xfId="33" applyFont="1" applyAlignment="1">
      <alignment vertical="center"/>
    </xf>
    <xf numFmtId="0" fontId="33" fillId="0" borderId="0" xfId="33" applyFont="1" applyAlignment="1">
      <alignment vertical="center"/>
    </xf>
    <xf numFmtId="0" fontId="19" fillId="0" borderId="0" xfId="33" applyFont="1" applyAlignment="1">
      <alignment horizontal="right" vertical="center"/>
    </xf>
    <xf numFmtId="0" fontId="35" fillId="0" borderId="0" xfId="33" applyFont="1" applyAlignment="1">
      <alignment vertical="center"/>
    </xf>
    <xf numFmtId="0" fontId="15" fillId="0" borderId="30" xfId="33" applyFont="1" applyBorder="1" applyAlignment="1">
      <alignment vertical="center"/>
    </xf>
    <xf numFmtId="0" fontId="19" fillId="0" borderId="0" xfId="33" applyFont="1" applyAlignment="1">
      <alignment horizontal="center" vertical="center"/>
    </xf>
    <xf numFmtId="0" fontId="32" fillId="0" borderId="0" xfId="33" applyFont="1" applyAlignment="1">
      <alignment vertical="center"/>
    </xf>
    <xf numFmtId="177" fontId="32" fillId="0" borderId="0" xfId="33" applyNumberFormat="1" applyFont="1" applyAlignment="1">
      <alignment vertical="center"/>
    </xf>
    <xf numFmtId="3" fontId="32" fillId="0" borderId="0" xfId="33" applyNumberFormat="1" applyFont="1"/>
    <xf numFmtId="3" fontId="28" fillId="0" borderId="0" xfId="33" applyNumberFormat="1" applyFont="1" applyAlignment="1">
      <alignment vertical="center"/>
    </xf>
    <xf numFmtId="3" fontId="16" fillId="0" borderId="0" xfId="33" applyNumberFormat="1" applyFont="1" applyAlignment="1">
      <alignment vertical="center"/>
    </xf>
    <xf numFmtId="0" fontId="34" fillId="0" borderId="0" xfId="33" applyFont="1" applyAlignment="1">
      <alignment horizontal="center" vertical="center"/>
    </xf>
    <xf numFmtId="38" fontId="19" fillId="0" borderId="0" xfId="2" applyFont="1" applyFill="1" applyAlignment="1">
      <alignment vertical="center"/>
    </xf>
    <xf numFmtId="3" fontId="37" fillId="0" borderId="0" xfId="33" applyNumberFormat="1" applyFont="1" applyAlignment="1">
      <alignment vertical="center"/>
    </xf>
    <xf numFmtId="3" fontId="38" fillId="0" borderId="0" xfId="33" applyNumberFormat="1" applyFont="1" applyAlignment="1">
      <alignment vertical="center"/>
    </xf>
    <xf numFmtId="3" fontId="38" fillId="0" borderId="0" xfId="33" applyNumberFormat="1" applyFont="1"/>
    <xf numFmtId="0" fontId="15" fillId="0" borderId="0" xfId="31" applyFont="1" applyAlignment="1">
      <alignment horizontal="center" vertical="center"/>
    </xf>
    <xf numFmtId="0" fontId="15" fillId="0" borderId="0" xfId="31" applyFont="1" applyAlignment="1">
      <alignment vertical="center"/>
    </xf>
    <xf numFmtId="0" fontId="16" fillId="0" borderId="0" xfId="31" applyFont="1" applyAlignment="1">
      <alignment vertical="center"/>
    </xf>
    <xf numFmtId="0" fontId="16" fillId="0" borderId="0" xfId="31" applyFont="1" applyAlignment="1">
      <alignment horizontal="center" vertical="center"/>
    </xf>
    <xf numFmtId="0" fontId="28" fillId="0" borderId="0" xfId="31" applyFont="1" applyAlignment="1">
      <alignment vertical="center"/>
    </xf>
    <xf numFmtId="0" fontId="19" fillId="0" borderId="0" xfId="31" applyFont="1" applyAlignment="1">
      <alignment horizontal="right" vertical="center"/>
    </xf>
    <xf numFmtId="0" fontId="36" fillId="0" borderId="0" xfId="0" applyFont="1">
      <alignment vertical="center"/>
    </xf>
    <xf numFmtId="0" fontId="28" fillId="0" borderId="0" xfId="36" applyFont="1" applyAlignment="1">
      <alignment vertical="center"/>
    </xf>
    <xf numFmtId="38" fontId="28" fillId="0" borderId="0" xfId="2" applyFont="1" applyFill="1" applyBorder="1" applyAlignment="1">
      <alignment vertical="center"/>
    </xf>
    <xf numFmtId="0" fontId="39" fillId="0" borderId="0" xfId="32" applyFont="1" applyAlignment="1">
      <alignment horizontal="center" vertical="center"/>
    </xf>
    <xf numFmtId="0" fontId="16" fillId="0" borderId="0" xfId="36" applyFont="1" applyAlignment="1">
      <alignment vertical="center"/>
    </xf>
    <xf numFmtId="0" fontId="40" fillId="0" borderId="0" xfId="32" applyFont="1" applyAlignment="1">
      <alignment horizontal="center" vertical="center"/>
    </xf>
    <xf numFmtId="38" fontId="19" fillId="0" borderId="82" xfId="2" applyFont="1" applyFill="1" applyBorder="1" applyAlignment="1">
      <alignment horizontal="center" vertical="center"/>
    </xf>
    <xf numFmtId="38" fontId="19" fillId="0" borderId="141" xfId="2" applyFont="1" applyFill="1" applyBorder="1" applyAlignment="1">
      <alignment horizontal="center" vertical="center"/>
    </xf>
    <xf numFmtId="38" fontId="19" fillId="0" borderId="155" xfId="2" applyFont="1" applyFill="1" applyBorder="1" applyAlignment="1">
      <alignment horizontal="center" vertical="center"/>
    </xf>
    <xf numFmtId="38" fontId="19" fillId="0" borderId="142" xfId="2" applyFont="1" applyFill="1" applyBorder="1" applyAlignment="1">
      <alignment horizontal="center" vertical="center" shrinkToFit="1"/>
    </xf>
    <xf numFmtId="0" fontId="27" fillId="0" borderId="85" xfId="32" applyFont="1" applyBorder="1" applyAlignment="1">
      <alignment horizontal="center" vertical="center"/>
    </xf>
    <xf numFmtId="0" fontId="28" fillId="0" borderId="0" xfId="36" applyFont="1" applyAlignment="1">
      <alignment horizontal="center" vertical="center"/>
    </xf>
    <xf numFmtId="0" fontId="38" fillId="0" borderId="0" xfId="36" applyFont="1" applyAlignment="1">
      <alignment vertical="center"/>
    </xf>
    <xf numFmtId="0" fontId="38" fillId="0" borderId="0" xfId="36" applyFont="1"/>
    <xf numFmtId="0" fontId="15" fillId="0" borderId="0" xfId="36" applyFont="1" applyAlignment="1">
      <alignment vertical="center"/>
    </xf>
    <xf numFmtId="38" fontId="15" fillId="0" borderId="0" xfId="2" applyFont="1" applyFill="1" applyAlignment="1">
      <alignment vertical="center"/>
    </xf>
    <xf numFmtId="38" fontId="15" fillId="0" borderId="0" xfId="2" applyFont="1" applyFill="1" applyBorder="1" applyAlignment="1">
      <alignment vertical="center"/>
    </xf>
    <xf numFmtId="0" fontId="20" fillId="0" borderId="0" xfId="32" applyFont="1" applyAlignment="1">
      <alignment horizontal="center" vertical="center"/>
    </xf>
    <xf numFmtId="0" fontId="33" fillId="0" borderId="0" xfId="36" applyFont="1" applyAlignment="1">
      <alignment vertical="center"/>
    </xf>
    <xf numFmtId="39" fontId="15" fillId="0" borderId="0" xfId="2" applyNumberFormat="1" applyFont="1" applyFill="1" applyAlignment="1">
      <alignment vertical="center"/>
    </xf>
    <xf numFmtId="0" fontId="35" fillId="0" borderId="0" xfId="32" applyFont="1" applyAlignment="1">
      <alignment horizontal="center" vertical="center"/>
    </xf>
    <xf numFmtId="38" fontId="15" fillId="0" borderId="81" xfId="2" applyFont="1" applyFill="1" applyBorder="1" applyAlignment="1">
      <alignment horizontal="center" vertical="center"/>
    </xf>
    <xf numFmtId="38" fontId="15" fillId="0" borderId="84" xfId="2" applyFont="1" applyFill="1" applyBorder="1" applyAlignment="1">
      <alignment horizontal="center" vertical="center" shrinkToFit="1"/>
    </xf>
    <xf numFmtId="0" fontId="20" fillId="0" borderId="85" xfId="32" applyFont="1" applyBorder="1" applyAlignment="1">
      <alignment horizontal="center" vertical="center"/>
    </xf>
    <xf numFmtId="0" fontId="15" fillId="0" borderId="0" xfId="36" applyFont="1" applyAlignment="1">
      <alignment horizontal="center" vertical="center"/>
    </xf>
    <xf numFmtId="0" fontId="41" fillId="0" borderId="0" xfId="36" applyFont="1" applyAlignment="1">
      <alignment vertical="center"/>
    </xf>
    <xf numFmtId="177" fontId="41" fillId="0" borderId="0" xfId="36" applyNumberFormat="1" applyFont="1" applyAlignment="1">
      <alignment vertical="center"/>
    </xf>
    <xf numFmtId="0" fontId="42" fillId="0" borderId="0" xfId="36" applyFont="1"/>
    <xf numFmtId="0" fontId="42" fillId="0" borderId="0" xfId="36" applyFont="1" applyAlignment="1">
      <alignment vertical="center"/>
    </xf>
    <xf numFmtId="3" fontId="12" fillId="0" borderId="0" xfId="34" applyNumberFormat="1" applyFont="1" applyAlignment="1">
      <alignment vertical="center"/>
    </xf>
    <xf numFmtId="3" fontId="15" fillId="0" borderId="0" xfId="34" applyNumberFormat="1" applyFont="1" applyAlignment="1">
      <alignment vertical="center"/>
    </xf>
    <xf numFmtId="3" fontId="16" fillId="0" borderId="0" xfId="34" applyNumberFormat="1" applyFont="1" applyAlignment="1">
      <alignment vertical="center"/>
    </xf>
    <xf numFmtId="0" fontId="16" fillId="0" borderId="0" xfId="34" applyFont="1" applyAlignment="1">
      <alignment vertical="center"/>
    </xf>
    <xf numFmtId="0" fontId="15" fillId="0" borderId="0" xfId="34" applyFont="1" applyAlignment="1">
      <alignment vertical="center"/>
    </xf>
    <xf numFmtId="3" fontId="19" fillId="0" borderId="0" xfId="34" applyNumberFormat="1" applyFont="1" applyAlignment="1">
      <alignment horizontal="right"/>
    </xf>
    <xf numFmtId="0" fontId="19" fillId="0" borderId="0" xfId="34" applyFont="1" applyAlignment="1">
      <alignment horizontal="right" vertical="center"/>
    </xf>
    <xf numFmtId="3" fontId="15" fillId="0" borderId="0" xfId="34" applyNumberFormat="1" applyFont="1" applyAlignment="1">
      <alignment horizontal="center" vertical="center"/>
    </xf>
    <xf numFmtId="3" fontId="15" fillId="0" borderId="104" xfId="34" applyNumberFormat="1" applyFont="1" applyBorder="1" applyAlignment="1">
      <alignment horizontal="center" vertical="center"/>
    </xf>
    <xf numFmtId="3" fontId="15" fillId="0" borderId="47" xfId="34" applyNumberFormat="1" applyFont="1" applyBorder="1" applyAlignment="1">
      <alignment horizontal="center" vertical="center"/>
    </xf>
    <xf numFmtId="3" fontId="15" fillId="0" borderId="114" xfId="34" applyNumberFormat="1" applyFont="1" applyBorder="1" applyAlignment="1">
      <alignment horizontal="center" vertical="center"/>
    </xf>
    <xf numFmtId="3" fontId="15" fillId="0" borderId="101" xfId="34" applyNumberFormat="1" applyFont="1" applyBorder="1" applyAlignment="1">
      <alignment horizontal="center" vertical="center"/>
    </xf>
    <xf numFmtId="3" fontId="15" fillId="0" borderId="115" xfId="34" applyNumberFormat="1" applyFont="1" applyBorder="1" applyAlignment="1">
      <alignment horizontal="center" vertical="center"/>
    </xf>
    <xf numFmtId="3" fontId="15" fillId="0" borderId="49" xfId="34" applyNumberFormat="1" applyFont="1" applyBorder="1" applyAlignment="1">
      <alignment horizontal="center" vertical="center"/>
    </xf>
    <xf numFmtId="3" fontId="19" fillId="0" borderId="0" xfId="34" applyNumberFormat="1" applyFont="1" applyAlignment="1">
      <alignment vertical="center"/>
    </xf>
    <xf numFmtId="3" fontId="43" fillId="0" borderId="0" xfId="34" applyNumberFormat="1" applyFont="1" applyAlignment="1">
      <alignment vertical="center"/>
    </xf>
    <xf numFmtId="0" fontId="19" fillId="0" borderId="0" xfId="34" applyFont="1" applyAlignment="1">
      <alignment vertical="center"/>
    </xf>
    <xf numFmtId="0" fontId="19" fillId="0" borderId="0" xfId="34" applyFont="1" applyAlignment="1">
      <alignment horizontal="right"/>
    </xf>
    <xf numFmtId="0" fontId="27" fillId="0" borderId="0" xfId="34" applyFont="1" applyAlignment="1">
      <alignment vertical="center"/>
    </xf>
    <xf numFmtId="0" fontId="34" fillId="0" borderId="0" xfId="34" applyFont="1" applyAlignment="1">
      <alignment vertical="center"/>
    </xf>
    <xf numFmtId="177" fontId="47" fillId="0" borderId="155" xfId="2" applyNumberFormat="1" applyFont="1" applyFill="1" applyBorder="1" applyAlignment="1" applyProtection="1">
      <alignment vertical="center"/>
      <protection locked="0"/>
    </xf>
    <xf numFmtId="177" fontId="47" fillId="0" borderId="111" xfId="2" applyNumberFormat="1" applyFont="1" applyFill="1" applyBorder="1" applyAlignment="1">
      <alignment vertical="center"/>
    </xf>
    <xf numFmtId="177" fontId="47" fillId="0" borderId="111" xfId="2" applyNumberFormat="1" applyFont="1" applyFill="1" applyBorder="1" applyAlignment="1" applyProtection="1">
      <alignment vertical="center"/>
    </xf>
    <xf numFmtId="177" fontId="47" fillId="0" borderId="119" xfId="2" applyNumberFormat="1" applyFont="1" applyFill="1" applyBorder="1" applyAlignment="1">
      <alignment vertical="center"/>
    </xf>
    <xf numFmtId="177" fontId="47" fillId="0" borderId="155" xfId="2" applyNumberFormat="1" applyFont="1" applyFill="1" applyBorder="1" applyAlignment="1">
      <alignment vertical="center"/>
    </xf>
    <xf numFmtId="177" fontId="47" fillId="0" borderId="0" xfId="2" applyNumberFormat="1" applyFont="1" applyFill="1" applyBorder="1" applyAlignment="1">
      <alignment vertical="center"/>
    </xf>
    <xf numFmtId="0" fontId="47" fillId="0" borderId="0" xfId="33" applyFont="1" applyAlignment="1">
      <alignment horizontal="right" vertical="center"/>
    </xf>
    <xf numFmtId="177" fontId="49" fillId="0" borderId="15" xfId="33" applyNumberFormat="1" applyFont="1" applyBorder="1"/>
    <xf numFmtId="177" fontId="49" fillId="0" borderId="110" xfId="33" applyNumberFormat="1" applyFont="1" applyBorder="1"/>
    <xf numFmtId="177" fontId="49" fillId="0" borderId="111" xfId="33" applyNumberFormat="1" applyFont="1" applyBorder="1"/>
    <xf numFmtId="177" fontId="49" fillId="0" borderId="117" xfId="33" applyNumberFormat="1" applyFont="1" applyBorder="1"/>
    <xf numFmtId="177" fontId="49" fillId="0" borderId="119" xfId="33" applyNumberFormat="1" applyFont="1" applyBorder="1"/>
    <xf numFmtId="177" fontId="49" fillId="0" borderId="15" xfId="33" applyNumberFormat="1" applyFont="1" applyBorder="1" applyAlignment="1">
      <alignment vertical="center"/>
    </xf>
    <xf numFmtId="177" fontId="49" fillId="0" borderId="110" xfId="33" applyNumberFormat="1" applyFont="1" applyBorder="1" applyAlignment="1">
      <alignment vertical="center"/>
    </xf>
    <xf numFmtId="177" fontId="49" fillId="0" borderId="111" xfId="33" applyNumberFormat="1" applyFont="1" applyBorder="1" applyAlignment="1">
      <alignment vertical="center"/>
    </xf>
    <xf numFmtId="177" fontId="49" fillId="0" borderId="117" xfId="33" applyNumberFormat="1" applyFont="1" applyBorder="1" applyAlignment="1">
      <alignment vertical="center"/>
    </xf>
    <xf numFmtId="177" fontId="49" fillId="0" borderId="119" xfId="33" applyNumberFormat="1" applyFont="1" applyBorder="1" applyAlignment="1">
      <alignment vertical="center"/>
    </xf>
    <xf numFmtId="0" fontId="46" fillId="0" borderId="15" xfId="32" applyFont="1" applyBorder="1" applyAlignment="1">
      <alignment vertical="center"/>
    </xf>
    <xf numFmtId="0" fontId="46" fillId="0" borderId="0" xfId="32" applyFont="1" applyAlignment="1">
      <alignment horizontal="distributed" vertical="center"/>
    </xf>
    <xf numFmtId="177" fontId="51" fillId="0" borderId="15" xfId="33" applyNumberFormat="1" applyFont="1" applyBorder="1" applyAlignment="1">
      <alignment vertical="center"/>
    </xf>
    <xf numFmtId="177" fontId="51" fillId="0" borderId="110" xfId="33" applyNumberFormat="1" applyFont="1" applyBorder="1" applyAlignment="1">
      <alignment vertical="center"/>
    </xf>
    <xf numFmtId="177" fontId="51" fillId="0" borderId="111" xfId="33" applyNumberFormat="1" applyFont="1" applyBorder="1" applyAlignment="1">
      <alignment vertical="center"/>
    </xf>
    <xf numFmtId="177" fontId="51" fillId="0" borderId="117" xfId="33" applyNumberFormat="1" applyFont="1" applyBorder="1" applyAlignment="1">
      <alignment vertical="center"/>
    </xf>
    <xf numFmtId="177" fontId="51" fillId="0" borderId="119" xfId="33" applyNumberFormat="1" applyFont="1" applyBorder="1" applyAlignment="1">
      <alignment vertical="center"/>
    </xf>
    <xf numFmtId="0" fontId="46" fillId="0" borderId="163" xfId="32" applyFont="1" applyBorder="1" applyAlignment="1">
      <alignment vertical="center"/>
    </xf>
    <xf numFmtId="0" fontId="46" fillId="0" borderId="199" xfId="32" applyFont="1" applyBorder="1" applyAlignment="1">
      <alignment horizontal="distributed" vertical="center"/>
    </xf>
    <xf numFmtId="177" fontId="51" fillId="0" borderId="163" xfId="33" applyNumberFormat="1" applyFont="1" applyBorder="1" applyAlignment="1">
      <alignment vertical="center"/>
    </xf>
    <xf numFmtId="177" fontId="51" fillId="0" borderId="138" xfId="33" applyNumberFormat="1" applyFont="1" applyBorder="1" applyAlignment="1">
      <alignment vertical="center"/>
    </xf>
    <xf numFmtId="177" fontId="51" fillId="0" borderId="139" xfId="33" applyNumberFormat="1" applyFont="1" applyBorder="1" applyAlignment="1">
      <alignment vertical="center"/>
    </xf>
    <xf numFmtId="177" fontId="51" fillId="0" borderId="172" xfId="33" applyNumberFormat="1" applyFont="1" applyBorder="1" applyAlignment="1">
      <alignment vertical="center"/>
    </xf>
    <xf numFmtId="177" fontId="51" fillId="0" borderId="140" xfId="33" applyNumberFormat="1" applyFont="1" applyBorder="1" applyAlignment="1">
      <alignment vertical="center"/>
    </xf>
    <xf numFmtId="177" fontId="49" fillId="0" borderId="15" xfId="33" applyNumberFormat="1" applyFont="1" applyBorder="1" applyAlignment="1">
      <alignment wrapText="1"/>
    </xf>
    <xf numFmtId="177" fontId="49" fillId="0" borderId="110" xfId="33" applyNumberFormat="1" applyFont="1" applyBorder="1" applyAlignment="1">
      <alignment wrapText="1"/>
    </xf>
    <xf numFmtId="177" fontId="49" fillId="0" borderId="111" xfId="33" applyNumberFormat="1" applyFont="1" applyBorder="1" applyAlignment="1">
      <alignment wrapText="1"/>
    </xf>
    <xf numFmtId="177" fontId="49" fillId="0" borderId="117" xfId="33" applyNumberFormat="1" applyFont="1" applyBorder="1" applyAlignment="1">
      <alignment wrapText="1"/>
    </xf>
    <xf numFmtId="177" fontId="49" fillId="0" borderId="119" xfId="33" applyNumberFormat="1" applyFont="1" applyBorder="1" applyAlignment="1">
      <alignment wrapText="1"/>
    </xf>
    <xf numFmtId="0" fontId="46" fillId="0" borderId="69" xfId="32" applyFont="1" applyBorder="1" applyAlignment="1">
      <alignment vertical="center"/>
    </xf>
    <xf numFmtId="0" fontId="46" fillId="0" borderId="30" xfId="32" applyFont="1" applyBorder="1" applyAlignment="1">
      <alignment horizontal="distributed" vertical="center"/>
    </xf>
    <xf numFmtId="177" fontId="51" fillId="0" borderId="69" xfId="33" applyNumberFormat="1" applyFont="1" applyBorder="1" applyAlignment="1">
      <alignment vertical="center"/>
    </xf>
    <xf numFmtId="177" fontId="51" fillId="0" borderId="109" xfId="33" applyNumberFormat="1" applyFont="1" applyBorder="1" applyAlignment="1">
      <alignment vertical="center"/>
    </xf>
    <xf numFmtId="177" fontId="51" fillId="0" borderId="112" xfId="33" applyNumberFormat="1" applyFont="1" applyBorder="1" applyAlignment="1">
      <alignment vertical="center"/>
    </xf>
    <xf numFmtId="177" fontId="51" fillId="0" borderId="116" xfId="33" applyNumberFormat="1" applyFont="1" applyBorder="1" applyAlignment="1">
      <alignment vertical="center"/>
    </xf>
    <xf numFmtId="177" fontId="51" fillId="0" borderId="121" xfId="33" applyNumberFormat="1" applyFont="1" applyBorder="1" applyAlignment="1">
      <alignment vertical="center"/>
    </xf>
    <xf numFmtId="177" fontId="49" fillId="0" borderId="0" xfId="33" applyNumberFormat="1" applyFont="1"/>
    <xf numFmtId="177" fontId="50" fillId="0" borderId="111" xfId="33" applyNumberFormat="1" applyFont="1" applyBorder="1"/>
    <xf numFmtId="177" fontId="50" fillId="0" borderId="117" xfId="33" applyNumberFormat="1" applyFont="1" applyBorder="1"/>
    <xf numFmtId="177" fontId="50" fillId="0" borderId="19" xfId="33" applyNumberFormat="1" applyFont="1" applyBorder="1"/>
    <xf numFmtId="177" fontId="50" fillId="0" borderId="110" xfId="33" applyNumberFormat="1" applyFont="1" applyBorder="1"/>
    <xf numFmtId="177" fontId="50" fillId="0" borderId="119" xfId="33" applyNumberFormat="1" applyFont="1" applyBorder="1"/>
    <xf numFmtId="177" fontId="50" fillId="0" borderId="0" xfId="33" applyNumberFormat="1" applyFont="1"/>
    <xf numFmtId="177" fontId="50" fillId="0" borderId="111" xfId="33" applyNumberFormat="1" applyFont="1" applyBorder="1" applyAlignment="1">
      <alignment shrinkToFit="1"/>
    </xf>
    <xf numFmtId="177" fontId="50" fillId="0" borderId="155" xfId="33" applyNumberFormat="1" applyFont="1" applyBorder="1"/>
    <xf numFmtId="0" fontId="45" fillId="0" borderId="67" xfId="33" applyFont="1" applyBorder="1"/>
    <xf numFmtId="177" fontId="49" fillId="0" borderId="0" xfId="33" applyNumberFormat="1" applyFont="1" applyAlignment="1">
      <alignment vertical="center"/>
    </xf>
    <xf numFmtId="177" fontId="50" fillId="0" borderId="111" xfId="33" applyNumberFormat="1" applyFont="1" applyBorder="1" applyAlignment="1">
      <alignment vertical="center"/>
    </xf>
    <xf numFmtId="177" fontId="50" fillId="0" borderId="117" xfId="33" applyNumberFormat="1" applyFont="1" applyBorder="1" applyAlignment="1">
      <alignment vertical="center"/>
    </xf>
    <xf numFmtId="177" fontId="50" fillId="0" borderId="19" xfId="33" applyNumberFormat="1" applyFont="1" applyBorder="1" applyAlignment="1">
      <alignment vertical="center"/>
    </xf>
    <xf numFmtId="177" fontId="50" fillId="0" borderId="110" xfId="33" applyNumberFormat="1" applyFont="1" applyBorder="1" applyAlignment="1">
      <alignment vertical="center"/>
    </xf>
    <xf numFmtId="177" fontId="50" fillId="0" borderId="119" xfId="33" applyNumberFormat="1" applyFont="1" applyBorder="1" applyAlignment="1">
      <alignment vertical="center"/>
    </xf>
    <xf numFmtId="177" fontId="50" fillId="0" borderId="0" xfId="33" applyNumberFormat="1" applyFont="1" applyAlignment="1">
      <alignment vertical="center"/>
    </xf>
    <xf numFmtId="177" fontId="50" fillId="0" borderId="111" xfId="33" applyNumberFormat="1" applyFont="1" applyBorder="1" applyAlignment="1">
      <alignment vertical="center" shrinkToFit="1"/>
    </xf>
    <xf numFmtId="177" fontId="50" fillId="0" borderId="155" xfId="33" applyNumberFormat="1" applyFont="1" applyBorder="1" applyAlignment="1">
      <alignment vertical="center"/>
    </xf>
    <xf numFmtId="0" fontId="45" fillId="0" borderId="67" xfId="33" applyFont="1" applyBorder="1" applyAlignment="1">
      <alignment vertical="center"/>
    </xf>
    <xf numFmtId="177" fontId="51" fillId="0" borderId="0" xfId="33" applyNumberFormat="1" applyFont="1" applyAlignment="1">
      <alignment vertical="center"/>
    </xf>
    <xf numFmtId="177" fontId="47" fillId="0" borderId="111" xfId="33" applyNumberFormat="1" applyFont="1" applyBorder="1" applyAlignment="1">
      <alignment vertical="center"/>
    </xf>
    <xf numFmtId="177" fontId="47" fillId="0" borderId="19" xfId="33" applyNumberFormat="1" applyFont="1" applyBorder="1" applyAlignment="1">
      <alignment vertical="center"/>
    </xf>
    <xf numFmtId="177" fontId="47" fillId="0" borderId="110" xfId="33" applyNumberFormat="1" applyFont="1" applyBorder="1" applyAlignment="1">
      <alignment vertical="center"/>
    </xf>
    <xf numFmtId="177" fontId="47" fillId="0" borderId="119" xfId="33" applyNumberFormat="1" applyFont="1" applyBorder="1" applyAlignment="1">
      <alignment vertical="center"/>
    </xf>
    <xf numFmtId="177" fontId="47" fillId="0" borderId="0" xfId="33" applyNumberFormat="1" applyFont="1" applyAlignment="1">
      <alignment vertical="center"/>
    </xf>
    <xf numFmtId="0" fontId="46" fillId="0" borderId="67" xfId="33" applyFont="1" applyBorder="1" applyAlignment="1">
      <alignment vertical="center"/>
    </xf>
    <xf numFmtId="177" fontId="47" fillId="0" borderId="139" xfId="33" applyNumberFormat="1" applyFont="1" applyBorder="1" applyAlignment="1">
      <alignment vertical="center"/>
    </xf>
    <xf numFmtId="177" fontId="47" fillId="0" borderId="236" xfId="33" applyNumberFormat="1" applyFont="1" applyBorder="1" applyAlignment="1">
      <alignment vertical="center"/>
    </xf>
    <xf numFmtId="177" fontId="47" fillId="0" borderId="138" xfId="33" applyNumberFormat="1" applyFont="1" applyBorder="1" applyAlignment="1">
      <alignment vertical="center"/>
    </xf>
    <xf numFmtId="177" fontId="47" fillId="0" borderId="140" xfId="33" applyNumberFormat="1" applyFont="1" applyBorder="1" applyAlignment="1">
      <alignment vertical="center"/>
    </xf>
    <xf numFmtId="0" fontId="46" fillId="0" borderId="174" xfId="33" applyFont="1" applyBorder="1" applyAlignment="1">
      <alignment vertical="center"/>
    </xf>
    <xf numFmtId="177" fontId="49" fillId="0" borderId="0" xfId="33" applyNumberFormat="1" applyFont="1" applyAlignment="1">
      <alignment wrapText="1"/>
    </xf>
    <xf numFmtId="177" fontId="50" fillId="0" borderId="111" xfId="33" applyNumberFormat="1" applyFont="1" applyBorder="1" applyAlignment="1">
      <alignment wrapText="1"/>
    </xf>
    <xf numFmtId="177" fontId="50" fillId="0" borderId="110" xfId="33" applyNumberFormat="1" applyFont="1" applyBorder="1" applyAlignment="1">
      <alignment wrapText="1"/>
    </xf>
    <xf numFmtId="177" fontId="50" fillId="0" borderId="119" xfId="33" applyNumberFormat="1" applyFont="1" applyBorder="1" applyAlignment="1">
      <alignment wrapText="1"/>
    </xf>
    <xf numFmtId="177" fontId="50" fillId="0" borderId="0" xfId="33" applyNumberFormat="1" applyFont="1" applyAlignment="1">
      <alignment wrapText="1"/>
    </xf>
    <xf numFmtId="0" fontId="46" fillId="0" borderId="67" xfId="32" applyFont="1" applyBorder="1" applyAlignment="1">
      <alignment vertical="center"/>
    </xf>
    <xf numFmtId="177" fontId="47" fillId="0" borderId="112" xfId="33" applyNumberFormat="1" applyFont="1" applyBorder="1" applyAlignment="1">
      <alignment vertical="center"/>
    </xf>
    <xf numFmtId="177" fontId="47" fillId="0" borderId="25" xfId="33" applyNumberFormat="1" applyFont="1" applyBorder="1" applyAlignment="1">
      <alignment vertical="center"/>
    </xf>
    <xf numFmtId="177" fontId="47" fillId="0" borderId="109" xfId="33" applyNumberFormat="1" applyFont="1" applyBorder="1" applyAlignment="1">
      <alignment vertical="center"/>
    </xf>
    <xf numFmtId="177" fontId="47" fillId="0" borderId="121" xfId="33" applyNumberFormat="1" applyFont="1" applyBorder="1" applyAlignment="1">
      <alignment vertical="center"/>
    </xf>
    <xf numFmtId="0" fontId="46" fillId="0" borderId="68" xfId="33" applyFont="1" applyBorder="1" applyAlignment="1">
      <alignment vertical="center"/>
    </xf>
    <xf numFmtId="177" fontId="50" fillId="0" borderId="15" xfId="33" applyNumberFormat="1" applyFont="1" applyBorder="1"/>
    <xf numFmtId="177" fontId="50" fillId="0" borderId="111" xfId="2" applyNumberFormat="1" applyFont="1" applyFill="1" applyBorder="1" applyAlignment="1" applyProtection="1"/>
    <xf numFmtId="177" fontId="50" fillId="0" borderId="119" xfId="2" applyNumberFormat="1" applyFont="1" applyFill="1" applyBorder="1" applyAlignment="1" applyProtection="1"/>
    <xf numFmtId="177" fontId="50" fillId="0" borderId="155" xfId="2" applyNumberFormat="1" applyFont="1" applyFill="1" applyBorder="1" applyAlignment="1" applyProtection="1"/>
    <xf numFmtId="177" fontId="50" fillId="0" borderId="21" xfId="33" applyNumberFormat="1" applyFont="1" applyBorder="1"/>
    <xf numFmtId="177" fontId="50" fillId="0" borderId="147" xfId="33" applyNumberFormat="1" applyFont="1" applyBorder="1"/>
    <xf numFmtId="0" fontId="52" fillId="0" borderId="67" xfId="33" applyFont="1" applyBorder="1"/>
    <xf numFmtId="177" fontId="50" fillId="0" borderId="15" xfId="33" applyNumberFormat="1" applyFont="1" applyBorder="1" applyAlignment="1">
      <alignment vertical="center"/>
    </xf>
    <xf numFmtId="177" fontId="50" fillId="0" borderId="111" xfId="2" applyNumberFormat="1" applyFont="1" applyFill="1" applyBorder="1" applyAlignment="1" applyProtection="1">
      <alignment vertical="center"/>
    </xf>
    <xf numFmtId="177" fontId="50" fillId="0" borderId="119" xfId="2" applyNumberFormat="1" applyFont="1" applyFill="1" applyBorder="1" applyAlignment="1" applyProtection="1">
      <alignment vertical="center"/>
    </xf>
    <xf numFmtId="177" fontId="50" fillId="0" borderId="155" xfId="2" applyNumberFormat="1" applyFont="1" applyFill="1" applyBorder="1" applyAlignment="1" applyProtection="1">
      <alignment vertical="center"/>
    </xf>
    <xf numFmtId="177" fontId="50" fillId="0" borderId="21" xfId="33" applyNumberFormat="1" applyFont="1" applyBorder="1" applyAlignment="1">
      <alignment vertical="center"/>
    </xf>
    <xf numFmtId="177" fontId="50" fillId="0" borderId="147" xfId="33" applyNumberFormat="1" applyFont="1" applyBorder="1" applyAlignment="1">
      <alignment vertical="center"/>
    </xf>
    <xf numFmtId="0" fontId="52" fillId="0" borderId="67" xfId="33" applyFont="1" applyBorder="1" applyAlignment="1">
      <alignment vertical="center"/>
    </xf>
    <xf numFmtId="177" fontId="47" fillId="0" borderId="15" xfId="33" applyNumberFormat="1" applyFont="1" applyBorder="1" applyAlignment="1">
      <alignment vertical="center"/>
    </xf>
    <xf numFmtId="177" fontId="47" fillId="0" borderId="117" xfId="33" applyNumberFormat="1" applyFont="1" applyBorder="1" applyAlignment="1">
      <alignment vertical="center"/>
    </xf>
    <xf numFmtId="177" fontId="47" fillId="0" borderId="155" xfId="2" applyNumberFormat="1" applyFont="1" applyFill="1" applyBorder="1" applyAlignment="1" applyProtection="1">
      <alignment vertical="center"/>
    </xf>
    <xf numFmtId="177" fontId="47" fillId="0" borderId="21" xfId="33" applyNumberFormat="1" applyFont="1" applyBorder="1" applyAlignment="1">
      <alignment vertical="center"/>
    </xf>
    <xf numFmtId="177" fontId="47" fillId="0" borderId="147" xfId="33" applyNumberFormat="1" applyFont="1" applyBorder="1" applyAlignment="1">
      <alignment vertical="center"/>
    </xf>
    <xf numFmtId="177" fontId="47" fillId="0" borderId="163" xfId="33" applyNumberFormat="1" applyFont="1" applyBorder="1" applyAlignment="1">
      <alignment vertical="center"/>
    </xf>
    <xf numFmtId="177" fontId="47" fillId="0" borderId="172" xfId="33" applyNumberFormat="1" applyFont="1" applyBorder="1" applyAlignment="1">
      <alignment vertical="center"/>
    </xf>
    <xf numFmtId="177" fontId="47" fillId="0" borderId="139" xfId="2" applyNumberFormat="1" applyFont="1" applyFill="1" applyBorder="1" applyAlignment="1">
      <alignment vertical="center"/>
    </xf>
    <xf numFmtId="177" fontId="47" fillId="0" borderId="140" xfId="2" applyNumberFormat="1" applyFont="1" applyFill="1" applyBorder="1" applyAlignment="1">
      <alignment vertical="center"/>
    </xf>
    <xf numFmtId="177" fontId="47" fillId="0" borderId="241" xfId="33" applyNumberFormat="1" applyFont="1" applyBorder="1" applyAlignment="1">
      <alignment vertical="center"/>
    </xf>
    <xf numFmtId="177" fontId="47" fillId="0" borderId="249" xfId="33" applyNumberFormat="1" applyFont="1" applyBorder="1" applyAlignment="1">
      <alignment vertical="center"/>
    </xf>
    <xf numFmtId="177" fontId="47" fillId="0" borderId="155" xfId="33" applyNumberFormat="1" applyFont="1" applyBorder="1" applyAlignment="1">
      <alignment vertical="center"/>
    </xf>
    <xf numFmtId="177" fontId="47" fillId="0" borderId="199" xfId="33" applyNumberFormat="1" applyFont="1" applyBorder="1" applyAlignment="1">
      <alignment vertical="center"/>
    </xf>
    <xf numFmtId="177" fontId="47" fillId="0" borderId="165" xfId="33" applyNumberFormat="1" applyFont="1" applyBorder="1" applyAlignment="1">
      <alignment vertical="center"/>
    </xf>
    <xf numFmtId="177" fontId="50" fillId="0" borderId="21" xfId="33" applyNumberFormat="1" applyFont="1" applyBorder="1" applyAlignment="1">
      <alignment wrapText="1"/>
    </xf>
    <xf numFmtId="177" fontId="50" fillId="0" borderId="147" xfId="33" applyNumberFormat="1" applyFont="1" applyBorder="1" applyAlignment="1">
      <alignment wrapText="1"/>
    </xf>
    <xf numFmtId="177" fontId="47" fillId="0" borderId="69" xfId="33" applyNumberFormat="1" applyFont="1" applyBorder="1" applyAlignment="1">
      <alignment vertical="center"/>
    </xf>
    <xf numFmtId="177" fontId="47" fillId="0" borderId="116" xfId="33" applyNumberFormat="1" applyFont="1" applyBorder="1" applyAlignment="1">
      <alignment vertical="center"/>
    </xf>
    <xf numFmtId="177" fontId="47" fillId="0" borderId="30" xfId="33" applyNumberFormat="1" applyFont="1" applyBorder="1" applyAlignment="1">
      <alignment vertical="center"/>
    </xf>
    <xf numFmtId="177" fontId="47" fillId="0" borderId="191" xfId="33" applyNumberFormat="1" applyFont="1" applyBorder="1" applyAlignment="1">
      <alignment vertical="center"/>
    </xf>
    <xf numFmtId="177" fontId="47" fillId="0" borderId="144" xfId="33" applyNumberFormat="1" applyFont="1" applyBorder="1" applyAlignment="1">
      <alignment vertical="center"/>
    </xf>
    <xf numFmtId="177" fontId="47" fillId="0" borderId="212" xfId="33" applyNumberFormat="1" applyFont="1" applyBorder="1" applyAlignment="1">
      <alignment vertical="center"/>
    </xf>
    <xf numFmtId="0" fontId="53" fillId="0" borderId="0" xfId="33" applyFont="1" applyAlignment="1">
      <alignment vertical="center"/>
    </xf>
    <xf numFmtId="0" fontId="46" fillId="0" borderId="0" xfId="33" applyFont="1" applyAlignment="1">
      <alignment horizontal="left" vertical="center"/>
    </xf>
    <xf numFmtId="0" fontId="46" fillId="0" borderId="0" xfId="33" applyFont="1" applyAlignment="1">
      <alignment vertical="center"/>
    </xf>
    <xf numFmtId="38" fontId="53" fillId="0" borderId="0" xfId="2" applyFont="1" applyFill="1" applyAlignment="1">
      <alignment vertical="center"/>
    </xf>
    <xf numFmtId="177" fontId="50" fillId="0" borderId="210" xfId="33" applyNumberFormat="1" applyFont="1" applyBorder="1"/>
    <xf numFmtId="177" fontId="50" fillId="0" borderId="14" xfId="33" applyNumberFormat="1" applyFont="1" applyBorder="1"/>
    <xf numFmtId="0" fontId="45" fillId="0" borderId="73" xfId="33" applyFont="1" applyBorder="1" applyAlignment="1">
      <alignment horizontal="center" vertical="center"/>
    </xf>
    <xf numFmtId="177" fontId="50" fillId="0" borderId="210" xfId="33" applyNumberFormat="1" applyFont="1" applyBorder="1" applyAlignment="1">
      <alignment vertical="center"/>
    </xf>
    <xf numFmtId="177" fontId="50" fillId="0" borderId="14" xfId="33" applyNumberFormat="1" applyFont="1" applyBorder="1" applyAlignment="1">
      <alignment vertical="center"/>
    </xf>
    <xf numFmtId="177" fontId="47" fillId="0" borderId="210" xfId="33" applyNumberFormat="1" applyFont="1" applyBorder="1" applyAlignment="1">
      <alignment vertical="center"/>
    </xf>
    <xf numFmtId="177" fontId="47" fillId="0" borderId="14" xfId="33" applyNumberFormat="1" applyFont="1" applyBorder="1" applyAlignment="1">
      <alignment vertical="center"/>
    </xf>
    <xf numFmtId="0" fontId="46" fillId="0" borderId="73" xfId="32" applyFont="1" applyBorder="1" applyAlignment="1">
      <alignment vertical="center"/>
    </xf>
    <xf numFmtId="177" fontId="47" fillId="0" borderId="247" xfId="33" applyNumberFormat="1" applyFont="1" applyBorder="1" applyAlignment="1">
      <alignment vertical="center"/>
    </xf>
    <xf numFmtId="177" fontId="47" fillId="0" borderId="239" xfId="33" applyNumberFormat="1" applyFont="1" applyBorder="1" applyAlignment="1">
      <alignment vertical="center"/>
    </xf>
    <xf numFmtId="0" fontId="46" fillId="0" borderId="248" xfId="32" applyFont="1" applyBorder="1" applyAlignment="1">
      <alignment vertical="center"/>
    </xf>
    <xf numFmtId="177" fontId="47" fillId="0" borderId="34" xfId="33" applyNumberFormat="1" applyFont="1" applyBorder="1" applyAlignment="1">
      <alignment vertical="center"/>
    </xf>
    <xf numFmtId="177" fontId="47" fillId="0" borderId="27" xfId="33" applyNumberFormat="1" applyFont="1" applyBorder="1" applyAlignment="1">
      <alignment vertical="center"/>
    </xf>
    <xf numFmtId="0" fontId="46" fillId="0" borderId="78" xfId="32" applyFont="1" applyBorder="1" applyAlignment="1">
      <alignment vertical="center"/>
    </xf>
    <xf numFmtId="0" fontId="47" fillId="0" borderId="0" xfId="33" applyFont="1" applyAlignment="1">
      <alignment horizontal="left" vertical="center"/>
    </xf>
    <xf numFmtId="177" fontId="47" fillId="0" borderId="155" xfId="2" applyNumberFormat="1" applyFont="1" applyFill="1" applyBorder="1" applyAlignment="1" applyProtection="1">
      <alignment horizontal="right" vertical="center"/>
      <protection locked="0"/>
    </xf>
    <xf numFmtId="38" fontId="47" fillId="0" borderId="155" xfId="2" applyFont="1" applyFill="1" applyBorder="1" applyAlignment="1" applyProtection="1">
      <alignment vertical="center"/>
      <protection locked="0"/>
    </xf>
    <xf numFmtId="0" fontId="47" fillId="0" borderId="0" xfId="33" applyFont="1" applyAlignment="1">
      <alignment vertical="center"/>
    </xf>
    <xf numFmtId="177" fontId="54" fillId="0" borderId="155" xfId="2" applyNumberFormat="1" applyFont="1" applyFill="1" applyBorder="1" applyAlignment="1">
      <alignment vertical="center"/>
    </xf>
    <xf numFmtId="177" fontId="55" fillId="0" borderId="19" xfId="2" applyNumberFormat="1" applyFont="1" applyFill="1" applyBorder="1" applyAlignment="1" applyProtection="1"/>
    <xf numFmtId="177" fontId="55" fillId="0" borderId="111" xfId="2" applyNumberFormat="1" applyFont="1" applyFill="1" applyBorder="1" applyAlignment="1" applyProtection="1"/>
    <xf numFmtId="177" fontId="55" fillId="0" borderId="155" xfId="2" applyNumberFormat="1" applyFont="1" applyFill="1" applyBorder="1" applyAlignment="1" applyProtection="1"/>
    <xf numFmtId="177" fontId="55" fillId="0" borderId="111" xfId="2" applyNumberFormat="1" applyFont="1" applyFill="1" applyBorder="1" applyAlignment="1" applyProtection="1">
      <alignment shrinkToFit="1"/>
    </xf>
    <xf numFmtId="177" fontId="55" fillId="0" borderId="33" xfId="2" applyNumberFormat="1" applyFont="1" applyFill="1" applyBorder="1" applyAlignment="1" applyProtection="1"/>
    <xf numFmtId="177" fontId="55" fillId="0" borderId="19" xfId="2" applyNumberFormat="1" applyFont="1" applyFill="1" applyBorder="1" applyAlignment="1" applyProtection="1">
      <alignment vertical="center"/>
    </xf>
    <xf numFmtId="177" fontId="55" fillId="0" borderId="111" xfId="2" applyNumberFormat="1" applyFont="1" applyFill="1" applyBorder="1" applyAlignment="1" applyProtection="1">
      <alignment vertical="center"/>
    </xf>
    <xf numFmtId="177" fontId="55" fillId="0" borderId="155" xfId="2" applyNumberFormat="1" applyFont="1" applyFill="1" applyBorder="1" applyAlignment="1" applyProtection="1">
      <alignment vertical="center"/>
    </xf>
    <xf numFmtId="177" fontId="55" fillId="0" borderId="111" xfId="2" applyNumberFormat="1" applyFont="1" applyFill="1" applyBorder="1" applyAlignment="1" applyProtection="1">
      <alignment vertical="center" shrinkToFit="1"/>
    </xf>
    <xf numFmtId="177" fontId="55" fillId="0" borderId="33" xfId="2" applyNumberFormat="1" applyFont="1" applyFill="1" applyBorder="1" applyAlignment="1" applyProtection="1">
      <alignment vertical="center"/>
    </xf>
    <xf numFmtId="177" fontId="54" fillId="0" borderId="155" xfId="2" applyNumberFormat="1" applyFont="1" applyFill="1" applyBorder="1" applyAlignment="1" applyProtection="1">
      <alignment vertical="center"/>
      <protection locked="0"/>
    </xf>
    <xf numFmtId="177" fontId="54" fillId="0" borderId="155" xfId="2" applyNumberFormat="1" applyFont="1" applyFill="1" applyBorder="1" applyAlignment="1" applyProtection="1">
      <alignment horizontal="right" vertical="center"/>
      <protection locked="0"/>
    </xf>
    <xf numFmtId="177" fontId="54" fillId="0" borderId="155" xfId="2" applyNumberFormat="1" applyFont="1" applyFill="1" applyBorder="1" applyAlignment="1">
      <alignment horizontal="right" vertical="center"/>
    </xf>
    <xf numFmtId="0" fontId="46" fillId="0" borderId="73" xfId="33" applyFont="1" applyBorder="1" applyAlignment="1">
      <alignment horizontal="center" vertical="center"/>
    </xf>
    <xf numFmtId="177" fontId="50" fillId="0" borderId="113" xfId="33" applyNumberFormat="1" applyFont="1" applyBorder="1" applyAlignment="1">
      <alignment vertical="center"/>
    </xf>
    <xf numFmtId="177" fontId="50" fillId="0" borderId="64" xfId="33" applyNumberFormat="1" applyFont="1" applyBorder="1" applyAlignment="1">
      <alignment vertical="center"/>
    </xf>
    <xf numFmtId="177" fontId="50" fillId="0" borderId="114" xfId="33" applyNumberFormat="1" applyFont="1" applyBorder="1" applyAlignment="1">
      <alignment vertical="center"/>
    </xf>
    <xf numFmtId="177" fontId="50" fillId="0" borderId="115" xfId="33" applyNumberFormat="1" applyFont="1" applyBorder="1" applyAlignment="1">
      <alignment vertical="center"/>
    </xf>
    <xf numFmtId="177" fontId="50" fillId="0" borderId="105" xfId="33" applyNumberFormat="1" applyFont="1" applyBorder="1" applyAlignment="1">
      <alignment vertical="center"/>
    </xf>
    <xf numFmtId="0" fontId="45" fillId="0" borderId="77" xfId="33" applyFont="1" applyBorder="1" applyAlignment="1">
      <alignment horizontal="center" vertical="center"/>
    </xf>
    <xf numFmtId="177" fontId="47" fillId="0" borderId="111" xfId="33" applyNumberFormat="1" applyFont="1" applyBorder="1" applyAlignment="1" applyProtection="1">
      <alignment vertical="center"/>
      <protection locked="0"/>
    </xf>
    <xf numFmtId="177" fontId="47" fillId="0" borderId="21" xfId="33" applyNumberFormat="1" applyFont="1" applyBorder="1" applyAlignment="1" applyProtection="1">
      <alignment vertical="center"/>
      <protection locked="0"/>
    </xf>
    <xf numFmtId="177" fontId="47" fillId="0" borderId="139" xfId="33" applyNumberFormat="1" applyFont="1" applyBorder="1" applyAlignment="1" applyProtection="1">
      <alignment vertical="center"/>
      <protection locked="0"/>
    </xf>
    <xf numFmtId="177" fontId="47" fillId="0" borderId="241" xfId="33" applyNumberFormat="1" applyFont="1" applyBorder="1" applyAlignment="1" applyProtection="1">
      <alignment vertical="center"/>
      <protection locked="0"/>
    </xf>
    <xf numFmtId="0" fontId="48" fillId="0" borderId="0" xfId="33" applyFont="1" applyAlignment="1">
      <alignment vertical="center" shrinkToFit="1"/>
    </xf>
    <xf numFmtId="0" fontId="48" fillId="0" borderId="70" xfId="33" applyFont="1" applyBorder="1" applyAlignment="1">
      <alignment vertical="center" shrinkToFit="1"/>
    </xf>
    <xf numFmtId="0" fontId="48" fillId="0" borderId="72" xfId="33" applyFont="1" applyBorder="1" applyAlignment="1">
      <alignment horizontal="center" vertical="center" shrinkToFit="1"/>
    </xf>
    <xf numFmtId="0" fontId="48" fillId="0" borderId="0" xfId="33" applyFont="1" applyAlignment="1">
      <alignment horizontal="center" vertical="center" shrinkToFit="1"/>
    </xf>
    <xf numFmtId="0" fontId="48" fillId="0" borderId="73" xfId="33" applyFont="1" applyBorder="1" applyAlignment="1">
      <alignment horizontal="center" vertical="center" shrinkToFit="1"/>
    </xf>
    <xf numFmtId="0" fontId="48" fillId="0" borderId="115" xfId="33" applyFont="1" applyBorder="1" applyAlignment="1">
      <alignment horizontal="center" vertical="center" shrinkToFit="1"/>
    </xf>
    <xf numFmtId="0" fontId="48" fillId="0" borderId="104" xfId="33" applyFont="1" applyBorder="1" applyAlignment="1">
      <alignment horizontal="center" vertical="center" shrinkToFit="1"/>
    </xf>
    <xf numFmtId="0" fontId="48" fillId="0" borderId="211" xfId="33" applyFont="1" applyBorder="1" applyAlignment="1">
      <alignment horizontal="center" vertical="center" shrinkToFit="1"/>
    </xf>
    <xf numFmtId="0" fontId="48" fillId="0" borderId="105" xfId="33" applyFont="1" applyBorder="1" applyAlignment="1">
      <alignment horizontal="center" vertical="center" shrinkToFit="1"/>
    </xf>
    <xf numFmtId="0" fontId="48" fillId="0" borderId="64" xfId="33" applyFont="1" applyBorder="1" applyAlignment="1">
      <alignment horizontal="center" vertical="center" shrinkToFit="1"/>
    </xf>
    <xf numFmtId="0" fontId="48" fillId="0" borderId="79" xfId="33" applyFont="1" applyBorder="1" applyAlignment="1">
      <alignment horizontal="center" vertical="center" shrinkToFit="1"/>
    </xf>
    <xf numFmtId="0" fontId="48" fillId="0" borderId="77" xfId="33" applyFont="1" applyBorder="1" applyAlignment="1">
      <alignment horizontal="center" vertical="center" shrinkToFit="1"/>
    </xf>
    <xf numFmtId="177" fontId="50" fillId="0" borderId="115" xfId="2" applyNumberFormat="1" applyFont="1" applyFill="1" applyBorder="1" applyAlignment="1" applyProtection="1">
      <alignment vertical="center"/>
    </xf>
    <xf numFmtId="177" fontId="50" fillId="0" borderId="104" xfId="33" applyNumberFormat="1" applyFont="1" applyBorder="1" applyAlignment="1">
      <alignment vertical="center"/>
    </xf>
    <xf numFmtId="177" fontId="47" fillId="0" borderId="0" xfId="33" applyNumberFormat="1" applyFont="1" applyAlignment="1" applyProtection="1">
      <alignment vertical="center"/>
      <protection locked="0"/>
    </xf>
    <xf numFmtId="177" fontId="47" fillId="0" borderId="199" xfId="33" applyNumberFormat="1" applyFont="1" applyBorder="1" applyAlignment="1" applyProtection="1">
      <alignment vertical="center"/>
      <protection locked="0"/>
    </xf>
    <xf numFmtId="0" fontId="46" fillId="0" borderId="29" xfId="33" applyFont="1" applyBorder="1" applyAlignment="1">
      <alignment vertical="center"/>
    </xf>
    <xf numFmtId="0" fontId="46" fillId="0" borderId="32" xfId="33" applyFont="1" applyBorder="1" applyAlignment="1">
      <alignment vertical="center"/>
    </xf>
    <xf numFmtId="0" fontId="46" fillId="0" borderId="66" xfId="33" applyFont="1" applyBorder="1" applyAlignment="1">
      <alignment horizontal="center" vertical="center"/>
    </xf>
    <xf numFmtId="0" fontId="46" fillId="0" borderId="0" xfId="33" applyFont="1" applyAlignment="1">
      <alignment horizontal="center" vertical="center"/>
    </xf>
    <xf numFmtId="0" fontId="46" fillId="0" borderId="67" xfId="33" applyFont="1" applyBorder="1" applyAlignment="1">
      <alignment horizontal="center" vertical="center"/>
    </xf>
    <xf numFmtId="0" fontId="46" fillId="0" borderId="114" xfId="33" applyFont="1" applyBorder="1" applyAlignment="1">
      <alignment horizontal="center" vertical="center"/>
    </xf>
    <xf numFmtId="0" fontId="46" fillId="0" borderId="115" xfId="33" applyFont="1" applyBorder="1" applyAlignment="1">
      <alignment horizontal="center" vertical="center"/>
    </xf>
    <xf numFmtId="0" fontId="46" fillId="0" borderId="118" xfId="33" applyFont="1" applyBorder="1" applyAlignment="1">
      <alignment horizontal="center" vertical="center"/>
    </xf>
    <xf numFmtId="0" fontId="46" fillId="0" borderId="120" xfId="33" applyFont="1" applyBorder="1" applyAlignment="1">
      <alignment horizontal="center" vertical="center"/>
    </xf>
    <xf numFmtId="0" fontId="46" fillId="0" borderId="105" xfId="33" applyFont="1" applyBorder="1" applyAlignment="1">
      <alignment horizontal="center" vertical="center"/>
    </xf>
    <xf numFmtId="0" fontId="46" fillId="0" borderId="64" xfId="33" applyFont="1" applyBorder="1" applyAlignment="1">
      <alignment horizontal="center" vertical="center"/>
    </xf>
    <xf numFmtId="0" fontId="46" fillId="0" borderId="154" xfId="33" applyFont="1" applyBorder="1" applyAlignment="1">
      <alignment horizontal="center" vertical="center"/>
    </xf>
    <xf numFmtId="0" fontId="46" fillId="0" borderId="104" xfId="33" applyFont="1" applyBorder="1" applyAlignment="1">
      <alignment horizontal="center" vertical="center"/>
    </xf>
    <xf numFmtId="0" fontId="46" fillId="0" borderId="113" xfId="33" applyFont="1" applyBorder="1" applyAlignment="1">
      <alignment horizontal="center" vertical="center"/>
    </xf>
    <xf numFmtId="0" fontId="46" fillId="0" borderId="149" xfId="33" applyFont="1" applyBorder="1" applyAlignment="1">
      <alignment horizontal="center" vertical="center"/>
    </xf>
    <xf numFmtId="0" fontId="46" fillId="0" borderId="154" xfId="33" applyFont="1" applyBorder="1" applyAlignment="1">
      <alignment horizontal="center" vertical="center" shrinkToFit="1"/>
    </xf>
    <xf numFmtId="0" fontId="46" fillId="0" borderId="102" xfId="33" applyFont="1" applyBorder="1" applyAlignment="1">
      <alignment horizontal="center" vertical="center"/>
    </xf>
    <xf numFmtId="177" fontId="47" fillId="0" borderId="119" xfId="2" applyNumberFormat="1" applyFont="1" applyFill="1" applyBorder="1" applyAlignment="1" applyProtection="1">
      <alignment vertical="center"/>
    </xf>
    <xf numFmtId="177" fontId="50" fillId="0" borderId="94" xfId="33" applyNumberFormat="1" applyFont="1" applyBorder="1" applyAlignment="1">
      <alignment vertical="center"/>
    </xf>
    <xf numFmtId="177" fontId="50" fillId="0" borderId="118" xfId="33" applyNumberFormat="1" applyFont="1" applyBorder="1" applyAlignment="1">
      <alignment vertical="center"/>
    </xf>
    <xf numFmtId="177" fontId="50" fillId="0" borderId="120" xfId="33" applyNumberFormat="1" applyFont="1" applyBorder="1" applyAlignment="1">
      <alignment vertical="center"/>
    </xf>
    <xf numFmtId="177" fontId="50" fillId="0" borderId="120" xfId="2" applyNumberFormat="1" applyFont="1" applyFill="1" applyBorder="1" applyAlignment="1" applyProtection="1">
      <alignment vertical="center"/>
    </xf>
    <xf numFmtId="177" fontId="50" fillId="0" borderId="154" xfId="33" applyNumberFormat="1" applyFont="1" applyBorder="1" applyAlignment="1">
      <alignment vertical="center"/>
    </xf>
    <xf numFmtId="0" fontId="45" fillId="0" borderId="102" xfId="33" applyFont="1" applyBorder="1" applyAlignment="1">
      <alignment horizontal="center" vertical="center"/>
    </xf>
    <xf numFmtId="177" fontId="47" fillId="0" borderId="147" xfId="33" applyNumberFormat="1" applyFont="1" applyBorder="1" applyAlignment="1" applyProtection="1">
      <alignment vertical="center"/>
      <protection locked="0"/>
    </xf>
    <xf numFmtId="177" fontId="47" fillId="0" borderId="249" xfId="33" applyNumberFormat="1" applyFont="1" applyBorder="1" applyAlignment="1" applyProtection="1">
      <alignment vertical="center"/>
      <protection locked="0"/>
    </xf>
    <xf numFmtId="0" fontId="46" fillId="0" borderId="0" xfId="33" applyFont="1" applyAlignment="1">
      <alignment horizontal="right" vertical="center"/>
    </xf>
    <xf numFmtId="0" fontId="46" fillId="0" borderId="83" xfId="33" applyFont="1" applyBorder="1" applyAlignment="1">
      <alignment vertical="center"/>
    </xf>
    <xf numFmtId="0" fontId="46" fillId="0" borderId="46" xfId="33" applyFont="1" applyBorder="1" applyAlignment="1">
      <alignment horizontal="center" vertical="center"/>
    </xf>
    <xf numFmtId="0" fontId="46" fillId="0" borderId="101" xfId="33" applyFont="1" applyBorder="1" applyAlignment="1">
      <alignment horizontal="center" vertical="center"/>
    </xf>
    <xf numFmtId="0" fontId="46" fillId="0" borderId="171" xfId="33" applyFont="1" applyBorder="1" applyAlignment="1">
      <alignment horizontal="center" vertical="center"/>
    </xf>
    <xf numFmtId="0" fontId="46" fillId="0" borderId="47" xfId="33" applyFont="1" applyBorder="1" applyAlignment="1">
      <alignment horizontal="center" vertical="center"/>
    </xf>
    <xf numFmtId="0" fontId="46" fillId="0" borderId="48" xfId="33" applyFont="1" applyBorder="1" applyAlignment="1">
      <alignment horizontal="center" vertical="center"/>
    </xf>
    <xf numFmtId="0" fontId="47" fillId="0" borderId="47" xfId="33" applyFont="1" applyBorder="1" applyAlignment="1">
      <alignment horizontal="center" vertical="center"/>
    </xf>
    <xf numFmtId="177" fontId="51" fillId="0" borderId="15" xfId="2" applyNumberFormat="1" applyFont="1" applyFill="1" applyBorder="1" applyAlignment="1">
      <alignment vertical="center"/>
    </xf>
    <xf numFmtId="177" fontId="51" fillId="0" borderId="110" xfId="2" applyNumberFormat="1" applyFont="1" applyFill="1" applyBorder="1" applyAlignment="1">
      <alignment vertical="center"/>
    </xf>
    <xf numFmtId="177" fontId="51" fillId="0" borderId="111" xfId="2" applyNumberFormat="1" applyFont="1" applyFill="1" applyBorder="1" applyAlignment="1">
      <alignment vertical="center"/>
    </xf>
    <xf numFmtId="177" fontId="51" fillId="0" borderId="117" xfId="2" applyNumberFormat="1" applyFont="1" applyFill="1" applyBorder="1" applyAlignment="1">
      <alignment vertical="center"/>
    </xf>
    <xf numFmtId="177" fontId="51" fillId="0" borderId="119" xfId="2" applyNumberFormat="1" applyFont="1" applyFill="1" applyBorder="1" applyAlignment="1">
      <alignment vertical="center"/>
    </xf>
    <xf numFmtId="177" fontId="51" fillId="0" borderId="0" xfId="2" applyNumberFormat="1" applyFont="1" applyFill="1" applyBorder="1" applyAlignment="1">
      <alignment vertical="center"/>
    </xf>
    <xf numFmtId="177" fontId="47" fillId="0" borderId="110" xfId="2" applyNumberFormat="1" applyFont="1" applyFill="1" applyBorder="1" applyAlignment="1">
      <alignment vertical="center"/>
    </xf>
    <xf numFmtId="177" fontId="49" fillId="0" borderId="94" xfId="2" applyNumberFormat="1" applyFont="1" applyFill="1" applyBorder="1" applyAlignment="1">
      <alignment vertical="center"/>
    </xf>
    <xf numFmtId="177" fontId="49" fillId="0" borderId="114" xfId="2" applyNumberFormat="1" applyFont="1" applyFill="1" applyBorder="1" applyAlignment="1">
      <alignment vertical="center"/>
    </xf>
    <xf numFmtId="177" fontId="49" fillId="0" borderId="115" xfId="2" applyNumberFormat="1" applyFont="1" applyFill="1" applyBorder="1" applyAlignment="1">
      <alignment vertical="center"/>
    </xf>
    <xf numFmtId="177" fontId="49" fillId="0" borderId="118" xfId="2" applyNumberFormat="1" applyFont="1" applyFill="1" applyBorder="1" applyAlignment="1">
      <alignment vertical="center"/>
    </xf>
    <xf numFmtId="177" fontId="49" fillId="0" borderId="120" xfId="2" applyNumberFormat="1" applyFont="1" applyFill="1" applyBorder="1" applyAlignment="1">
      <alignment vertical="center"/>
    </xf>
    <xf numFmtId="177" fontId="49" fillId="0" borderId="0" xfId="2" applyNumberFormat="1" applyFont="1" applyFill="1" applyBorder="1" applyAlignment="1">
      <alignment vertical="center"/>
    </xf>
    <xf numFmtId="177" fontId="50" fillId="0" borderId="115" xfId="2" applyNumberFormat="1" applyFont="1" applyFill="1" applyBorder="1" applyAlignment="1">
      <alignment vertical="center"/>
    </xf>
    <xf numFmtId="177" fontId="50" fillId="0" borderId="120" xfId="2" applyNumberFormat="1" applyFont="1" applyFill="1" applyBorder="1" applyAlignment="1">
      <alignment vertical="center"/>
    </xf>
    <xf numFmtId="177" fontId="50" fillId="0" borderId="0" xfId="2" applyNumberFormat="1" applyFont="1" applyFill="1" applyBorder="1" applyAlignment="1">
      <alignment vertical="center"/>
    </xf>
    <xf numFmtId="177" fontId="50" fillId="0" borderId="115" xfId="2" applyNumberFormat="1" applyFont="1" applyFill="1" applyBorder="1" applyAlignment="1">
      <alignment vertical="center" shrinkToFit="1"/>
    </xf>
    <xf numFmtId="177" fontId="50" fillId="0" borderId="156" xfId="33" applyNumberFormat="1" applyFont="1" applyBorder="1" applyAlignment="1">
      <alignment vertical="center"/>
    </xf>
    <xf numFmtId="177" fontId="47" fillId="0" borderId="119" xfId="33" applyNumberFormat="1" applyFont="1" applyBorder="1" applyAlignment="1" applyProtection="1">
      <alignment vertical="center"/>
      <protection locked="0"/>
    </xf>
    <xf numFmtId="177" fontId="47" fillId="0" borderId="140" xfId="33" applyNumberFormat="1" applyFont="1" applyBorder="1" applyAlignment="1" applyProtection="1">
      <alignment vertical="center"/>
      <protection locked="0"/>
    </xf>
    <xf numFmtId="177" fontId="47" fillId="0" borderId="111" xfId="2" applyNumberFormat="1" applyFont="1" applyFill="1" applyBorder="1" applyAlignment="1" applyProtection="1">
      <alignment vertical="center"/>
      <protection locked="0"/>
    </xf>
    <xf numFmtId="177" fontId="47" fillId="0" borderId="119" xfId="2" applyNumberFormat="1" applyFont="1" applyFill="1" applyBorder="1" applyAlignment="1" applyProtection="1">
      <alignment vertical="center"/>
      <protection locked="0"/>
    </xf>
    <xf numFmtId="177" fontId="47" fillId="0" borderId="112" xfId="2" applyNumberFormat="1" applyFont="1" applyFill="1" applyBorder="1" applyAlignment="1">
      <alignment vertical="center"/>
    </xf>
    <xf numFmtId="177" fontId="47" fillId="0" borderId="121" xfId="2" applyNumberFormat="1" applyFont="1" applyFill="1" applyBorder="1" applyAlignment="1">
      <alignment vertical="center"/>
    </xf>
    <xf numFmtId="0" fontId="46" fillId="0" borderId="67" xfId="32" applyFont="1" applyBorder="1" applyAlignment="1">
      <alignment horizontal="center" vertical="center"/>
    </xf>
    <xf numFmtId="0" fontId="45" fillId="0" borderId="102" xfId="32" applyFont="1" applyBorder="1" applyAlignment="1">
      <alignment horizontal="center" vertical="center"/>
    </xf>
    <xf numFmtId="177" fontId="47" fillId="0" borderId="111" xfId="2" applyNumberFormat="1" applyFont="1" applyFill="1" applyBorder="1" applyAlignment="1" applyProtection="1">
      <alignment horizontal="right" vertical="center"/>
      <protection locked="0"/>
    </xf>
    <xf numFmtId="41" fontId="47" fillId="0" borderId="111" xfId="2" applyNumberFormat="1" applyFont="1" applyFill="1" applyBorder="1" applyAlignment="1" applyProtection="1">
      <alignment vertical="center"/>
      <protection locked="0"/>
    </xf>
    <xf numFmtId="38" fontId="47" fillId="0" borderId="111" xfId="2" applyFont="1" applyFill="1" applyBorder="1" applyAlignment="1" applyProtection="1">
      <alignment vertical="center"/>
      <protection locked="0"/>
    </xf>
    <xf numFmtId="177" fontId="47" fillId="0" borderId="119" xfId="2" applyNumberFormat="1" applyFont="1" applyFill="1" applyBorder="1" applyAlignment="1" applyProtection="1">
      <alignment horizontal="right" vertical="center"/>
      <protection locked="0"/>
    </xf>
    <xf numFmtId="177" fontId="47" fillId="0" borderId="139" xfId="2" applyNumberFormat="1" applyFont="1" applyFill="1" applyBorder="1" applyAlignment="1" applyProtection="1">
      <alignment vertical="center"/>
      <protection locked="0"/>
    </xf>
    <xf numFmtId="177" fontId="47" fillId="0" borderId="140" xfId="2" applyNumberFormat="1" applyFont="1" applyFill="1" applyBorder="1" applyAlignment="1" applyProtection="1">
      <alignment vertical="center"/>
      <protection locked="0"/>
    </xf>
    <xf numFmtId="177" fontId="47" fillId="0" borderId="16" xfId="2" applyNumberFormat="1" applyFont="1" applyFill="1" applyBorder="1" applyAlignment="1" applyProtection="1">
      <alignment vertical="center"/>
    </xf>
    <xf numFmtId="177" fontId="54" fillId="0" borderId="19" xfId="2" applyNumberFormat="1" applyFont="1" applyFill="1" applyBorder="1" applyAlignment="1" applyProtection="1">
      <alignment horizontal="right" vertical="center"/>
    </xf>
    <xf numFmtId="177" fontId="54" fillId="0" borderId="111" xfId="2" applyNumberFormat="1" applyFont="1" applyFill="1" applyBorder="1" applyAlignment="1" applyProtection="1">
      <alignment vertical="center"/>
    </xf>
    <xf numFmtId="177" fontId="54" fillId="0" borderId="155" xfId="2" applyNumberFormat="1" applyFont="1" applyFill="1" applyBorder="1" applyAlignment="1" applyProtection="1">
      <alignment vertical="center"/>
    </xf>
    <xf numFmtId="177" fontId="54" fillId="0" borderId="33" xfId="2" applyNumberFormat="1" applyFont="1" applyFill="1" applyBorder="1" applyAlignment="1" applyProtection="1">
      <alignment vertical="center"/>
    </xf>
    <xf numFmtId="177" fontId="50" fillId="0" borderId="76" xfId="2" applyNumberFormat="1" applyFont="1" applyFill="1" applyBorder="1" applyAlignment="1" applyProtection="1">
      <alignment vertical="center"/>
    </xf>
    <xf numFmtId="177" fontId="55" fillId="0" borderId="104" xfId="2" applyNumberFormat="1" applyFont="1" applyFill="1" applyBorder="1" applyAlignment="1" applyProtection="1">
      <alignment horizontal="right" vertical="center"/>
    </xf>
    <xf numFmtId="177" fontId="55" fillId="0" borderId="115" xfId="2" applyNumberFormat="1" applyFont="1" applyFill="1" applyBorder="1" applyAlignment="1" applyProtection="1">
      <alignment horizontal="right" vertical="center"/>
    </xf>
    <xf numFmtId="177" fontId="55" fillId="0" borderId="115" xfId="2" applyNumberFormat="1" applyFont="1" applyFill="1" applyBorder="1" applyAlignment="1" applyProtection="1">
      <alignment horizontal="right" vertical="center" shrinkToFit="1"/>
    </xf>
    <xf numFmtId="177" fontId="55" fillId="0" borderId="155" xfId="2" applyNumberFormat="1" applyFont="1" applyFill="1" applyBorder="1" applyAlignment="1" applyProtection="1">
      <alignment horizontal="right" vertical="center" shrinkToFit="1"/>
    </xf>
    <xf numFmtId="177" fontId="55" fillId="0" borderId="79" xfId="2" applyNumberFormat="1" applyFont="1" applyFill="1" applyBorder="1" applyAlignment="1" applyProtection="1">
      <alignment horizontal="right" vertical="center"/>
    </xf>
    <xf numFmtId="177" fontId="50" fillId="0" borderId="16" xfId="2" applyNumberFormat="1" applyFont="1" applyFill="1" applyBorder="1" applyAlignment="1" applyProtection="1"/>
    <xf numFmtId="177" fontId="50" fillId="0" borderId="16" xfId="2" applyNumberFormat="1" applyFont="1" applyFill="1" applyBorder="1" applyAlignment="1" applyProtection="1">
      <alignment vertical="center"/>
    </xf>
    <xf numFmtId="177" fontId="47" fillId="0" borderId="164" xfId="2" applyNumberFormat="1" applyFont="1" applyFill="1" applyBorder="1" applyAlignment="1" applyProtection="1">
      <alignment vertical="center"/>
    </xf>
    <xf numFmtId="177" fontId="47" fillId="0" borderId="17" xfId="2" applyNumberFormat="1" applyFont="1" applyFill="1" applyBorder="1" applyAlignment="1" applyProtection="1">
      <alignment vertical="center"/>
    </xf>
    <xf numFmtId="177" fontId="54" fillId="0" borderId="19" xfId="2" applyNumberFormat="1" applyFont="1" applyFill="1" applyBorder="1" applyAlignment="1">
      <alignment horizontal="right" vertical="center"/>
    </xf>
    <xf numFmtId="177" fontId="54" fillId="0" borderId="111" xfId="2" applyNumberFormat="1" applyFont="1" applyFill="1" applyBorder="1" applyAlignment="1">
      <alignment vertical="center"/>
    </xf>
    <xf numFmtId="177" fontId="54" fillId="0" borderId="33" xfId="2" applyNumberFormat="1" applyFont="1" applyFill="1" applyBorder="1" applyAlignment="1">
      <alignment vertical="center"/>
    </xf>
    <xf numFmtId="177" fontId="54" fillId="0" borderId="111" xfId="2" applyNumberFormat="1" applyFont="1" applyFill="1" applyBorder="1" applyAlignment="1">
      <alignment horizontal="right" vertical="center"/>
    </xf>
    <xf numFmtId="177" fontId="54" fillId="0" borderId="236" xfId="2" applyNumberFormat="1" applyFont="1" applyFill="1" applyBorder="1" applyAlignment="1">
      <alignment horizontal="right" vertical="center"/>
    </xf>
    <xf numFmtId="177" fontId="54" fillId="0" borderId="139" xfId="2" applyNumberFormat="1" applyFont="1" applyFill="1" applyBorder="1" applyAlignment="1">
      <alignment vertical="center"/>
    </xf>
    <xf numFmtId="177" fontId="54" fillId="0" borderId="233" xfId="2" applyNumberFormat="1" applyFont="1" applyFill="1" applyBorder="1" applyAlignment="1">
      <alignment vertical="center"/>
    </xf>
    <xf numFmtId="177" fontId="54" fillId="0" borderId="111" xfId="2" applyNumberFormat="1" applyFont="1" applyFill="1" applyBorder="1" applyAlignment="1" applyProtection="1">
      <alignment vertical="center"/>
      <protection locked="0"/>
    </xf>
    <xf numFmtId="177" fontId="54" fillId="0" borderId="33" xfId="2" applyNumberFormat="1" applyFont="1" applyFill="1" applyBorder="1" applyAlignment="1" applyProtection="1">
      <alignment vertical="center"/>
      <protection locked="0"/>
    </xf>
    <xf numFmtId="177" fontId="54" fillId="0" borderId="111" xfId="2" applyNumberFormat="1" applyFont="1" applyFill="1" applyBorder="1" applyAlignment="1" applyProtection="1">
      <alignment horizontal="right" vertical="center"/>
      <protection locked="0"/>
    </xf>
    <xf numFmtId="177" fontId="54" fillId="0" borderId="33" xfId="2" applyNumberFormat="1" applyFont="1" applyFill="1" applyBorder="1" applyAlignment="1">
      <alignment horizontal="right" vertical="center"/>
    </xf>
    <xf numFmtId="177" fontId="54" fillId="0" borderId="33" xfId="2" applyNumberFormat="1" applyFont="1" applyFill="1" applyBorder="1" applyAlignment="1" applyProtection="1">
      <alignment horizontal="right" vertical="center"/>
      <protection locked="0"/>
    </xf>
    <xf numFmtId="177" fontId="54" fillId="0" borderId="139" xfId="2" applyNumberFormat="1" applyFont="1" applyFill="1" applyBorder="1" applyAlignment="1" applyProtection="1">
      <alignment vertical="center"/>
      <protection locked="0"/>
    </xf>
    <xf numFmtId="177" fontId="54" fillId="0" borderId="233" xfId="2" applyNumberFormat="1" applyFont="1" applyFill="1" applyBorder="1" applyAlignment="1" applyProtection="1">
      <alignment vertical="center"/>
      <protection locked="0"/>
    </xf>
    <xf numFmtId="177" fontId="54" fillId="0" borderId="111" xfId="2" applyNumberFormat="1" applyFont="1" applyFill="1" applyBorder="1" applyAlignment="1">
      <alignment vertical="center" shrinkToFit="1"/>
    </xf>
    <xf numFmtId="177" fontId="54" fillId="0" borderId="25" xfId="2" applyNumberFormat="1" applyFont="1" applyFill="1" applyBorder="1" applyAlignment="1">
      <alignment horizontal="right" vertical="center"/>
    </xf>
    <xf numFmtId="177" fontId="54" fillId="0" borderId="112" xfId="2" applyNumberFormat="1" applyFont="1" applyFill="1" applyBorder="1" applyAlignment="1">
      <alignment vertical="center"/>
    </xf>
    <xf numFmtId="177" fontId="54" fillId="0" borderId="80" xfId="2" applyNumberFormat="1" applyFont="1" applyFill="1" applyBorder="1" applyAlignment="1">
      <alignment vertical="center"/>
    </xf>
    <xf numFmtId="3" fontId="19" fillId="0" borderId="0" xfId="33" applyNumberFormat="1" applyFont="1" applyAlignment="1">
      <alignment horizontal="right" vertical="center"/>
    </xf>
    <xf numFmtId="0" fontId="15" fillId="0" borderId="0" xfId="33" applyFont="1" applyAlignment="1">
      <alignment horizontal="center" vertical="center" shrinkToFit="1"/>
    </xf>
    <xf numFmtId="0" fontId="15" fillId="0" borderId="79" xfId="33" applyFont="1" applyBorder="1" applyAlignment="1">
      <alignment horizontal="center" vertical="center" shrinkToFit="1"/>
    </xf>
    <xf numFmtId="0" fontId="33" fillId="0" borderId="0" xfId="33" applyFont="1" applyAlignment="1">
      <alignment horizontal="center" vertical="center"/>
    </xf>
    <xf numFmtId="0" fontId="19" fillId="0" borderId="0" xfId="33" applyFont="1" applyAlignment="1" applyProtection="1">
      <alignment horizontal="left" vertical="top" wrapText="1"/>
      <protection locked="0"/>
    </xf>
    <xf numFmtId="0" fontId="15" fillId="0" borderId="82" xfId="33" applyFont="1" applyBorder="1" applyAlignment="1" applyProtection="1">
      <alignment horizontal="center"/>
      <protection locked="0"/>
    </xf>
    <xf numFmtId="0" fontId="21" fillId="0" borderId="84" xfId="33" applyFont="1" applyBorder="1" applyAlignment="1" applyProtection="1">
      <alignment horizontal="center"/>
      <protection locked="0"/>
    </xf>
    <xf numFmtId="0" fontId="15" fillId="0" borderId="84" xfId="33" applyFont="1" applyBorder="1" applyAlignment="1" applyProtection="1">
      <alignment horizontal="center"/>
      <protection locked="0"/>
    </xf>
    <xf numFmtId="0" fontId="17" fillId="0" borderId="37" xfId="33" applyFont="1" applyBorder="1" applyAlignment="1" applyProtection="1">
      <alignment horizontal="center" vertical="center"/>
      <protection locked="0"/>
    </xf>
    <xf numFmtId="0" fontId="17" fillId="0" borderId="32" xfId="33" applyFont="1" applyBorder="1" applyAlignment="1" applyProtection="1">
      <alignment horizontal="center" vertical="center"/>
      <protection locked="0"/>
    </xf>
    <xf numFmtId="0" fontId="17" fillId="0" borderId="104" xfId="33" applyFont="1" applyBorder="1" applyAlignment="1" applyProtection="1">
      <alignment horizontal="center" vertical="center"/>
      <protection locked="0"/>
    </xf>
    <xf numFmtId="0" fontId="17" fillId="0" borderId="79" xfId="33" applyFont="1" applyBorder="1" applyAlignment="1" applyProtection="1">
      <alignment horizontal="center" vertical="center"/>
      <protection locked="0"/>
    </xf>
    <xf numFmtId="0" fontId="17" fillId="0" borderId="133" xfId="33" applyFont="1" applyBorder="1" applyAlignment="1" applyProtection="1">
      <alignment horizontal="center" vertical="center"/>
      <protection locked="0"/>
    </xf>
    <xf numFmtId="0" fontId="17" fillId="0" borderId="173" xfId="33" applyFont="1" applyBorder="1" applyAlignment="1" applyProtection="1">
      <alignment horizontal="center" vertical="center"/>
      <protection locked="0"/>
    </xf>
    <xf numFmtId="0" fontId="17" fillId="0" borderId="159" xfId="33" applyFont="1" applyBorder="1" applyAlignment="1" applyProtection="1">
      <alignment horizontal="center" vertical="center"/>
      <protection locked="0"/>
    </xf>
    <xf numFmtId="0" fontId="17" fillId="0" borderId="167" xfId="33" applyFont="1" applyBorder="1" applyAlignment="1" applyProtection="1">
      <alignment horizontal="center" vertical="center"/>
      <protection locked="0"/>
    </xf>
    <xf numFmtId="0" fontId="17" fillId="0" borderId="131" xfId="33" applyFont="1" applyBorder="1" applyAlignment="1" applyProtection="1">
      <alignment horizontal="center" vertical="center"/>
      <protection locked="0"/>
    </xf>
    <xf numFmtId="0" fontId="17" fillId="0" borderId="124" xfId="33" applyFont="1" applyBorder="1" applyAlignment="1" applyProtection="1">
      <alignment horizontal="center" vertical="center"/>
      <protection locked="0"/>
    </xf>
    <xf numFmtId="0" fontId="17" fillId="0" borderId="127" xfId="33" applyFont="1" applyBorder="1" applyAlignment="1" applyProtection="1">
      <alignment horizontal="center" vertical="center"/>
      <protection locked="0"/>
    </xf>
    <xf numFmtId="0" fontId="17" fillId="0" borderId="130" xfId="33" applyFont="1" applyBorder="1" applyAlignment="1" applyProtection="1">
      <alignment horizontal="center" vertical="center"/>
      <protection locked="0"/>
    </xf>
    <xf numFmtId="0" fontId="17" fillId="0" borderId="132" xfId="33" applyFont="1" applyBorder="1" applyAlignment="1" applyProtection="1">
      <alignment horizontal="center" vertical="center"/>
      <protection locked="0"/>
    </xf>
    <xf numFmtId="0" fontId="15" fillId="0" borderId="159" xfId="33" applyFont="1" applyBorder="1" applyAlignment="1" applyProtection="1">
      <alignment horizontal="center" vertical="center"/>
      <protection locked="0"/>
    </xf>
    <xf numFmtId="0" fontId="15" fillId="0" borderId="167" xfId="33" applyFont="1" applyBorder="1" applyAlignment="1" applyProtection="1">
      <alignment horizontal="center" vertical="center"/>
      <protection locked="0"/>
    </xf>
    <xf numFmtId="0" fontId="15" fillId="0" borderId="160" xfId="33" applyFont="1" applyBorder="1" applyAlignment="1" applyProtection="1">
      <alignment horizontal="center" vertical="center"/>
      <protection locked="0"/>
    </xf>
    <xf numFmtId="0" fontId="15" fillId="0" borderId="168" xfId="33" applyFont="1" applyBorder="1" applyAlignment="1" applyProtection="1">
      <alignment horizontal="center" vertical="center"/>
      <protection locked="0"/>
    </xf>
    <xf numFmtId="0" fontId="15" fillId="0" borderId="131" xfId="33" applyFont="1" applyBorder="1" applyAlignment="1" applyProtection="1">
      <alignment horizontal="center" vertical="center"/>
      <protection locked="0"/>
    </xf>
    <xf numFmtId="0" fontId="15" fillId="0" borderId="124" xfId="33" applyFont="1" applyBorder="1" applyAlignment="1" applyProtection="1">
      <alignment horizontal="center" vertical="center"/>
      <protection locked="0"/>
    </xf>
    <xf numFmtId="0" fontId="15" fillId="0" borderId="127" xfId="33" applyFont="1" applyBorder="1" applyAlignment="1" applyProtection="1">
      <alignment horizontal="center" vertical="center"/>
      <protection locked="0"/>
    </xf>
    <xf numFmtId="0" fontId="15" fillId="0" borderId="130" xfId="33" applyFont="1" applyBorder="1" applyAlignment="1" applyProtection="1">
      <alignment horizontal="center" vertical="center"/>
      <protection locked="0"/>
    </xf>
    <xf numFmtId="0" fontId="15" fillId="0" borderId="157" xfId="33" applyFont="1" applyBorder="1" applyAlignment="1" applyProtection="1">
      <alignment horizontal="center" vertical="center"/>
      <protection locked="0"/>
    </xf>
    <xf numFmtId="0" fontId="15" fillId="0" borderId="63" xfId="33" applyFont="1" applyBorder="1" applyAlignment="1" applyProtection="1">
      <alignment horizontal="distributed" vertical="center"/>
      <protection locked="0"/>
    </xf>
    <xf numFmtId="0" fontId="13" fillId="0" borderId="89" xfId="33" applyFont="1" applyBorder="1" applyAlignment="1" applyProtection="1">
      <alignment vertical="center"/>
      <protection locked="0"/>
    </xf>
    <xf numFmtId="0" fontId="19" fillId="0" borderId="86" xfId="33" applyFont="1" applyBorder="1" applyAlignment="1" applyProtection="1">
      <alignment horizontal="distributed" vertical="center"/>
      <protection locked="0"/>
    </xf>
    <xf numFmtId="0" fontId="27" fillId="0" borderId="87" xfId="33" applyFont="1" applyBorder="1" applyAlignment="1" applyProtection="1">
      <alignment vertical="center"/>
      <protection locked="0"/>
    </xf>
    <xf numFmtId="0" fontId="11" fillId="0" borderId="88" xfId="33" applyFont="1" applyBorder="1" applyAlignment="1" applyProtection="1">
      <alignment horizontal="center" vertical="center"/>
      <protection locked="0"/>
    </xf>
    <xf numFmtId="0" fontId="23" fillId="0" borderId="52" xfId="33" applyFont="1" applyBorder="1" applyAlignment="1" applyProtection="1">
      <alignment vertical="center"/>
      <protection locked="0"/>
    </xf>
    <xf numFmtId="0" fontId="15" fillId="0" borderId="63" xfId="33" applyFont="1" applyBorder="1" applyAlignment="1" applyProtection="1">
      <alignment vertical="center"/>
      <protection locked="0"/>
    </xf>
    <xf numFmtId="3" fontId="19" fillId="0" borderId="0" xfId="33" applyNumberFormat="1" applyFont="1" applyAlignment="1">
      <alignment horizontal="right" vertical="center"/>
    </xf>
    <xf numFmtId="0" fontId="15" fillId="0" borderId="197" xfId="33" applyFont="1" applyBorder="1" applyAlignment="1" applyProtection="1">
      <alignment horizontal="center" vertical="center"/>
      <protection locked="0"/>
    </xf>
    <xf numFmtId="0" fontId="15" fillId="0" borderId="133" xfId="33" applyFont="1" applyBorder="1" applyAlignment="1" applyProtection="1">
      <alignment horizontal="center" vertical="center"/>
      <protection locked="0"/>
    </xf>
    <xf numFmtId="0" fontId="15" fillId="0" borderId="92" xfId="33" applyFont="1" applyBorder="1" applyAlignment="1" applyProtection="1">
      <alignment horizontal="center" vertical="center"/>
      <protection locked="0"/>
    </xf>
    <xf numFmtId="0" fontId="13" fillId="0" borderId="93" xfId="33" applyFont="1" applyBorder="1" applyAlignment="1" applyProtection="1">
      <alignment horizontal="center" vertical="center"/>
      <protection locked="0"/>
    </xf>
    <xf numFmtId="0" fontId="15" fillId="0" borderId="31" xfId="33" applyFont="1" applyBorder="1" applyAlignment="1" applyProtection="1">
      <alignment horizontal="center" vertical="center"/>
      <protection locked="0"/>
    </xf>
    <xf numFmtId="0" fontId="13" fillId="0" borderId="32" xfId="33" applyFont="1" applyBorder="1" applyAlignment="1" applyProtection="1">
      <alignment vertical="center"/>
      <protection locked="0"/>
    </xf>
    <xf numFmtId="0" fontId="13" fillId="0" borderId="94" xfId="33" applyFont="1" applyBorder="1" applyAlignment="1" applyProtection="1">
      <alignment vertical="center"/>
      <protection locked="0"/>
    </xf>
    <xf numFmtId="0" fontId="13" fillId="0" borderId="79" xfId="33" applyFont="1" applyBorder="1" applyAlignment="1" applyProtection="1">
      <alignment vertical="center"/>
      <protection locked="0"/>
    </xf>
    <xf numFmtId="0" fontId="15" fillId="0" borderId="92" xfId="33" applyFont="1" applyBorder="1" applyAlignment="1">
      <alignment horizontal="center" vertical="center"/>
    </xf>
    <xf numFmtId="0" fontId="15" fillId="0" borderId="93" xfId="33" applyFont="1" applyBorder="1" applyAlignment="1">
      <alignment horizontal="center" vertical="center"/>
    </xf>
    <xf numFmtId="3" fontId="19" fillId="0" borderId="0" xfId="33" applyNumberFormat="1" applyFont="1" applyAlignment="1">
      <alignment horizontal="left" vertical="top" wrapText="1"/>
    </xf>
    <xf numFmtId="0" fontId="15" fillId="0" borderId="208" xfId="33" applyFont="1" applyBorder="1" applyAlignment="1">
      <alignment horizontal="center" vertical="center"/>
    </xf>
    <xf numFmtId="0" fontId="15" fillId="0" borderId="207" xfId="33" applyFont="1" applyBorder="1" applyAlignment="1">
      <alignment horizontal="center" vertical="center"/>
    </xf>
    <xf numFmtId="0" fontId="19" fillId="0" borderId="86" xfId="33" applyFont="1" applyBorder="1" applyAlignment="1">
      <alignment horizontal="distributed" vertical="center"/>
    </xf>
    <xf numFmtId="0" fontId="27" fillId="0" borderId="87" xfId="33" applyFont="1" applyBorder="1" applyAlignment="1" applyProtection="1">
      <alignment horizontal="distributed" vertical="center"/>
      <protection locked="0"/>
    </xf>
    <xf numFmtId="0" fontId="15" fillId="0" borderId="183" xfId="33" applyFont="1" applyBorder="1" applyAlignment="1">
      <alignment horizontal="distributed" vertical="center"/>
    </xf>
    <xf numFmtId="0" fontId="13" fillId="0" borderId="43" xfId="33" applyFont="1" applyBorder="1" applyAlignment="1" applyProtection="1">
      <alignment horizontal="distributed" vertical="center"/>
      <protection locked="0"/>
    </xf>
    <xf numFmtId="0" fontId="11" fillId="0" borderId="183" xfId="33" applyFont="1" applyBorder="1" applyAlignment="1">
      <alignment horizontal="distributed" vertical="center"/>
    </xf>
    <xf numFmtId="0" fontId="23" fillId="0" borderId="43" xfId="33" applyFont="1" applyBorder="1" applyAlignment="1" applyProtection="1">
      <alignment horizontal="distributed" vertical="center"/>
      <protection locked="0"/>
    </xf>
    <xf numFmtId="0" fontId="11" fillId="0" borderId="181" xfId="33" applyFont="1" applyBorder="1" applyAlignment="1">
      <alignment horizontal="distributed" vertical="center"/>
    </xf>
    <xf numFmtId="0" fontId="23" fillId="0" borderId="90" xfId="33" applyFont="1" applyBorder="1" applyAlignment="1" applyProtection="1">
      <alignment horizontal="distributed" vertical="center"/>
      <protection locked="0"/>
    </xf>
    <xf numFmtId="0" fontId="15" fillId="0" borderId="185" xfId="33" applyFont="1" applyBorder="1" applyAlignment="1">
      <alignment horizontal="distributed" vertical="center"/>
    </xf>
    <xf numFmtId="0" fontId="13" fillId="0" borderId="91" xfId="33" applyFont="1" applyBorder="1" applyAlignment="1" applyProtection="1">
      <alignment horizontal="distributed" vertical="center"/>
      <protection locked="0"/>
    </xf>
    <xf numFmtId="0" fontId="15" fillId="0" borderId="31" xfId="33" applyFont="1" applyBorder="1" applyAlignment="1">
      <alignment horizontal="center" vertical="center"/>
    </xf>
    <xf numFmtId="0" fontId="15" fillId="0" borderId="178" xfId="33" applyFont="1" applyBorder="1" applyAlignment="1">
      <alignment horizontal="center" vertical="center"/>
    </xf>
    <xf numFmtId="0" fontId="15" fillId="0" borderId="179" xfId="33" applyFont="1" applyBorder="1" applyAlignment="1">
      <alignment horizontal="center" vertical="center"/>
    </xf>
    <xf numFmtId="0" fontId="15" fillId="0" borderId="35" xfId="33" applyFont="1" applyBorder="1" applyAlignment="1">
      <alignment horizontal="center" vertical="center"/>
    </xf>
    <xf numFmtId="0" fontId="46" fillId="0" borderId="15" xfId="33" applyFont="1" applyBorder="1" applyAlignment="1">
      <alignment horizontal="distributed" vertical="center"/>
    </xf>
    <xf numFmtId="0" fontId="45" fillId="0" borderId="94" xfId="33" applyFont="1" applyBorder="1" applyAlignment="1">
      <alignment horizontal="distributed" vertical="center"/>
    </xf>
    <xf numFmtId="3" fontId="45" fillId="0" borderId="15" xfId="32" applyNumberFormat="1" applyFont="1" applyBorder="1" applyAlignment="1">
      <alignment wrapText="1"/>
    </xf>
    <xf numFmtId="0" fontId="50" fillId="0" borderId="15" xfId="32" applyFont="1" applyBorder="1" applyAlignment="1">
      <alignment horizontal="distributed" vertical="center"/>
    </xf>
    <xf numFmtId="0" fontId="45" fillId="0" borderId="15" xfId="32" applyFont="1" applyBorder="1" applyAlignment="1">
      <alignment horizontal="distributed" vertical="center"/>
    </xf>
    <xf numFmtId="3" fontId="45" fillId="0" borderId="15" xfId="32" applyNumberFormat="1" applyFont="1" applyBorder="1" applyAlignment="1"/>
    <xf numFmtId="0" fontId="15" fillId="0" borderId="31" xfId="33" applyFont="1" applyBorder="1" applyAlignment="1">
      <alignment horizontal="center" vertical="center" shrinkToFit="1"/>
    </xf>
    <xf numFmtId="0" fontId="15" fillId="0" borderId="66" xfId="33" applyFont="1" applyBorder="1" applyAlignment="1">
      <alignment horizontal="center" vertical="center" shrinkToFit="1"/>
    </xf>
    <xf numFmtId="0" fontId="15" fillId="0" borderId="94" xfId="33" applyFont="1" applyBorder="1" applyAlignment="1">
      <alignment horizontal="center" vertical="center" shrinkToFit="1"/>
    </xf>
    <xf numFmtId="0" fontId="15" fillId="0" borderId="102" xfId="33" applyFont="1" applyBorder="1" applyAlignment="1">
      <alignment horizontal="center" vertical="center" shrinkToFit="1"/>
    </xf>
    <xf numFmtId="0" fontId="15" fillId="0" borderId="20" xfId="33" applyFont="1" applyBorder="1" applyAlignment="1">
      <alignment horizontal="center" vertical="center"/>
    </xf>
    <xf numFmtId="0" fontId="15" fillId="0" borderId="103" xfId="33" applyFont="1" applyBorder="1" applyAlignment="1">
      <alignment horizontal="center" vertical="center"/>
    </xf>
    <xf numFmtId="0" fontId="15" fillId="0" borderId="26" xfId="33" applyFont="1" applyBorder="1" applyAlignment="1">
      <alignment horizontal="center" vertical="center"/>
    </xf>
    <xf numFmtId="3" fontId="15" fillId="0" borderId="238" xfId="33" applyNumberFormat="1" applyFont="1" applyBorder="1" applyAlignment="1">
      <alignment horizontal="center" vertical="center"/>
    </xf>
    <xf numFmtId="0" fontId="15" fillId="0" borderId="244" xfId="33" applyFont="1" applyBorder="1" applyAlignment="1">
      <alignment horizontal="center" vertical="center"/>
    </xf>
    <xf numFmtId="3" fontId="15" fillId="0" borderId="245" xfId="33" applyNumberFormat="1" applyFont="1" applyBorder="1" applyAlignment="1">
      <alignment horizontal="center" vertical="center"/>
    </xf>
    <xf numFmtId="3" fontId="15" fillId="0" borderId="246" xfId="33" applyNumberFormat="1" applyFont="1" applyBorder="1" applyAlignment="1">
      <alignment horizontal="center" vertical="center"/>
    </xf>
    <xf numFmtId="0" fontId="15" fillId="0" borderId="245" xfId="33" applyFont="1" applyBorder="1" applyAlignment="1">
      <alignment horizontal="center" vertical="center"/>
    </xf>
    <xf numFmtId="0" fontId="15" fillId="0" borderId="246" xfId="33" applyFont="1" applyBorder="1" applyAlignment="1">
      <alignment horizontal="center" vertical="center"/>
    </xf>
    <xf numFmtId="0" fontId="15" fillId="0" borderId="66" xfId="33" applyFont="1" applyBorder="1" applyAlignment="1">
      <alignment vertical="center" shrinkToFit="1"/>
    </xf>
    <xf numFmtId="0" fontId="15" fillId="0" borderId="15" xfId="33" applyFont="1" applyBorder="1" applyAlignment="1">
      <alignment vertical="center" shrinkToFit="1"/>
    </xf>
    <xf numFmtId="0" fontId="15" fillId="0" borderId="67" xfId="33" applyFont="1" applyBorder="1" applyAlignment="1">
      <alignment vertical="center" shrinkToFit="1"/>
    </xf>
    <xf numFmtId="0" fontId="15" fillId="0" borderId="94" xfId="33" applyFont="1" applyBorder="1" applyAlignment="1">
      <alignment vertical="center" shrinkToFit="1"/>
    </xf>
    <xf numFmtId="0" fontId="15" fillId="0" borderId="102" xfId="33" applyFont="1" applyBorder="1" applyAlignment="1">
      <alignment vertical="center" shrinkToFit="1"/>
    </xf>
    <xf numFmtId="0" fontId="15" fillId="0" borderId="29" xfId="33" applyFont="1" applyBorder="1" applyAlignment="1">
      <alignment horizontal="center" vertical="center" shrinkToFit="1"/>
    </xf>
    <xf numFmtId="0" fontId="15" fillId="0" borderId="0" xfId="33" applyFont="1" applyAlignment="1">
      <alignment horizontal="center" vertical="center" shrinkToFit="1"/>
    </xf>
    <xf numFmtId="0" fontId="15" fillId="0" borderId="113" xfId="33" applyFont="1" applyBorder="1" applyAlignment="1">
      <alignment horizontal="center" vertical="center" shrinkToFit="1"/>
    </xf>
    <xf numFmtId="0" fontId="15" fillId="0" borderId="214" xfId="33" applyFont="1" applyBorder="1" applyAlignment="1">
      <alignment horizontal="center" vertical="center" shrinkToFit="1"/>
    </xf>
    <xf numFmtId="0" fontId="15" fillId="0" borderId="70" xfId="33" applyFont="1" applyBorder="1" applyAlignment="1">
      <alignment horizontal="center" vertical="center" shrinkToFit="1"/>
    </xf>
    <xf numFmtId="0" fontId="15" fillId="0" borderId="216" xfId="33" applyFont="1" applyBorder="1" applyAlignment="1">
      <alignment horizontal="center" vertical="center" shrinkToFit="1"/>
    </xf>
    <xf numFmtId="38" fontId="15" fillId="0" borderId="217" xfId="2" applyFont="1" applyFill="1" applyBorder="1" applyAlignment="1">
      <alignment horizontal="center" vertical="center" shrinkToFit="1"/>
    </xf>
    <xf numFmtId="38" fontId="15" fillId="0" borderId="104" xfId="2" applyFont="1" applyFill="1" applyBorder="1" applyAlignment="1">
      <alignment horizontal="center" vertical="center" shrinkToFit="1"/>
    </xf>
    <xf numFmtId="0" fontId="15" fillId="0" borderId="38" xfId="33" applyFont="1" applyBorder="1" applyAlignment="1">
      <alignment horizontal="center" vertical="center" shrinkToFit="1"/>
    </xf>
    <xf numFmtId="0" fontId="15" fillId="0" borderId="221" xfId="33" applyFont="1" applyBorder="1" applyAlignment="1">
      <alignment horizontal="center" vertical="center" shrinkToFit="1"/>
    </xf>
    <xf numFmtId="0" fontId="15" fillId="0" borderId="218" xfId="33" applyFont="1" applyBorder="1" applyAlignment="1">
      <alignment horizontal="center" vertical="center" shrinkToFit="1"/>
    </xf>
    <xf numFmtId="0" fontId="15" fillId="0" borderId="79" xfId="33" applyFont="1" applyBorder="1" applyAlignment="1">
      <alignment horizontal="center" vertical="center" shrinkToFit="1"/>
    </xf>
    <xf numFmtId="0" fontId="15" fillId="0" borderId="215" xfId="33" applyFont="1" applyBorder="1" applyAlignment="1">
      <alignment horizontal="center" vertical="center" shrinkToFit="1"/>
    </xf>
    <xf numFmtId="0" fontId="15" fillId="0" borderId="76" xfId="33" applyFont="1" applyBorder="1" applyAlignment="1">
      <alignment horizontal="center" vertical="center" shrinkToFit="1"/>
    </xf>
    <xf numFmtId="0" fontId="15" fillId="0" borderId="222" xfId="33" applyFont="1" applyBorder="1" applyAlignment="1">
      <alignment horizontal="center" vertical="center" shrinkToFit="1"/>
    </xf>
    <xf numFmtId="0" fontId="15" fillId="0" borderId="220" xfId="33" applyFont="1" applyBorder="1" applyAlignment="1">
      <alignment horizontal="center" vertical="center" shrinkToFit="1"/>
    </xf>
    <xf numFmtId="0" fontId="15" fillId="0" borderId="90" xfId="33" applyFont="1" applyBorder="1" applyAlignment="1">
      <alignment horizontal="center" vertical="center" shrinkToFit="1"/>
    </xf>
    <xf numFmtId="0" fontId="15" fillId="0" borderId="223" xfId="33" applyFont="1" applyBorder="1" applyAlignment="1">
      <alignment horizontal="center" vertical="center" shrinkToFit="1"/>
    </xf>
    <xf numFmtId="0" fontId="15" fillId="0" borderId="228" xfId="33" applyFont="1" applyBorder="1" applyAlignment="1">
      <alignment horizontal="center" vertical="center" shrinkToFit="1"/>
    </xf>
    <xf numFmtId="0" fontId="48" fillId="0" borderId="70" xfId="33" applyFont="1" applyBorder="1" applyAlignment="1">
      <alignment horizontal="center" vertical="center" shrinkToFit="1"/>
    </xf>
    <xf numFmtId="0" fontId="48" fillId="0" borderId="222" xfId="33" applyFont="1" applyBorder="1" applyAlignment="1">
      <alignment horizontal="center" vertical="center" shrinkToFit="1"/>
    </xf>
    <xf numFmtId="0" fontId="48" fillId="0" borderId="220" xfId="33" applyFont="1" applyBorder="1" applyAlignment="1">
      <alignment horizontal="center" vertical="center" shrinkToFit="1"/>
    </xf>
    <xf numFmtId="0" fontId="48" fillId="0" borderId="90" xfId="33" applyFont="1" applyBorder="1" applyAlignment="1">
      <alignment horizontal="center" vertical="center" shrinkToFit="1"/>
    </xf>
    <xf numFmtId="0" fontId="48" fillId="0" borderId="223" xfId="33" applyFont="1" applyBorder="1" applyAlignment="1">
      <alignment horizontal="center" vertical="center" shrinkToFit="1"/>
    </xf>
    <xf numFmtId="0" fontId="46" fillId="0" borderId="223" xfId="33" applyFont="1" applyBorder="1" applyAlignment="1">
      <alignment horizontal="center" vertical="center"/>
    </xf>
    <xf numFmtId="0" fontId="46" fillId="0" borderId="220" xfId="33" applyFont="1" applyBorder="1" applyAlignment="1">
      <alignment horizontal="center" vertical="center"/>
    </xf>
    <xf numFmtId="0" fontId="46" fillId="0" borderId="228" xfId="33" applyFont="1" applyBorder="1" applyAlignment="1">
      <alignment horizontal="center" vertical="center"/>
    </xf>
    <xf numFmtId="0" fontId="50" fillId="0" borderId="0" xfId="32" applyFont="1" applyAlignment="1">
      <alignment horizontal="distributed" vertical="center"/>
    </xf>
    <xf numFmtId="0" fontId="45" fillId="0" borderId="113" xfId="33" applyFont="1" applyBorder="1" applyAlignment="1">
      <alignment horizontal="distributed" vertical="center"/>
    </xf>
    <xf numFmtId="0" fontId="46" fillId="0" borderId="15" xfId="33" applyFont="1" applyBorder="1" applyAlignment="1">
      <alignment horizontal="center" vertical="center"/>
    </xf>
    <xf numFmtId="0" fontId="46" fillId="0" borderId="0" xfId="33" applyFont="1" applyAlignment="1">
      <alignment horizontal="center" vertical="center"/>
    </xf>
    <xf numFmtId="0" fontId="46" fillId="0" borderId="94" xfId="33" applyFont="1" applyBorder="1" applyAlignment="1">
      <alignment horizontal="center" vertical="center"/>
    </xf>
    <xf numFmtId="0" fontId="46" fillId="0" borderId="113" xfId="33" applyFont="1" applyBorder="1" applyAlignment="1">
      <alignment horizontal="center" vertical="center"/>
    </xf>
    <xf numFmtId="0" fontId="46" fillId="0" borderId="229" xfId="33" applyFont="1" applyBorder="1" applyAlignment="1">
      <alignment horizontal="center" vertical="center"/>
    </xf>
    <xf numFmtId="0" fontId="46" fillId="0" borderId="230" xfId="33" applyFont="1" applyBorder="1" applyAlignment="1">
      <alignment horizontal="center" vertical="center"/>
    </xf>
    <xf numFmtId="0" fontId="46" fillId="0" borderId="231" xfId="33" applyFont="1" applyBorder="1" applyAlignment="1">
      <alignment horizontal="center" vertical="center"/>
    </xf>
    <xf numFmtId="0" fontId="46" fillId="0" borderId="222" xfId="33" applyFont="1" applyBorder="1" applyAlignment="1">
      <alignment horizontal="center" vertical="center"/>
    </xf>
    <xf numFmtId="0" fontId="46" fillId="0" borderId="90" xfId="33" applyFont="1" applyBorder="1" applyAlignment="1">
      <alignment horizontal="center" vertical="center"/>
    </xf>
    <xf numFmtId="0" fontId="46" fillId="0" borderId="70" xfId="33" applyFont="1" applyBorder="1" applyAlignment="1">
      <alignment horizontal="center" vertical="center"/>
    </xf>
    <xf numFmtId="0" fontId="45" fillId="0" borderId="0" xfId="32" applyFont="1" applyAlignment="1">
      <alignment horizontal="distributed" vertical="center"/>
    </xf>
    <xf numFmtId="0" fontId="46" fillId="0" borderId="0" xfId="33" applyFont="1" applyAlignment="1">
      <alignment horizontal="distributed" vertical="center"/>
    </xf>
    <xf numFmtId="0" fontId="46" fillId="0" borderId="224" xfId="33" applyFont="1" applyBorder="1" applyAlignment="1">
      <alignment horizontal="center" vertical="center"/>
    </xf>
    <xf numFmtId="0" fontId="46" fillId="0" borderId="225" xfId="33" applyFont="1" applyBorder="1" applyAlignment="1">
      <alignment horizontal="center" vertical="center"/>
    </xf>
    <xf numFmtId="0" fontId="46" fillId="0" borderId="226" xfId="33" applyFont="1" applyBorder="1" applyAlignment="1">
      <alignment horizontal="center" vertical="center"/>
    </xf>
    <xf numFmtId="0" fontId="46" fillId="0" borderId="31" xfId="33" applyFont="1" applyBorder="1" applyAlignment="1">
      <alignment horizontal="center" vertical="center"/>
    </xf>
    <xf numFmtId="0" fontId="46" fillId="0" borderId="29" xfId="33" applyFont="1" applyBorder="1" applyAlignment="1">
      <alignment horizontal="center" vertical="center"/>
    </xf>
    <xf numFmtId="0" fontId="46" fillId="0" borderId="214" xfId="33" applyFont="1" applyBorder="1" applyAlignment="1">
      <alignment horizontal="center" vertical="center"/>
    </xf>
    <xf numFmtId="0" fontId="46" fillId="0" borderId="22" xfId="33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47" fillId="0" borderId="29" xfId="33" applyFont="1" applyBorder="1" applyAlignment="1">
      <alignment horizontal="left" vertical="center"/>
    </xf>
    <xf numFmtId="0" fontId="33" fillId="0" borderId="0" xfId="33" applyFont="1" applyAlignment="1">
      <alignment horizontal="center" vertical="center"/>
    </xf>
    <xf numFmtId="0" fontId="33" fillId="0" borderId="30" xfId="33" applyFont="1" applyBorder="1" applyAlignment="1">
      <alignment horizontal="center" vertical="center"/>
    </xf>
    <xf numFmtId="3" fontId="45" fillId="0" borderId="0" xfId="32" applyNumberFormat="1" applyFont="1" applyAlignment="1">
      <alignment wrapText="1"/>
    </xf>
    <xf numFmtId="3" fontId="45" fillId="0" borderId="0" xfId="32" applyNumberFormat="1" applyFont="1" applyAlignment="1"/>
    <xf numFmtId="3" fontId="45" fillId="0" borderId="95" xfId="32" applyNumberFormat="1" applyFont="1" applyBorder="1" applyAlignment="1">
      <alignment wrapText="1"/>
    </xf>
    <xf numFmtId="3" fontId="45" fillId="0" borderId="97" xfId="32" applyNumberFormat="1" applyFont="1" applyBorder="1" applyAlignment="1">
      <alignment wrapText="1"/>
    </xf>
    <xf numFmtId="0" fontId="46" fillId="0" borderId="66" xfId="33" applyFont="1" applyBorder="1" applyAlignment="1">
      <alignment horizontal="center" vertical="center"/>
    </xf>
    <xf numFmtId="0" fontId="46" fillId="0" borderId="67" xfId="33" applyFont="1" applyBorder="1" applyAlignment="1">
      <alignment horizontal="center" vertical="center"/>
    </xf>
    <xf numFmtId="0" fontId="46" fillId="0" borderId="102" xfId="33" applyFont="1" applyBorder="1" applyAlignment="1">
      <alignment horizontal="center" vertical="center"/>
    </xf>
    <xf numFmtId="0" fontId="46" fillId="0" borderId="50" xfId="33" applyFont="1" applyBorder="1" applyAlignment="1">
      <alignment horizontal="center" vertical="center"/>
    </xf>
    <xf numFmtId="0" fontId="46" fillId="0" borderId="99" xfId="33" applyFont="1" applyBorder="1" applyAlignment="1">
      <alignment horizontal="center" vertical="center"/>
    </xf>
    <xf numFmtId="0" fontId="46" fillId="0" borderId="51" xfId="33" applyFont="1" applyBorder="1" applyAlignment="1">
      <alignment horizontal="center" vertical="center"/>
    </xf>
    <xf numFmtId="0" fontId="46" fillId="0" borderId="165" xfId="33" applyFont="1" applyBorder="1" applyAlignment="1">
      <alignment horizontal="center" vertical="center"/>
    </xf>
    <xf numFmtId="0" fontId="46" fillId="0" borderId="139" xfId="33" applyFont="1" applyBorder="1" applyAlignment="1">
      <alignment horizontal="center" vertical="center"/>
    </xf>
    <xf numFmtId="0" fontId="46" fillId="0" borderId="140" xfId="33" applyFont="1" applyBorder="1" applyAlignment="1">
      <alignment horizontal="center" vertical="center"/>
    </xf>
    <xf numFmtId="0" fontId="46" fillId="0" borderId="123" xfId="33" applyFont="1" applyBorder="1" applyAlignment="1">
      <alignment horizontal="center" vertical="center"/>
    </xf>
    <xf numFmtId="0" fontId="46" fillId="0" borderId="127" xfId="33" applyFont="1" applyBorder="1" applyAlignment="1">
      <alignment vertical="center"/>
    </xf>
    <xf numFmtId="0" fontId="46" fillId="0" borderId="125" xfId="33" applyFont="1" applyBorder="1" applyAlignment="1">
      <alignment vertical="center"/>
    </xf>
    <xf numFmtId="0" fontId="46" fillId="0" borderId="128" xfId="33" applyFont="1" applyBorder="1" applyAlignment="1">
      <alignment vertical="center"/>
    </xf>
    <xf numFmtId="0" fontId="46" fillId="0" borderId="170" xfId="33" applyFont="1" applyBorder="1" applyAlignment="1">
      <alignment vertical="center"/>
    </xf>
    <xf numFmtId="0" fontId="46" fillId="0" borderId="171" xfId="33" applyFont="1" applyBorder="1" applyAlignment="1">
      <alignment vertical="center"/>
    </xf>
    <xf numFmtId="0" fontId="46" fillId="0" borderId="138" xfId="33" applyFont="1" applyBorder="1" applyAlignment="1">
      <alignment horizontal="center" vertical="center"/>
    </xf>
    <xf numFmtId="0" fontId="46" fillId="0" borderId="172" xfId="33" applyFont="1" applyBorder="1" applyAlignment="1">
      <alignment horizontal="center" vertical="center"/>
    </xf>
    <xf numFmtId="0" fontId="46" fillId="0" borderId="82" xfId="33" applyFont="1" applyBorder="1" applyAlignment="1">
      <alignment horizontal="right" vertical="center"/>
    </xf>
    <xf numFmtId="0" fontId="46" fillId="0" borderId="83" xfId="33" applyFont="1" applyBorder="1" applyAlignment="1">
      <alignment horizontal="right" vertical="center"/>
    </xf>
    <xf numFmtId="0" fontId="45" fillId="0" borderId="0" xfId="32" applyFont="1" applyAlignment="1"/>
    <xf numFmtId="0" fontId="46" fillId="0" borderId="83" xfId="33" applyFont="1" applyBorder="1" applyAlignment="1">
      <alignment horizontal="left" vertical="center"/>
    </xf>
    <xf numFmtId="0" fontId="46" fillId="0" borderId="84" xfId="33" applyFont="1" applyBorder="1" applyAlignment="1">
      <alignment horizontal="left" vertical="center"/>
    </xf>
    <xf numFmtId="0" fontId="45" fillId="0" borderId="0" xfId="0" applyFont="1" applyAlignment="1">
      <alignment vertical="center"/>
    </xf>
    <xf numFmtId="0" fontId="19" fillId="0" borderId="96" xfId="36" applyFont="1" applyBorder="1" applyAlignment="1">
      <alignment horizontal="center" vertical="center"/>
    </xf>
    <xf numFmtId="0" fontId="19" fillId="0" borderId="83" xfId="32" applyFont="1" applyBorder="1" applyAlignment="1">
      <alignment horizontal="center" vertical="center"/>
    </xf>
    <xf numFmtId="0" fontId="46" fillId="0" borderId="15" xfId="32" applyFont="1" applyBorder="1" applyAlignment="1">
      <alignment horizontal="distributed" vertical="center"/>
    </xf>
    <xf numFmtId="0" fontId="46" fillId="0" borderId="0" xfId="32" applyFont="1" applyAlignment="1">
      <alignment horizontal="distributed" vertical="center"/>
    </xf>
    <xf numFmtId="0" fontId="45" fillId="0" borderId="94" xfId="32" applyFont="1" applyBorder="1" applyAlignment="1">
      <alignment horizontal="distributed" vertical="center"/>
    </xf>
    <xf numFmtId="0" fontId="45" fillId="0" borderId="113" xfId="32" applyFont="1" applyBorder="1" applyAlignment="1">
      <alignment horizontal="distributed" vertical="center"/>
    </xf>
    <xf numFmtId="3" fontId="15" fillId="0" borderId="92" xfId="34" applyNumberFormat="1" applyFont="1" applyBorder="1" applyAlignment="1">
      <alignment horizontal="center" vertical="center"/>
    </xf>
    <xf numFmtId="3" fontId="15" fillId="0" borderId="131" xfId="34" applyNumberFormat="1" applyFont="1" applyBorder="1" applyAlignment="1">
      <alignment horizontal="center" vertical="center"/>
    </xf>
    <xf numFmtId="3" fontId="15" fillId="0" borderId="127" xfId="34" applyNumberFormat="1" applyFont="1" applyBorder="1" applyAlignment="1">
      <alignment horizontal="center" vertical="center"/>
    </xf>
    <xf numFmtId="3" fontId="15" fillId="0" borderId="31" xfId="34" applyNumberFormat="1" applyFont="1" applyBorder="1" applyAlignment="1">
      <alignment horizontal="center" vertical="center"/>
    </xf>
    <xf numFmtId="3" fontId="15" fillId="0" borderId="32" xfId="34" applyNumberFormat="1" applyFont="1" applyBorder="1" applyAlignment="1">
      <alignment horizontal="center" vertical="center"/>
    </xf>
    <xf numFmtId="3" fontId="15" fillId="0" borderId="94" xfId="34" applyNumberFormat="1" applyFont="1" applyBorder="1" applyAlignment="1">
      <alignment horizontal="center" vertical="center"/>
    </xf>
    <xf numFmtId="3" fontId="15" fillId="0" borderId="79" xfId="34" applyNumberFormat="1" applyFont="1" applyBorder="1" applyAlignment="1">
      <alignment horizontal="center" vertical="center"/>
    </xf>
    <xf numFmtId="3" fontId="15" fillId="0" borderId="93" xfId="34" applyNumberFormat="1" applyFont="1" applyBorder="1" applyAlignment="1">
      <alignment horizontal="center" vertical="center"/>
    </xf>
    <xf numFmtId="0" fontId="19" fillId="0" borderId="108" xfId="34" applyFont="1" applyBorder="1" applyAlignment="1">
      <alignment horizontal="center" vertical="center"/>
    </xf>
    <xf numFmtId="0" fontId="19" fillId="0" borderId="115" xfId="34" applyFont="1" applyBorder="1" applyAlignment="1">
      <alignment horizontal="center" vertical="center"/>
    </xf>
    <xf numFmtId="0" fontId="19" fillId="0" borderId="202" xfId="34" applyFont="1" applyBorder="1" applyAlignment="1">
      <alignment horizontal="center" vertical="center"/>
    </xf>
    <xf numFmtId="0" fontId="19" fillId="0" borderId="175" xfId="34" applyFont="1" applyBorder="1" applyAlignment="1">
      <alignment horizontal="center" vertical="center"/>
    </xf>
    <xf numFmtId="3" fontId="15" fillId="0" borderId="133" xfId="34" applyNumberFormat="1" applyFont="1" applyBorder="1" applyAlignment="1">
      <alignment horizontal="center" vertical="center"/>
    </xf>
    <xf numFmtId="3" fontId="19" fillId="0" borderId="31" xfId="34" applyNumberFormat="1" applyFont="1" applyBorder="1" applyAlignment="1">
      <alignment horizontal="center" vertical="center"/>
    </xf>
    <xf numFmtId="3" fontId="19" fillId="0" borderId="32" xfId="34" applyNumberFormat="1" applyFont="1" applyBorder="1" applyAlignment="1">
      <alignment horizontal="center" vertical="center"/>
    </xf>
    <xf numFmtId="3" fontId="19" fillId="0" borderId="94" xfId="34" applyNumberFormat="1" applyFont="1" applyBorder="1" applyAlignment="1">
      <alignment horizontal="center" vertical="center"/>
    </xf>
    <xf numFmtId="3" fontId="19" fillId="0" borderId="79" xfId="34" applyNumberFormat="1" applyFont="1" applyBorder="1" applyAlignment="1">
      <alignment horizontal="center" vertical="center"/>
    </xf>
    <xf numFmtId="0" fontId="19" fillId="0" borderId="107" xfId="34" applyFont="1" applyBorder="1" applyAlignment="1">
      <alignment horizontal="center" vertical="center"/>
    </xf>
    <xf numFmtId="0" fontId="19" fillId="0" borderId="114" xfId="34" applyFont="1" applyBorder="1" applyAlignment="1">
      <alignment horizontal="center" vertical="center"/>
    </xf>
    <xf numFmtId="0" fontId="19" fillId="0" borderId="163" xfId="33" applyFont="1" applyBorder="1" applyAlignment="1" applyProtection="1">
      <alignment horizontal="distributed" vertical="center"/>
      <protection locked="0"/>
    </xf>
    <xf numFmtId="177" fontId="19" fillId="0" borderId="254" xfId="33" applyNumberFormat="1" applyFont="1" applyBorder="1" applyAlignment="1">
      <alignment horizontal="right" vertical="center" indent="1"/>
    </xf>
    <xf numFmtId="177" fontId="19" fillId="0" borderId="89" xfId="33" applyNumberFormat="1" applyFont="1" applyBorder="1" applyAlignment="1">
      <alignment horizontal="right" vertical="center" indent="1"/>
    </xf>
    <xf numFmtId="177" fontId="19" fillId="0" borderId="57" xfId="33" applyNumberFormat="1" applyFont="1" applyBorder="1" applyAlignment="1">
      <alignment vertical="center"/>
    </xf>
    <xf numFmtId="177" fontId="19" fillId="0" borderId="100" xfId="33" applyNumberFormat="1" applyFont="1" applyBorder="1" applyAlignment="1">
      <alignment vertical="center"/>
    </xf>
    <xf numFmtId="177" fontId="19" fillId="0" borderId="128" xfId="33" applyNumberFormat="1" applyFont="1" applyBorder="1" applyAlignment="1">
      <alignment vertical="center"/>
    </xf>
    <xf numFmtId="177" fontId="19" fillId="0" borderId="134" xfId="33" applyNumberFormat="1" applyFont="1" applyBorder="1" applyAlignment="1">
      <alignment vertical="center"/>
    </xf>
    <xf numFmtId="0" fontId="19" fillId="0" borderId="63" xfId="33" applyFont="1" applyBorder="1" applyAlignment="1" applyProtection="1">
      <alignment horizontal="distributed" vertical="center"/>
      <protection locked="0"/>
    </xf>
    <xf numFmtId="0" fontId="11" fillId="0" borderId="86" xfId="33" applyFont="1" applyBorder="1" applyAlignment="1" applyProtection="1">
      <alignment horizontal="distributed" vertical="center"/>
      <protection locked="0"/>
    </xf>
    <xf numFmtId="177" fontId="19" fillId="0" borderId="59" xfId="33" applyNumberFormat="1" applyFont="1" applyBorder="1" applyAlignment="1">
      <alignment horizontal="right" vertical="center" indent="1"/>
    </xf>
    <xf numFmtId="177" fontId="19" fillId="0" borderId="87" xfId="33" applyNumberFormat="1" applyFont="1" applyBorder="1" applyAlignment="1">
      <alignment horizontal="right" vertical="center" indent="1"/>
    </xf>
    <xf numFmtId="177" fontId="19" fillId="0" borderId="61" xfId="33" applyNumberFormat="1" applyFont="1" applyBorder="1" applyAlignment="1">
      <alignment vertical="center"/>
    </xf>
    <xf numFmtId="177" fontId="19" fillId="0" borderId="126" xfId="33" applyNumberFormat="1" applyFont="1" applyBorder="1" applyAlignment="1">
      <alignment vertical="center"/>
    </xf>
    <xf numFmtId="177" fontId="19" fillId="0" borderId="129" xfId="33" applyNumberFormat="1" applyFont="1" applyBorder="1" applyAlignment="1">
      <alignment vertical="center"/>
    </xf>
    <xf numFmtId="177" fontId="19" fillId="0" borderId="126" xfId="33" applyNumberFormat="1" applyFont="1" applyBorder="1" applyAlignment="1" applyProtection="1">
      <alignment vertical="center"/>
      <protection locked="0"/>
    </xf>
    <xf numFmtId="177" fontId="19" fillId="0" borderId="60" xfId="33" applyNumberFormat="1" applyFont="1" applyBorder="1" applyAlignment="1" applyProtection="1">
      <alignment vertical="center"/>
      <protection locked="0"/>
    </xf>
    <xf numFmtId="177" fontId="19" fillId="0" borderId="135" xfId="33" applyNumberFormat="1" applyFont="1" applyBorder="1" applyAlignment="1">
      <alignment vertical="center"/>
    </xf>
    <xf numFmtId="0" fontId="19" fillId="0" borderId="29" xfId="33" applyFont="1" applyBorder="1" applyAlignment="1" applyProtection="1">
      <alignment horizontal="left" vertical="top" wrapText="1"/>
      <protection locked="0"/>
    </xf>
    <xf numFmtId="0" fontId="19" fillId="0" borderId="0" xfId="0" applyFont="1">
      <alignment vertical="center"/>
    </xf>
    <xf numFmtId="0" fontId="20" fillId="0" borderId="0" xfId="33" applyFont="1" applyAlignment="1" applyProtection="1">
      <alignment horizontal="right" vertical="center"/>
      <protection locked="0"/>
    </xf>
    <xf numFmtId="0" fontId="20" fillId="0" borderId="2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49" fontId="20" fillId="0" borderId="0" xfId="33" applyNumberFormat="1" applyFont="1" applyAlignment="1" applyProtection="1">
      <alignment horizontal="right" vertical="center"/>
      <protection locked="0"/>
    </xf>
    <xf numFmtId="0" fontId="20" fillId="0" borderId="0" xfId="33" applyFont="1" applyAlignment="1" applyProtection="1">
      <alignment vertical="center"/>
      <protection locked="0"/>
    </xf>
    <xf numFmtId="0" fontId="21" fillId="0" borderId="0" xfId="33" applyFont="1" applyAlignment="1" applyProtection="1">
      <alignment vertical="center"/>
      <protection locked="0"/>
    </xf>
    <xf numFmtId="177" fontId="19" fillId="0" borderId="161" xfId="33" applyNumberFormat="1" applyFont="1" applyBorder="1" applyAlignment="1">
      <alignment vertical="center"/>
    </xf>
    <xf numFmtId="177" fontId="19" fillId="0" borderId="58" xfId="33" applyNumberFormat="1" applyFont="1" applyBorder="1" applyAlignment="1">
      <alignment vertical="center"/>
    </xf>
    <xf numFmtId="177" fontId="19" fillId="0" borderId="162" xfId="33" applyNumberFormat="1" applyFont="1" applyBorder="1" applyAlignment="1">
      <alignment vertical="center"/>
    </xf>
    <xf numFmtId="177" fontId="19" fillId="0" borderId="158" xfId="33" applyNumberFormat="1" applyFont="1" applyBorder="1" applyAlignment="1">
      <alignment vertical="center"/>
    </xf>
    <xf numFmtId="49" fontId="56" fillId="0" borderId="0" xfId="33" applyNumberFormat="1" applyFont="1" applyAlignment="1" applyProtection="1">
      <alignment horizontal="right" vertical="center"/>
      <protection locked="0"/>
    </xf>
    <xf numFmtId="0" fontId="56" fillId="0" borderId="0" xfId="33" applyFont="1" applyAlignment="1" applyProtection="1">
      <alignment vertical="center"/>
      <protection locked="0"/>
    </xf>
    <xf numFmtId="0" fontId="20" fillId="0" borderId="0" xfId="33" applyFont="1" applyAlignment="1" applyProtection="1">
      <alignment horizontal="right"/>
      <protection locked="0"/>
    </xf>
    <xf numFmtId="40" fontId="15" fillId="0" borderId="64" xfId="2" applyNumberFormat="1" applyFont="1" applyFill="1" applyBorder="1" applyAlignment="1">
      <alignment horizontal="center" vertical="center"/>
    </xf>
    <xf numFmtId="0" fontId="19" fillId="0" borderId="15" xfId="33" applyFont="1" applyBorder="1" applyAlignment="1">
      <alignment horizontal="distributed" vertical="center"/>
    </xf>
    <xf numFmtId="0" fontId="19" fillId="0" borderId="67" xfId="33" applyFont="1" applyBorder="1" applyAlignment="1">
      <alignment horizontal="distributed" vertical="center"/>
    </xf>
    <xf numFmtId="177" fontId="19" fillId="0" borderId="14" xfId="33" applyNumberFormat="1" applyFont="1" applyBorder="1" applyAlignment="1">
      <alignment vertical="center"/>
    </xf>
    <xf numFmtId="177" fontId="19" fillId="0" borderId="65" xfId="33" applyNumberFormat="1" applyFont="1" applyBorder="1" applyAlignment="1">
      <alignment vertical="center"/>
    </xf>
    <xf numFmtId="9" fontId="19" fillId="0" borderId="21" xfId="33" applyNumberFormat="1" applyFont="1" applyBorder="1" applyAlignment="1">
      <alignment vertical="center"/>
    </xf>
    <xf numFmtId="177" fontId="19" fillId="0" borderId="21" xfId="2" applyNumberFormat="1" applyFont="1" applyFill="1" applyBorder="1" applyAlignment="1" applyProtection="1">
      <alignment vertical="center"/>
    </xf>
    <xf numFmtId="177" fontId="19" fillId="0" borderId="143" xfId="33" applyNumberFormat="1" applyFont="1" applyBorder="1" applyAlignment="1">
      <alignment vertical="center"/>
    </xf>
    <xf numFmtId="177" fontId="19" fillId="0" borderId="21" xfId="33" applyNumberFormat="1" applyFont="1" applyBorder="1" applyAlignment="1">
      <alignment vertical="center"/>
    </xf>
    <xf numFmtId="177" fontId="19" fillId="0" borderId="18" xfId="33" applyNumberFormat="1" applyFont="1" applyBorder="1" applyAlignment="1">
      <alignment vertical="center"/>
    </xf>
    <xf numFmtId="0" fontId="11" fillId="0" borderId="94" xfId="33" applyFont="1" applyBorder="1" applyAlignment="1">
      <alignment horizontal="distributed" vertical="center"/>
    </xf>
    <xf numFmtId="0" fontId="11" fillId="0" borderId="102" xfId="33" applyFont="1" applyBorder="1" applyAlignment="1">
      <alignment horizontal="distributed" vertical="center"/>
    </xf>
    <xf numFmtId="177" fontId="11" fillId="0" borderId="105" xfId="33" applyNumberFormat="1" applyFont="1" applyBorder="1" applyAlignment="1">
      <alignment vertical="center"/>
    </xf>
    <xf numFmtId="9" fontId="11" fillId="0" borderId="64" xfId="33" applyNumberFormat="1" applyFont="1" applyBorder="1" applyAlignment="1">
      <alignment vertical="center"/>
    </xf>
    <xf numFmtId="177" fontId="11" fillId="0" borderId="149" xfId="2" applyNumberFormat="1" applyFont="1" applyFill="1" applyBorder="1" applyAlignment="1" applyProtection="1">
      <alignment vertical="center"/>
    </xf>
    <xf numFmtId="177" fontId="11" fillId="0" borderId="154" xfId="33" applyNumberFormat="1" applyFont="1" applyBorder="1" applyAlignment="1">
      <alignment vertical="center"/>
    </xf>
    <xf numFmtId="177" fontId="11" fillId="0" borderId="113" xfId="33" applyNumberFormat="1" applyFont="1" applyBorder="1" applyAlignment="1">
      <alignment vertical="center"/>
    </xf>
    <xf numFmtId="177" fontId="11" fillId="0" borderId="149" xfId="33" applyNumberFormat="1" applyFont="1" applyBorder="1" applyAlignment="1">
      <alignment vertical="center"/>
    </xf>
    <xf numFmtId="177" fontId="11" fillId="0" borderId="103" xfId="33" applyNumberFormat="1" applyFont="1" applyBorder="1" applyAlignment="1">
      <alignment vertical="center"/>
    </xf>
    <xf numFmtId="3" fontId="11" fillId="0" borderId="15" xfId="32" applyNumberFormat="1" applyFont="1" applyBorder="1" applyAlignment="1">
      <alignment wrapText="1"/>
    </xf>
    <xf numFmtId="3" fontId="11" fillId="0" borderId="67" xfId="32" applyNumberFormat="1" applyFont="1" applyBorder="1" applyAlignment="1">
      <alignment wrapText="1"/>
    </xf>
    <xf numFmtId="177" fontId="11" fillId="0" borderId="14" xfId="33" applyNumberFormat="1" applyFont="1" applyBorder="1"/>
    <xf numFmtId="177" fontId="11" fillId="0" borderId="65" xfId="33" applyNumberFormat="1" applyFont="1" applyBorder="1"/>
    <xf numFmtId="9" fontId="11" fillId="0" borderId="21" xfId="33" applyNumberFormat="1" applyFont="1" applyBorder="1"/>
    <xf numFmtId="177" fontId="11" fillId="0" borderId="21" xfId="2" applyNumberFormat="1" applyFont="1" applyFill="1" applyBorder="1" applyAlignment="1" applyProtection="1"/>
    <xf numFmtId="177" fontId="11" fillId="0" borderId="143" xfId="33" applyNumberFormat="1" applyFont="1" applyBorder="1"/>
    <xf numFmtId="177" fontId="11" fillId="0" borderId="21" xfId="33" applyNumberFormat="1" applyFont="1" applyBorder="1"/>
    <xf numFmtId="177" fontId="11" fillId="0" borderId="18" xfId="33" applyNumberFormat="1" applyFont="1" applyBorder="1"/>
    <xf numFmtId="0" fontId="57" fillId="0" borderId="15" xfId="32" applyFont="1" applyBorder="1" applyAlignment="1">
      <alignment horizontal="distributed" vertical="center"/>
    </xf>
    <xf numFmtId="0" fontId="57" fillId="0" borderId="67" xfId="0" applyFont="1" applyBorder="1" applyAlignment="1">
      <alignment horizontal="distributed" vertical="center"/>
    </xf>
    <xf numFmtId="177" fontId="11" fillId="0" borderId="14" xfId="33" applyNumberFormat="1" applyFont="1" applyBorder="1" applyAlignment="1">
      <alignment vertical="center"/>
    </xf>
    <xf numFmtId="177" fontId="11" fillId="0" borderId="65" xfId="33" applyNumberFormat="1" applyFont="1" applyBorder="1" applyAlignment="1">
      <alignment vertical="center"/>
    </xf>
    <xf numFmtId="9" fontId="11" fillId="0" borderId="21" xfId="33" applyNumberFormat="1" applyFont="1" applyBorder="1" applyAlignment="1">
      <alignment vertical="center"/>
    </xf>
    <xf numFmtId="177" fontId="11" fillId="0" borderId="143" xfId="2" applyNumberFormat="1" applyFont="1" applyFill="1" applyBorder="1" applyAlignment="1" applyProtection="1">
      <alignment vertical="center"/>
    </xf>
    <xf numFmtId="177" fontId="11" fillId="0" borderId="143" xfId="33" applyNumberFormat="1" applyFont="1" applyBorder="1" applyAlignment="1">
      <alignment vertical="center"/>
    </xf>
    <xf numFmtId="177" fontId="11" fillId="0" borderId="21" xfId="33" applyNumberFormat="1" applyFont="1" applyBorder="1" applyAlignment="1">
      <alignment vertical="center"/>
    </xf>
    <xf numFmtId="177" fontId="11" fillId="0" borderId="18" xfId="33" applyNumberFormat="1" applyFont="1" applyBorder="1" applyAlignment="1">
      <alignment vertical="center"/>
    </xf>
    <xf numFmtId="0" fontId="19" fillId="0" borderId="15" xfId="32" applyFont="1" applyBorder="1" applyAlignment="1">
      <alignment vertical="center"/>
    </xf>
    <xf numFmtId="0" fontId="19" fillId="0" borderId="67" xfId="32" applyFont="1" applyBorder="1" applyAlignment="1">
      <alignment horizontal="distributed" vertical="center"/>
    </xf>
    <xf numFmtId="177" fontId="19" fillId="0" borderId="21" xfId="2" applyNumberFormat="1" applyFont="1" applyFill="1" applyBorder="1" applyAlignment="1">
      <alignment vertical="center"/>
    </xf>
    <xf numFmtId="0" fontId="19" fillId="0" borderId="163" xfId="32" applyFont="1" applyBorder="1" applyAlignment="1">
      <alignment vertical="center"/>
    </xf>
    <xf numFmtId="0" fontId="19" fillId="0" borderId="174" xfId="32" applyFont="1" applyBorder="1" applyAlignment="1">
      <alignment horizontal="distributed" vertical="center"/>
    </xf>
    <xf numFmtId="177" fontId="19" fillId="0" borderId="239" xfId="33" applyNumberFormat="1" applyFont="1" applyBorder="1" applyAlignment="1">
      <alignment vertical="center"/>
    </xf>
    <xf numFmtId="177" fontId="19" fillId="0" borderId="240" xfId="33" applyNumberFormat="1" applyFont="1" applyBorder="1" applyAlignment="1">
      <alignment vertical="center"/>
    </xf>
    <xf numFmtId="9" fontId="19" fillId="0" borderId="241" xfId="33" applyNumberFormat="1" applyFont="1" applyBorder="1" applyAlignment="1">
      <alignment vertical="center"/>
    </xf>
    <xf numFmtId="177" fontId="19" fillId="0" borderId="241" xfId="2" applyNumberFormat="1" applyFont="1" applyFill="1" applyBorder="1" applyAlignment="1">
      <alignment vertical="center"/>
    </xf>
    <xf numFmtId="177" fontId="19" fillId="0" borderId="242" xfId="33" applyNumberFormat="1" applyFont="1" applyBorder="1" applyAlignment="1">
      <alignment vertical="center"/>
    </xf>
    <xf numFmtId="177" fontId="19" fillId="0" borderId="241" xfId="33" applyNumberFormat="1" applyFont="1" applyBorder="1" applyAlignment="1">
      <alignment vertical="center"/>
    </xf>
    <xf numFmtId="177" fontId="19" fillId="0" borderId="243" xfId="33" applyNumberFormat="1" applyFont="1" applyBorder="1" applyAlignment="1">
      <alignment vertical="center"/>
    </xf>
    <xf numFmtId="3" fontId="11" fillId="0" borderId="15" xfId="32" applyNumberFormat="1" applyFont="1" applyBorder="1"/>
    <xf numFmtId="0" fontId="11" fillId="0" borderId="67" xfId="32" applyFont="1" applyBorder="1"/>
    <xf numFmtId="0" fontId="11" fillId="0" borderId="15" xfId="32" applyFont="1" applyBorder="1" applyAlignment="1">
      <alignment horizontal="distributed" vertical="center"/>
    </xf>
    <xf numFmtId="0" fontId="11" fillId="0" borderId="67" xfId="32" applyFont="1" applyBorder="1" applyAlignment="1">
      <alignment horizontal="distributed" vertical="center"/>
    </xf>
    <xf numFmtId="177" fontId="19" fillId="0" borderId="21" xfId="33" applyNumberFormat="1" applyFont="1" applyBorder="1" applyAlignment="1">
      <alignment horizontal="right" vertical="center"/>
    </xf>
    <xf numFmtId="0" fontId="11" fillId="0" borderId="67" xfId="32" applyFont="1" applyBorder="1" applyAlignment="1"/>
    <xf numFmtId="177" fontId="11" fillId="0" borderId="209" xfId="33" applyNumberFormat="1" applyFont="1" applyBorder="1"/>
    <xf numFmtId="0" fontId="11" fillId="0" borderId="67" xfId="0" applyFont="1" applyBorder="1" applyAlignment="1">
      <alignment vertical="center"/>
    </xf>
    <xf numFmtId="177" fontId="11" fillId="0" borderId="147" xfId="33" applyNumberFormat="1" applyFont="1" applyBorder="1" applyAlignment="1">
      <alignment vertical="center"/>
    </xf>
    <xf numFmtId="177" fontId="11" fillId="0" borderId="0" xfId="33" applyNumberFormat="1" applyFont="1" applyAlignment="1">
      <alignment vertical="center"/>
    </xf>
    <xf numFmtId="177" fontId="11" fillId="0" borderId="67" xfId="33" applyNumberFormat="1" applyFont="1" applyBorder="1" applyAlignment="1">
      <alignment vertical="center"/>
    </xf>
    <xf numFmtId="177" fontId="11" fillId="0" borderId="21" xfId="2" applyNumberFormat="1" applyFont="1" applyFill="1" applyBorder="1" applyAlignment="1" applyProtection="1">
      <alignment vertical="center"/>
    </xf>
    <xf numFmtId="177" fontId="11" fillId="0" borderId="150" xfId="33" applyNumberFormat="1" applyFont="1" applyBorder="1" applyAlignment="1">
      <alignment vertical="center"/>
    </xf>
    <xf numFmtId="3" fontId="11" fillId="0" borderId="15" xfId="32" applyNumberFormat="1" applyFont="1" applyBorder="1" applyAlignment="1"/>
    <xf numFmtId="177" fontId="11" fillId="0" borderId="151" xfId="33" applyNumberFormat="1" applyFont="1" applyBorder="1"/>
    <xf numFmtId="0" fontId="11" fillId="0" borderId="67" xfId="32" applyFont="1" applyBorder="1" applyAlignment="1">
      <alignment horizontal="distributed"/>
    </xf>
    <xf numFmtId="177" fontId="11" fillId="0" borderId="151" xfId="33" applyNumberFormat="1" applyFont="1" applyBorder="1" applyAlignment="1">
      <alignment vertical="center"/>
    </xf>
    <xf numFmtId="177" fontId="19" fillId="0" borderId="65" xfId="33" applyNumberFormat="1" applyFont="1" applyBorder="1" applyAlignment="1">
      <alignment horizontal="right" vertical="center"/>
    </xf>
    <xf numFmtId="0" fontId="19" fillId="0" borderId="69" xfId="32" applyFont="1" applyBorder="1" applyAlignment="1">
      <alignment vertical="center"/>
    </xf>
    <xf numFmtId="0" fontId="19" fillId="0" borderId="68" xfId="32" applyFont="1" applyBorder="1" applyAlignment="1">
      <alignment horizontal="distributed" vertical="center"/>
    </xf>
    <xf numFmtId="177" fontId="19" fillId="0" borderId="27" xfId="33" applyNumberFormat="1" applyFont="1" applyBorder="1" applyAlignment="1">
      <alignment vertical="center"/>
    </xf>
    <xf numFmtId="177" fontId="19" fillId="0" borderId="146" xfId="33" applyNumberFormat="1" applyFont="1" applyBorder="1" applyAlignment="1">
      <alignment vertical="center"/>
    </xf>
    <xf numFmtId="9" fontId="19" fillId="0" borderId="144" xfId="33" applyNumberFormat="1" applyFont="1" applyBorder="1" applyAlignment="1">
      <alignment vertical="center"/>
    </xf>
    <xf numFmtId="177" fontId="19" fillId="0" borderId="144" xfId="2" applyNumberFormat="1" applyFont="1" applyFill="1" applyBorder="1" applyAlignment="1">
      <alignment vertical="center"/>
    </xf>
    <xf numFmtId="177" fontId="19" fillId="0" borderId="145" xfId="33" applyNumberFormat="1" applyFont="1" applyBorder="1" applyAlignment="1">
      <alignment vertical="center"/>
    </xf>
    <xf numFmtId="177" fontId="19" fillId="0" borderId="152" xfId="33" applyNumberFormat="1" applyFont="1" applyBorder="1" applyAlignment="1">
      <alignment vertical="center"/>
    </xf>
    <xf numFmtId="177" fontId="19" fillId="0" borderId="153" xfId="33" applyNumberFormat="1" applyFont="1" applyBorder="1" applyAlignment="1">
      <alignment vertical="center"/>
    </xf>
    <xf numFmtId="177" fontId="19" fillId="0" borderId="144" xfId="33" applyNumberFormat="1" applyFont="1" applyBorder="1" applyAlignment="1">
      <alignment vertical="center"/>
    </xf>
    <xf numFmtId="177" fontId="19" fillId="0" borderId="36" xfId="33" applyNumberFormat="1" applyFont="1" applyBorder="1" applyAlignment="1">
      <alignment vertical="center"/>
    </xf>
    <xf numFmtId="0" fontId="20" fillId="0" borderId="0" xfId="33" applyFont="1" applyAlignment="1">
      <alignment horizontal="left" vertical="top" wrapText="1"/>
    </xf>
    <xf numFmtId="3" fontId="20" fillId="0" borderId="0" xfId="33" applyNumberFormat="1" applyFont="1" applyAlignment="1">
      <alignment horizontal="left"/>
    </xf>
    <xf numFmtId="177" fontId="20" fillId="0" borderId="0" xfId="33" applyNumberFormat="1" applyFont="1" applyAlignment="1">
      <alignment vertical="center"/>
    </xf>
    <xf numFmtId="177" fontId="20" fillId="0" borderId="19" xfId="2" applyNumberFormat="1" applyFont="1" applyFill="1" applyBorder="1" applyAlignment="1" applyProtection="1">
      <alignment vertical="center"/>
    </xf>
    <xf numFmtId="177" fontId="20" fillId="0" borderId="65" xfId="2" applyNumberFormat="1" applyFont="1" applyFill="1" applyBorder="1" applyAlignment="1" applyProtection="1">
      <alignment vertical="center"/>
    </xf>
    <xf numFmtId="177" fontId="20" fillId="0" borderId="21" xfId="33" applyNumberFormat="1" applyFont="1" applyBorder="1" applyAlignment="1">
      <alignment vertical="center"/>
    </xf>
    <xf numFmtId="177" fontId="20" fillId="0" borderId="33" xfId="33" applyNumberFormat="1" applyFont="1" applyBorder="1" applyAlignment="1">
      <alignment horizontal="right" vertical="center"/>
    </xf>
    <xf numFmtId="177" fontId="20" fillId="0" borderId="16" xfId="33" applyNumberFormat="1" applyFont="1" applyBorder="1" applyAlignment="1">
      <alignment vertical="center"/>
    </xf>
    <xf numFmtId="177" fontId="20" fillId="0" borderId="110" xfId="33" applyNumberFormat="1" applyFont="1" applyBorder="1" applyAlignment="1">
      <alignment vertical="center"/>
    </xf>
    <xf numFmtId="177" fontId="20" fillId="0" borderId="111" xfId="33" applyNumberFormat="1" applyFont="1" applyBorder="1" applyAlignment="1">
      <alignment vertical="center"/>
    </xf>
    <xf numFmtId="177" fontId="20" fillId="0" borderId="210" xfId="33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177" fontId="20" fillId="0" borderId="33" xfId="33" applyNumberFormat="1" applyFont="1" applyBorder="1" applyAlignment="1">
      <alignment vertical="center"/>
    </xf>
    <xf numFmtId="0" fontId="19" fillId="0" borderId="73" xfId="33" applyFont="1" applyBorder="1" applyAlignment="1">
      <alignment horizontal="center" vertical="center"/>
    </xf>
    <xf numFmtId="177" fontId="57" fillId="0" borderId="113" xfId="33" applyNumberFormat="1" applyFont="1" applyBorder="1" applyAlignment="1">
      <alignment vertical="center"/>
    </xf>
    <xf numFmtId="177" fontId="57" fillId="0" borderId="104" xfId="2" applyNumberFormat="1" applyFont="1" applyFill="1" applyBorder="1" applyAlignment="1" applyProtection="1">
      <alignment vertical="center"/>
    </xf>
    <xf numFmtId="177" fontId="57" fillId="0" borderId="148" xfId="2" applyNumberFormat="1" applyFont="1" applyFill="1" applyBorder="1" applyAlignment="1" applyProtection="1">
      <alignment vertical="center"/>
    </xf>
    <xf numFmtId="177" fontId="57" fillId="0" borderId="64" xfId="2" applyNumberFormat="1" applyFont="1" applyFill="1" applyBorder="1" applyAlignment="1" applyProtection="1">
      <alignment vertical="center"/>
    </xf>
    <xf numFmtId="177" fontId="57" fillId="0" borderId="64" xfId="33" applyNumberFormat="1" applyFont="1" applyBorder="1" applyAlignment="1">
      <alignment vertical="center"/>
    </xf>
    <xf numFmtId="177" fontId="57" fillId="0" borderId="79" xfId="33" applyNumberFormat="1" applyFont="1" applyBorder="1" applyAlignment="1">
      <alignment horizontal="right" vertical="center"/>
    </xf>
    <xf numFmtId="177" fontId="57" fillId="0" borderId="76" xfId="33" applyNumberFormat="1" applyFont="1" applyBorder="1" applyAlignment="1">
      <alignment vertical="center"/>
    </xf>
    <xf numFmtId="177" fontId="57" fillId="0" borderId="0" xfId="33" applyNumberFormat="1" applyFont="1" applyAlignment="1">
      <alignment vertical="center"/>
    </xf>
    <xf numFmtId="177" fontId="57" fillId="0" borderId="114" xfId="33" applyNumberFormat="1" applyFont="1" applyBorder="1" applyAlignment="1">
      <alignment vertical="center"/>
    </xf>
    <xf numFmtId="177" fontId="57" fillId="0" borderId="115" xfId="33" applyNumberFormat="1" applyFont="1" applyBorder="1" applyAlignment="1">
      <alignment vertical="center"/>
    </xf>
    <xf numFmtId="177" fontId="57" fillId="0" borderId="105" xfId="33" applyNumberFormat="1" applyFont="1" applyBorder="1" applyAlignment="1">
      <alignment vertical="center"/>
    </xf>
    <xf numFmtId="177" fontId="57" fillId="0" borderId="79" xfId="33" applyNumberFormat="1" applyFont="1" applyBorder="1" applyAlignment="1">
      <alignment vertical="center"/>
    </xf>
    <xf numFmtId="0" fontId="11" fillId="0" borderId="77" xfId="33" applyFont="1" applyBorder="1" applyAlignment="1">
      <alignment horizontal="center" vertical="center"/>
    </xf>
    <xf numFmtId="177" fontId="57" fillId="0" borderId="0" xfId="33" applyNumberFormat="1" applyFont="1"/>
    <xf numFmtId="177" fontId="57" fillId="0" borderId="19" xfId="2" applyNumberFormat="1" applyFont="1" applyFill="1" applyBorder="1" applyAlignment="1" applyProtection="1"/>
    <xf numFmtId="177" fontId="57" fillId="0" borderId="65" xfId="2" applyNumberFormat="1" applyFont="1" applyFill="1" applyBorder="1" applyAlignment="1" applyProtection="1"/>
    <xf numFmtId="177" fontId="57" fillId="0" borderId="21" xfId="33" applyNumberFormat="1" applyFont="1" applyBorder="1"/>
    <xf numFmtId="177" fontId="57" fillId="0" borderId="33" xfId="33" applyNumberFormat="1" applyFont="1" applyBorder="1"/>
    <xf numFmtId="177" fontId="57" fillId="0" borderId="16" xfId="33" applyNumberFormat="1" applyFont="1" applyBorder="1"/>
    <xf numFmtId="177" fontId="57" fillId="0" borderId="110" xfId="33" applyNumberFormat="1" applyFont="1" applyBorder="1"/>
    <xf numFmtId="177" fontId="57" fillId="0" borderId="111" xfId="33" applyNumberFormat="1" applyFont="1" applyBorder="1"/>
    <xf numFmtId="177" fontId="57" fillId="0" borderId="210" xfId="33" applyNumberFormat="1" applyFont="1" applyBorder="1"/>
    <xf numFmtId="177" fontId="57" fillId="0" borderId="14" xfId="33" applyNumberFormat="1" applyFont="1" applyBorder="1"/>
    <xf numFmtId="0" fontId="32" fillId="0" borderId="73" xfId="33" applyFont="1" applyBorder="1" applyAlignment="1">
      <alignment horizontal="center" vertical="center"/>
    </xf>
    <xf numFmtId="177" fontId="57" fillId="0" borderId="19" xfId="2" applyNumberFormat="1" applyFont="1" applyFill="1" applyBorder="1" applyAlignment="1" applyProtection="1">
      <alignment vertical="center"/>
    </xf>
    <xf numFmtId="177" fontId="57" fillId="0" borderId="65" xfId="2" applyNumberFormat="1" applyFont="1" applyFill="1" applyBorder="1" applyAlignment="1" applyProtection="1">
      <alignment vertical="center"/>
    </xf>
    <xf numFmtId="177" fontId="57" fillId="0" borderId="21" xfId="33" applyNumberFormat="1" applyFont="1" applyBorder="1" applyAlignment="1">
      <alignment vertical="center"/>
    </xf>
    <xf numFmtId="177" fontId="57" fillId="0" borderId="33" xfId="33" applyNumberFormat="1" applyFont="1" applyBorder="1" applyAlignment="1">
      <alignment vertical="center"/>
    </xf>
    <xf numFmtId="177" fontId="57" fillId="0" borderId="16" xfId="33" applyNumberFormat="1" applyFont="1" applyBorder="1" applyAlignment="1">
      <alignment vertical="center"/>
    </xf>
    <xf numFmtId="177" fontId="57" fillId="0" borderId="110" xfId="33" applyNumberFormat="1" applyFont="1" applyBorder="1" applyAlignment="1">
      <alignment vertical="center"/>
    </xf>
    <xf numFmtId="177" fontId="57" fillId="0" borderId="111" xfId="33" applyNumberFormat="1" applyFont="1" applyBorder="1" applyAlignment="1">
      <alignment vertical="center"/>
    </xf>
    <xf numFmtId="177" fontId="57" fillId="0" borderId="210" xfId="33" applyNumberFormat="1" applyFont="1" applyBorder="1" applyAlignment="1">
      <alignment vertical="center"/>
    </xf>
    <xf numFmtId="177" fontId="57" fillId="0" borderId="14" xfId="33" applyNumberFormat="1" applyFont="1" applyBorder="1" applyAlignment="1">
      <alignment vertical="center"/>
    </xf>
    <xf numFmtId="0" fontId="19" fillId="0" borderId="73" xfId="32" applyFont="1" applyBorder="1" applyAlignment="1">
      <alignment vertical="center"/>
    </xf>
    <xf numFmtId="177" fontId="20" fillId="0" borderId="199" xfId="33" applyNumberFormat="1" applyFont="1" applyBorder="1" applyAlignment="1">
      <alignment vertical="center"/>
    </xf>
    <xf numFmtId="177" fontId="20" fillId="0" borderId="236" xfId="2" applyNumberFormat="1" applyFont="1" applyFill="1" applyBorder="1" applyAlignment="1" applyProtection="1">
      <alignment vertical="center"/>
    </xf>
    <xf numFmtId="177" fontId="20" fillId="0" borderId="240" xfId="2" applyNumberFormat="1" applyFont="1" applyFill="1" applyBorder="1" applyAlignment="1" applyProtection="1">
      <alignment vertical="center"/>
    </xf>
    <xf numFmtId="177" fontId="20" fillId="0" borderId="241" xfId="33" applyNumberFormat="1" applyFont="1" applyBorder="1" applyAlignment="1">
      <alignment vertical="center"/>
    </xf>
    <xf numFmtId="177" fontId="20" fillId="0" borderId="233" xfId="33" applyNumberFormat="1" applyFont="1" applyBorder="1" applyAlignment="1">
      <alignment vertical="center"/>
    </xf>
    <xf numFmtId="177" fontId="20" fillId="0" borderId="164" xfId="33" applyNumberFormat="1" applyFont="1" applyBorder="1" applyAlignment="1">
      <alignment vertical="center"/>
    </xf>
    <xf numFmtId="177" fontId="20" fillId="0" borderId="138" xfId="33" applyNumberFormat="1" applyFont="1" applyBorder="1" applyAlignment="1">
      <alignment vertical="center"/>
    </xf>
    <xf numFmtId="177" fontId="20" fillId="0" borderId="139" xfId="33" applyNumberFormat="1" applyFont="1" applyBorder="1" applyAlignment="1">
      <alignment vertical="center"/>
    </xf>
    <xf numFmtId="177" fontId="20" fillId="0" borderId="247" xfId="33" applyNumberFormat="1" applyFont="1" applyBorder="1" applyAlignment="1">
      <alignment vertical="center"/>
    </xf>
    <xf numFmtId="177" fontId="20" fillId="0" borderId="239" xfId="33" applyNumberFormat="1" applyFont="1" applyBorder="1" applyAlignment="1">
      <alignment vertical="center"/>
    </xf>
    <xf numFmtId="0" fontId="19" fillId="0" borderId="248" xfId="32" applyFont="1" applyBorder="1" applyAlignment="1">
      <alignment vertical="center"/>
    </xf>
    <xf numFmtId="177" fontId="57" fillId="0" borderId="19" xfId="33" applyNumberFormat="1" applyFont="1" applyBorder="1"/>
    <xf numFmtId="177" fontId="20" fillId="0" borderId="111" xfId="33" applyNumberFormat="1" applyFont="1" applyBorder="1" applyAlignment="1" applyProtection="1">
      <alignment vertical="center"/>
      <protection locked="0"/>
    </xf>
    <xf numFmtId="177" fontId="20" fillId="0" borderId="21" xfId="33" applyNumberFormat="1" applyFont="1" applyBorder="1" applyAlignment="1" applyProtection="1">
      <alignment vertical="center"/>
      <protection locked="0"/>
    </xf>
    <xf numFmtId="177" fontId="20" fillId="0" borderId="33" xfId="33" applyNumberFormat="1" applyFont="1" applyBorder="1" applyAlignment="1" applyProtection="1">
      <alignment vertical="center"/>
      <protection locked="0"/>
    </xf>
    <xf numFmtId="177" fontId="20" fillId="0" borderId="21" xfId="2" applyNumberFormat="1" applyFont="1" applyFill="1" applyBorder="1" applyAlignment="1">
      <alignment vertical="center"/>
    </xf>
    <xf numFmtId="0" fontId="11" fillId="0" borderId="73" xfId="33" applyFont="1" applyBorder="1" applyAlignment="1">
      <alignment horizontal="center" vertical="center"/>
    </xf>
    <xf numFmtId="177" fontId="20" fillId="0" borderId="139" xfId="33" applyNumberFormat="1" applyFont="1" applyBorder="1" applyAlignment="1" applyProtection="1">
      <alignment vertical="center"/>
      <protection locked="0"/>
    </xf>
    <xf numFmtId="177" fontId="20" fillId="0" borderId="241" xfId="33" applyNumberFormat="1" applyFont="1" applyBorder="1" applyAlignment="1" applyProtection="1">
      <alignment vertical="center"/>
      <protection locked="0"/>
    </xf>
    <xf numFmtId="177" fontId="20" fillId="0" borderId="233" xfId="33" applyNumberFormat="1" applyFont="1" applyBorder="1" applyAlignment="1" applyProtection="1">
      <alignment vertical="center"/>
      <protection locked="0"/>
    </xf>
    <xf numFmtId="177" fontId="20" fillId="0" borderId="30" xfId="33" applyNumberFormat="1" applyFont="1" applyBorder="1" applyAlignment="1">
      <alignment vertical="center"/>
    </xf>
    <xf numFmtId="177" fontId="20" fillId="0" borderId="25" xfId="2" applyNumberFormat="1" applyFont="1" applyFill="1" applyBorder="1" applyAlignment="1" applyProtection="1">
      <alignment vertical="center"/>
    </xf>
    <xf numFmtId="177" fontId="20" fillId="0" borderId="146" xfId="2" applyNumberFormat="1" applyFont="1" applyFill="1" applyBorder="1" applyAlignment="1" applyProtection="1">
      <alignment vertical="center"/>
    </xf>
    <xf numFmtId="177" fontId="20" fillId="0" borderId="144" xfId="33" applyNumberFormat="1" applyFont="1" applyBorder="1" applyAlignment="1">
      <alignment vertical="center"/>
    </xf>
    <xf numFmtId="177" fontId="20" fillId="0" borderId="80" xfId="33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177" fontId="20" fillId="0" borderId="109" xfId="33" applyNumberFormat="1" applyFont="1" applyBorder="1" applyAlignment="1">
      <alignment vertical="center"/>
    </xf>
    <xf numFmtId="177" fontId="20" fillId="0" borderId="112" xfId="33" applyNumberFormat="1" applyFont="1" applyBorder="1" applyAlignment="1">
      <alignment vertical="center"/>
    </xf>
    <xf numFmtId="177" fontId="20" fillId="0" borderId="34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0" fontId="19" fillId="0" borderId="78" xfId="32" applyFont="1" applyBorder="1" applyAlignment="1">
      <alignment vertical="center"/>
    </xf>
    <xf numFmtId="0" fontId="20" fillId="0" borderId="0" xfId="33" applyFont="1" applyAlignment="1">
      <alignment horizontal="left" vertical="center"/>
    </xf>
    <xf numFmtId="38" fontId="15" fillId="0" borderId="215" xfId="2" applyFont="1" applyFill="1" applyBorder="1" applyAlignment="1">
      <alignment horizontal="center" vertical="center" shrinkToFit="1"/>
    </xf>
    <xf numFmtId="0" fontId="15" fillId="0" borderId="255" xfId="33" applyFont="1" applyBorder="1" applyAlignment="1">
      <alignment horizontal="center" vertical="center" shrinkToFit="1"/>
    </xf>
    <xf numFmtId="0" fontId="15" fillId="0" borderId="219" xfId="33" applyFont="1" applyBorder="1" applyAlignment="1">
      <alignment horizontal="center" vertical="center" shrinkToFit="1"/>
    </xf>
    <xf numFmtId="38" fontId="15" fillId="0" borderId="76" xfId="2" applyFont="1" applyFill="1" applyBorder="1" applyAlignment="1">
      <alignment horizontal="center" vertical="center" shrinkToFit="1"/>
    </xf>
    <xf numFmtId="38" fontId="15" fillId="0" borderId="114" xfId="2" applyFont="1" applyFill="1" applyBorder="1" applyAlignment="1">
      <alignment horizontal="center" vertical="center" shrinkToFit="1"/>
    </xf>
    <xf numFmtId="0" fontId="15" fillId="0" borderId="120" xfId="33" applyFont="1" applyBorder="1" applyAlignment="1">
      <alignment horizontal="center" vertical="center" shrinkToFit="1"/>
    </xf>
    <xf numFmtId="177" fontId="20" fillId="0" borderId="110" xfId="2" applyNumberFormat="1" applyFont="1" applyFill="1" applyBorder="1" applyAlignment="1" applyProtection="1">
      <alignment vertical="center"/>
    </xf>
    <xf numFmtId="177" fontId="20" fillId="0" borderId="119" xfId="33" applyNumberFormat="1" applyFont="1" applyBorder="1" applyAlignment="1">
      <alignment horizontal="right" vertical="center"/>
    </xf>
    <xf numFmtId="177" fontId="57" fillId="0" borderId="114" xfId="2" applyNumberFormat="1" applyFont="1" applyFill="1" applyBorder="1" applyAlignment="1" applyProtection="1">
      <alignment vertical="center"/>
    </xf>
    <xf numFmtId="177" fontId="57" fillId="0" borderId="115" xfId="2" applyNumberFormat="1" applyFont="1" applyFill="1" applyBorder="1" applyAlignment="1" applyProtection="1">
      <alignment vertical="center"/>
    </xf>
    <xf numFmtId="177" fontId="57" fillId="0" borderId="120" xfId="33" applyNumberFormat="1" applyFont="1" applyBorder="1" applyAlignment="1">
      <alignment horizontal="right" vertical="center"/>
    </xf>
    <xf numFmtId="177" fontId="57" fillId="0" borderId="110" xfId="2" applyNumberFormat="1" applyFont="1" applyFill="1" applyBorder="1" applyAlignment="1" applyProtection="1"/>
    <xf numFmtId="177" fontId="57" fillId="0" borderId="119" xfId="33" applyNumberFormat="1" applyFont="1" applyBorder="1"/>
    <xf numFmtId="177" fontId="57" fillId="0" borderId="110" xfId="2" applyNumberFormat="1" applyFont="1" applyFill="1" applyBorder="1" applyAlignment="1" applyProtection="1">
      <alignment vertical="center"/>
    </xf>
    <xf numFmtId="177" fontId="57" fillId="0" borderId="119" xfId="33" applyNumberFormat="1" applyFont="1" applyBorder="1" applyAlignment="1">
      <alignment vertical="center"/>
    </xf>
    <xf numFmtId="177" fontId="20" fillId="0" borderId="119" xfId="33" applyNumberFormat="1" applyFont="1" applyBorder="1" applyAlignment="1">
      <alignment vertical="center"/>
    </xf>
    <xf numFmtId="177" fontId="20" fillId="0" borderId="138" xfId="2" applyNumberFormat="1" applyFont="1" applyFill="1" applyBorder="1" applyAlignment="1" applyProtection="1">
      <alignment vertical="center"/>
    </xf>
    <xf numFmtId="177" fontId="20" fillId="0" borderId="140" xfId="33" applyNumberFormat="1" applyFont="1" applyBorder="1" applyAlignment="1">
      <alignment vertical="center"/>
    </xf>
    <xf numFmtId="177" fontId="20" fillId="0" borderId="111" xfId="2" applyNumberFormat="1" applyFont="1" applyFill="1" applyBorder="1" applyAlignment="1">
      <alignment vertical="center"/>
    </xf>
    <xf numFmtId="177" fontId="20" fillId="0" borderId="109" xfId="2" applyNumberFormat="1" applyFont="1" applyFill="1" applyBorder="1" applyAlignment="1" applyProtection="1">
      <alignment vertical="center"/>
    </xf>
    <xf numFmtId="177" fontId="20" fillId="0" borderId="121" xfId="33" applyNumberFormat="1" applyFont="1" applyBorder="1" applyAlignment="1">
      <alignment vertical="center"/>
    </xf>
    <xf numFmtId="0" fontId="19" fillId="0" borderId="70" xfId="33" applyFont="1" applyBorder="1" applyAlignment="1">
      <alignment vertical="center"/>
    </xf>
    <xf numFmtId="0" fontId="19" fillId="0" borderId="216" xfId="33" applyFont="1" applyBorder="1" applyAlignment="1">
      <alignment vertical="center"/>
    </xf>
    <xf numFmtId="0" fontId="19" fillId="0" borderId="214" xfId="33" applyFont="1" applyBorder="1" applyAlignment="1">
      <alignment horizontal="center" vertical="center"/>
    </xf>
    <xf numFmtId="0" fontId="19" fillId="0" borderId="70" xfId="33" applyFont="1" applyBorder="1" applyAlignment="1">
      <alignment horizontal="center" vertical="center"/>
    </xf>
    <xf numFmtId="0" fontId="19" fillId="0" borderId="216" xfId="33" applyFont="1" applyBorder="1" applyAlignment="1">
      <alignment horizontal="center" vertical="center"/>
    </xf>
    <xf numFmtId="0" fontId="19" fillId="0" borderId="72" xfId="33" applyFont="1" applyBorder="1" applyAlignment="1">
      <alignment horizontal="center" vertical="center"/>
    </xf>
    <xf numFmtId="0" fontId="19" fillId="0" borderId="71" xfId="33" applyFont="1" applyBorder="1" applyAlignment="1">
      <alignment horizontal="center" vertical="center"/>
    </xf>
    <xf numFmtId="0" fontId="19" fillId="0" borderId="106" xfId="33" applyFont="1" applyBorder="1" applyAlignment="1">
      <alignment horizontal="center" vertical="center"/>
    </xf>
    <xf numFmtId="0" fontId="19" fillId="0" borderId="74" xfId="33" applyFont="1" applyBorder="1" applyAlignment="1">
      <alignment horizontal="center" vertical="center"/>
    </xf>
    <xf numFmtId="0" fontId="19" fillId="0" borderId="37" xfId="33" applyFont="1" applyBorder="1" applyAlignment="1">
      <alignment vertical="center"/>
    </xf>
    <xf numFmtId="0" fontId="19" fillId="0" borderId="29" xfId="33" applyFont="1" applyBorder="1" applyAlignment="1">
      <alignment vertical="center"/>
    </xf>
    <xf numFmtId="0" fontId="19" fillId="0" borderId="224" xfId="33" applyFont="1" applyBorder="1" applyAlignment="1">
      <alignment horizontal="center" vertical="center"/>
    </xf>
    <xf numFmtId="0" fontId="19" fillId="0" borderId="225" xfId="33" applyFont="1" applyBorder="1" applyAlignment="1">
      <alignment horizontal="center" vertical="center"/>
    </xf>
    <xf numFmtId="0" fontId="19" fillId="0" borderId="226" xfId="33" applyFont="1" applyBorder="1" applyAlignment="1">
      <alignment horizontal="center" vertical="center"/>
    </xf>
    <xf numFmtId="0" fontId="19" fillId="0" borderId="218" xfId="33" applyFont="1" applyBorder="1" applyAlignment="1">
      <alignment horizontal="center" vertical="center"/>
    </xf>
    <xf numFmtId="0" fontId="19" fillId="0" borderId="215" xfId="33" applyFont="1" applyBorder="1" applyAlignment="1">
      <alignment horizontal="center" vertical="center"/>
    </xf>
    <xf numFmtId="0" fontId="19" fillId="0" borderId="15" xfId="33" applyFont="1" applyBorder="1" applyAlignment="1">
      <alignment horizontal="center" vertical="center"/>
    </xf>
    <xf numFmtId="0" fontId="19" fillId="0" borderId="0" xfId="33" applyFont="1" applyAlignment="1">
      <alignment horizontal="center" vertical="center"/>
    </xf>
    <xf numFmtId="0" fontId="19" fillId="0" borderId="181" xfId="33" applyFont="1" applyBorder="1" applyAlignment="1">
      <alignment horizontal="center" vertical="center"/>
    </xf>
    <xf numFmtId="0" fontId="19" fillId="0" borderId="220" xfId="33" applyFont="1" applyBorder="1" applyAlignment="1">
      <alignment horizontal="center" vertical="center"/>
    </xf>
    <xf numFmtId="0" fontId="19" fillId="0" borderId="228" xfId="33" applyFont="1" applyBorder="1" applyAlignment="1">
      <alignment horizontal="center" vertical="center"/>
    </xf>
    <xf numFmtId="0" fontId="19" fillId="0" borderId="217" xfId="33" applyFont="1" applyBorder="1" applyAlignment="1">
      <alignment horizontal="center" vertical="center"/>
    </xf>
    <xf numFmtId="0" fontId="19" fillId="0" borderId="227" xfId="33" applyFont="1" applyBorder="1" applyAlignment="1">
      <alignment horizontal="center" vertical="center"/>
    </xf>
    <xf numFmtId="0" fontId="19" fillId="0" borderId="223" xfId="33" applyFont="1" applyBorder="1" applyAlignment="1">
      <alignment horizontal="center" vertical="center"/>
    </xf>
    <xf numFmtId="0" fontId="19" fillId="0" borderId="114" xfId="33" applyFont="1" applyBorder="1" applyAlignment="1">
      <alignment horizontal="center" vertical="center"/>
    </xf>
    <xf numFmtId="0" fontId="19" fillId="0" borderId="115" xfId="33" applyFont="1" applyBorder="1" applyAlignment="1">
      <alignment horizontal="center" vertical="center"/>
    </xf>
    <xf numFmtId="0" fontId="19" fillId="0" borderId="120" xfId="33" applyFont="1" applyBorder="1" applyAlignment="1">
      <alignment horizontal="center" vertical="center"/>
    </xf>
    <xf numFmtId="0" fontId="19" fillId="0" borderId="79" xfId="33" applyFont="1" applyBorder="1" applyAlignment="1">
      <alignment horizontal="center" vertical="center"/>
    </xf>
    <xf numFmtId="0" fontId="19" fillId="0" borderId="76" xfId="33" applyFont="1" applyBorder="1" applyAlignment="1">
      <alignment horizontal="center" vertical="center"/>
    </xf>
    <xf numFmtId="0" fontId="19" fillId="0" borderId="156" xfId="33" applyFont="1" applyBorder="1" applyAlignment="1">
      <alignment horizontal="center" vertical="center"/>
    </xf>
    <xf numFmtId="0" fontId="19" fillId="0" borderId="118" xfId="33" applyFont="1" applyBorder="1" applyAlignment="1">
      <alignment horizontal="center" vertical="center"/>
    </xf>
    <xf numFmtId="0" fontId="19" fillId="0" borderId="77" xfId="33" applyFont="1" applyBorder="1" applyAlignment="1">
      <alignment horizontal="center" vertical="center"/>
    </xf>
    <xf numFmtId="0" fontId="19" fillId="0" borderId="94" xfId="33" applyFont="1" applyBorder="1" applyAlignment="1">
      <alignment horizontal="center" vertical="center"/>
    </xf>
    <xf numFmtId="0" fontId="19" fillId="0" borderId="113" xfId="33" applyFont="1" applyBorder="1" applyAlignment="1">
      <alignment horizontal="center" vertical="center"/>
    </xf>
    <xf numFmtId="0" fontId="19" fillId="0" borderId="195" xfId="33" applyFont="1" applyBorder="1" applyAlignment="1">
      <alignment horizontal="center" vertical="center"/>
    </xf>
    <xf numFmtId="0" fontId="19" fillId="0" borderId="104" xfId="33" applyFont="1" applyBorder="1" applyAlignment="1">
      <alignment horizontal="center" vertical="center"/>
    </xf>
    <xf numFmtId="0" fontId="19" fillId="0" borderId="250" xfId="33" applyFont="1" applyBorder="1" applyAlignment="1">
      <alignment horizontal="center" vertical="center"/>
    </xf>
    <xf numFmtId="0" fontId="19" fillId="0" borderId="105" xfId="33" applyFont="1" applyBorder="1" applyAlignment="1">
      <alignment horizontal="center" vertical="center"/>
    </xf>
    <xf numFmtId="0" fontId="19" fillId="0" borderId="64" xfId="33" applyFont="1" applyBorder="1" applyAlignment="1">
      <alignment horizontal="center" vertical="center"/>
    </xf>
    <xf numFmtId="0" fontId="19" fillId="0" borderId="154" xfId="33" applyFont="1" applyBorder="1" applyAlignment="1">
      <alignment horizontal="center" vertical="center"/>
    </xf>
    <xf numFmtId="177" fontId="20" fillId="0" borderId="0" xfId="2" applyNumberFormat="1" applyFont="1" applyFill="1" applyBorder="1" applyAlignment="1" applyProtection="1">
      <alignment vertical="center"/>
    </xf>
    <xf numFmtId="177" fontId="20" fillId="0" borderId="111" xfId="2" applyNumberFormat="1" applyFont="1" applyFill="1" applyBorder="1" applyAlignment="1" applyProtection="1">
      <alignment vertical="center"/>
    </xf>
    <xf numFmtId="177" fontId="20" fillId="0" borderId="119" xfId="2" applyNumberFormat="1" applyFont="1" applyFill="1" applyBorder="1" applyAlignment="1" applyProtection="1">
      <alignment vertical="center"/>
    </xf>
    <xf numFmtId="177" fontId="20" fillId="0" borderId="155" xfId="2" applyNumberFormat="1" applyFont="1" applyFill="1" applyBorder="1" applyAlignment="1" applyProtection="1">
      <alignment vertical="center"/>
    </xf>
    <xf numFmtId="177" fontId="20" fillId="0" borderId="117" xfId="2" applyNumberFormat="1" applyFont="1" applyFill="1" applyBorder="1" applyAlignment="1" applyProtection="1">
      <alignment vertical="center"/>
    </xf>
    <xf numFmtId="177" fontId="19" fillId="0" borderId="73" xfId="2" applyNumberFormat="1" applyFont="1" applyFill="1" applyBorder="1" applyAlignment="1">
      <alignment horizontal="center" vertical="center"/>
    </xf>
    <xf numFmtId="177" fontId="19" fillId="0" borderId="15" xfId="2" applyNumberFormat="1" applyFont="1" applyFill="1" applyBorder="1" applyAlignment="1" applyProtection="1">
      <alignment horizontal="distributed" vertical="center"/>
    </xf>
    <xf numFmtId="177" fontId="19" fillId="0" borderId="0" xfId="2" applyNumberFormat="1" applyFont="1" applyFill="1" applyBorder="1" applyAlignment="1" applyProtection="1">
      <alignment horizontal="distributed" vertical="center"/>
    </xf>
    <xf numFmtId="177" fontId="20" fillId="0" borderId="194" xfId="2" applyNumberFormat="1" applyFont="1" applyFill="1" applyBorder="1" applyAlignment="1" applyProtection="1">
      <alignment vertical="center"/>
    </xf>
    <xf numFmtId="177" fontId="20" fillId="0" borderId="19" xfId="33" applyNumberFormat="1" applyFont="1" applyBorder="1" applyAlignment="1">
      <alignment vertical="center"/>
    </xf>
    <xf numFmtId="177" fontId="20" fillId="0" borderId="147" xfId="33" applyNumberFormat="1" applyFont="1" applyBorder="1" applyAlignment="1">
      <alignment vertical="center"/>
    </xf>
    <xf numFmtId="177" fontId="57" fillId="0" borderId="120" xfId="33" applyNumberFormat="1" applyFont="1" applyBorder="1" applyAlignment="1">
      <alignment vertical="center"/>
    </xf>
    <xf numFmtId="177" fontId="57" fillId="0" borderId="113" xfId="2" applyNumberFormat="1" applyFont="1" applyFill="1" applyBorder="1" applyAlignment="1" applyProtection="1">
      <alignment vertical="center"/>
    </xf>
    <xf numFmtId="177" fontId="57" fillId="0" borderId="120" xfId="2" applyNumberFormat="1" applyFont="1" applyFill="1" applyBorder="1" applyAlignment="1" applyProtection="1">
      <alignment vertical="center"/>
    </xf>
    <xf numFmtId="177" fontId="57" fillId="0" borderId="156" xfId="2" applyNumberFormat="1" applyFont="1" applyFill="1" applyBorder="1" applyAlignment="1" applyProtection="1">
      <alignment vertical="center"/>
    </xf>
    <xf numFmtId="177" fontId="57" fillId="0" borderId="118" xfId="2" applyNumberFormat="1" applyFont="1" applyFill="1" applyBorder="1" applyAlignment="1" applyProtection="1">
      <alignment vertical="center"/>
    </xf>
    <xf numFmtId="177" fontId="11" fillId="0" borderId="77" xfId="2" applyNumberFormat="1" applyFont="1" applyFill="1" applyBorder="1" applyAlignment="1">
      <alignment horizontal="center" vertical="center"/>
    </xf>
    <xf numFmtId="0" fontId="11" fillId="0" borderId="113" xfId="33" applyFont="1" applyBorder="1" applyAlignment="1">
      <alignment horizontal="distributed" vertical="center"/>
    </xf>
    <xf numFmtId="177" fontId="57" fillId="0" borderId="195" xfId="2" applyNumberFormat="1" applyFont="1" applyFill="1" applyBorder="1" applyAlignment="1" applyProtection="1">
      <alignment vertical="center"/>
    </xf>
    <xf numFmtId="177" fontId="57" fillId="0" borderId="104" xfId="33" applyNumberFormat="1" applyFont="1" applyBorder="1" applyAlignment="1">
      <alignment vertical="center"/>
    </xf>
    <xf numFmtId="177" fontId="57" fillId="0" borderId="154" xfId="33" applyNumberFormat="1" applyFont="1" applyBorder="1" applyAlignment="1">
      <alignment vertical="center"/>
    </xf>
    <xf numFmtId="177" fontId="57" fillId="0" borderId="0" xfId="2" applyNumberFormat="1" applyFont="1" applyFill="1" applyBorder="1" applyAlignment="1" applyProtection="1"/>
    <xf numFmtId="177" fontId="57" fillId="0" borderId="111" xfId="2" applyNumberFormat="1" applyFont="1" applyFill="1" applyBorder="1" applyAlignment="1" applyProtection="1"/>
    <xf numFmtId="177" fontId="57" fillId="0" borderId="119" xfId="2" applyNumberFormat="1" applyFont="1" applyFill="1" applyBorder="1" applyAlignment="1" applyProtection="1"/>
    <xf numFmtId="177" fontId="57" fillId="0" borderId="155" xfId="2" applyNumberFormat="1" applyFont="1" applyFill="1" applyBorder="1" applyAlignment="1" applyProtection="1"/>
    <xf numFmtId="177" fontId="57" fillId="0" borderId="117" xfId="2" applyNumberFormat="1" applyFont="1" applyFill="1" applyBorder="1" applyAlignment="1" applyProtection="1"/>
    <xf numFmtId="177" fontId="57" fillId="0" borderId="73" xfId="2" applyNumberFormat="1" applyFont="1" applyFill="1" applyBorder="1" applyAlignment="1"/>
    <xf numFmtId="177" fontId="11" fillId="0" borderId="95" xfId="2" applyNumberFormat="1" applyFont="1" applyFill="1" applyBorder="1" applyAlignment="1" applyProtection="1">
      <alignment wrapText="1"/>
    </xf>
    <xf numFmtId="177" fontId="11" fillId="0" borderId="97" xfId="2" applyNumberFormat="1" applyFont="1" applyFill="1" applyBorder="1" applyAlignment="1" applyProtection="1">
      <alignment wrapText="1"/>
    </xf>
    <xf numFmtId="177" fontId="57" fillId="0" borderId="194" xfId="2" applyNumberFormat="1" applyFont="1" applyFill="1" applyBorder="1" applyAlignment="1" applyProtection="1"/>
    <xf numFmtId="177" fontId="57" fillId="0" borderId="147" xfId="33" applyNumberFormat="1" applyFont="1" applyBorder="1"/>
    <xf numFmtId="177" fontId="57" fillId="0" borderId="0" xfId="2" applyNumberFormat="1" applyFont="1" applyFill="1" applyBorder="1" applyAlignment="1" applyProtection="1">
      <alignment vertical="center"/>
    </xf>
    <xf numFmtId="177" fontId="57" fillId="0" borderId="111" xfId="2" applyNumberFormat="1" applyFont="1" applyFill="1" applyBorder="1" applyAlignment="1" applyProtection="1">
      <alignment vertical="center"/>
    </xf>
    <xf numFmtId="177" fontId="57" fillId="0" borderId="119" xfId="2" applyNumberFormat="1" applyFont="1" applyFill="1" applyBorder="1" applyAlignment="1" applyProtection="1">
      <alignment vertical="center"/>
    </xf>
    <xf numFmtId="177" fontId="57" fillId="0" borderId="155" xfId="2" applyNumberFormat="1" applyFont="1" applyFill="1" applyBorder="1" applyAlignment="1" applyProtection="1">
      <alignment vertical="center"/>
    </xf>
    <xf numFmtId="177" fontId="57" fillId="0" borderId="117" xfId="2" applyNumberFormat="1" applyFont="1" applyFill="1" applyBorder="1" applyAlignment="1" applyProtection="1">
      <alignment vertical="center"/>
    </xf>
    <xf numFmtId="177" fontId="57" fillId="0" borderId="73" xfId="2" applyNumberFormat="1" applyFont="1" applyFill="1" applyBorder="1" applyAlignment="1">
      <alignment vertical="center"/>
    </xf>
    <xf numFmtId="0" fontId="57" fillId="0" borderId="0" xfId="32" applyFont="1" applyAlignment="1">
      <alignment horizontal="distributed" vertical="center"/>
    </xf>
    <xf numFmtId="177" fontId="57" fillId="0" borderId="194" xfId="2" applyNumberFormat="1" applyFont="1" applyFill="1" applyBorder="1" applyAlignment="1" applyProtection="1">
      <alignment vertical="center"/>
    </xf>
    <xf numFmtId="177" fontId="57" fillId="0" borderId="19" xfId="33" applyNumberFormat="1" applyFont="1" applyBorder="1" applyAlignment="1">
      <alignment vertical="center"/>
    </xf>
    <xf numFmtId="177" fontId="57" fillId="0" borderId="147" xfId="33" applyNumberFormat="1" applyFont="1" applyBorder="1" applyAlignment="1">
      <alignment vertical="center"/>
    </xf>
    <xf numFmtId="177" fontId="20" fillId="0" borderId="119" xfId="2" applyNumberFormat="1" applyFont="1" applyFill="1" applyBorder="1" applyAlignment="1">
      <alignment vertical="center"/>
    </xf>
    <xf numFmtId="177" fontId="20" fillId="0" borderId="117" xfId="2" applyNumberFormat="1" applyFont="1" applyFill="1" applyBorder="1" applyAlignment="1">
      <alignment vertical="center"/>
    </xf>
    <xf numFmtId="177" fontId="20" fillId="0" borderId="73" xfId="2" applyNumberFormat="1" applyFont="1" applyFill="1" applyBorder="1" applyAlignment="1">
      <alignment vertical="center"/>
    </xf>
    <xf numFmtId="177" fontId="19" fillId="0" borderId="15" xfId="2" applyNumberFormat="1" applyFont="1" applyFill="1" applyBorder="1" applyAlignment="1" applyProtection="1">
      <alignment vertical="center"/>
    </xf>
    <xf numFmtId="177" fontId="19" fillId="0" borderId="0" xfId="2" applyNumberFormat="1" applyFont="1" applyFill="1" applyBorder="1" applyAlignment="1" applyProtection="1">
      <alignment horizontal="distributed" vertical="center"/>
    </xf>
    <xf numFmtId="177" fontId="20" fillId="0" borderId="19" xfId="2" applyNumberFormat="1" applyFont="1" applyFill="1" applyBorder="1" applyAlignment="1">
      <alignment vertical="center"/>
    </xf>
    <xf numFmtId="177" fontId="20" fillId="0" borderId="199" xfId="2" applyNumberFormat="1" applyFont="1" applyFill="1" applyBorder="1" applyAlignment="1" applyProtection="1">
      <alignment vertical="center"/>
    </xf>
    <xf numFmtId="177" fontId="20" fillId="0" borderId="139" xfId="2" applyNumberFormat="1" applyFont="1" applyFill="1" applyBorder="1" applyAlignment="1">
      <alignment vertical="center"/>
    </xf>
    <xf numFmtId="177" fontId="20" fillId="0" borderId="140" xfId="2" applyNumberFormat="1" applyFont="1" applyFill="1" applyBorder="1" applyAlignment="1">
      <alignment vertical="center"/>
    </xf>
    <xf numFmtId="177" fontId="20" fillId="0" borderId="165" xfId="2" applyNumberFormat="1" applyFont="1" applyFill="1" applyBorder="1" applyAlignment="1" applyProtection="1">
      <alignment vertical="center"/>
    </xf>
    <xf numFmtId="177" fontId="20" fillId="0" borderId="172" xfId="2" applyNumberFormat="1" applyFont="1" applyFill="1" applyBorder="1" applyAlignment="1">
      <alignment vertical="center"/>
    </xf>
    <xf numFmtId="177" fontId="20" fillId="0" borderId="248" xfId="2" applyNumberFormat="1" applyFont="1" applyFill="1" applyBorder="1" applyAlignment="1">
      <alignment vertical="center"/>
    </xf>
    <xf numFmtId="177" fontId="19" fillId="0" borderId="163" xfId="2" applyNumberFormat="1" applyFont="1" applyFill="1" applyBorder="1" applyAlignment="1" applyProtection="1">
      <alignment vertical="center"/>
    </xf>
    <xf numFmtId="177" fontId="19" fillId="0" borderId="199" xfId="2" applyNumberFormat="1" applyFont="1" applyFill="1" applyBorder="1" applyAlignment="1" applyProtection="1">
      <alignment horizontal="distributed" vertical="center"/>
    </xf>
    <xf numFmtId="177" fontId="20" fillId="0" borderId="169" xfId="2" applyNumberFormat="1" applyFont="1" applyFill="1" applyBorder="1" applyAlignment="1" applyProtection="1">
      <alignment vertical="center"/>
    </xf>
    <xf numFmtId="177" fontId="20" fillId="0" borderId="236" xfId="2" applyNumberFormat="1" applyFont="1" applyFill="1" applyBorder="1" applyAlignment="1">
      <alignment vertical="center"/>
    </xf>
    <xf numFmtId="177" fontId="20" fillId="0" borderId="236" xfId="33" applyNumberFormat="1" applyFont="1" applyBorder="1" applyAlignment="1">
      <alignment vertical="center"/>
    </xf>
    <xf numFmtId="177" fontId="20" fillId="0" borderId="249" xfId="33" applyNumberFormat="1" applyFont="1" applyBorder="1" applyAlignment="1">
      <alignment vertical="center"/>
    </xf>
    <xf numFmtId="177" fontId="57" fillId="0" borderId="155" xfId="33" applyNumberFormat="1" applyFont="1" applyBorder="1"/>
    <xf numFmtId="177" fontId="57" fillId="0" borderId="117" xfId="33" applyNumberFormat="1" applyFont="1" applyBorder="1"/>
    <xf numFmtId="177" fontId="57" fillId="0" borderId="73" xfId="33" applyNumberFormat="1" applyFont="1" applyBorder="1"/>
    <xf numFmtId="177" fontId="11" fillId="0" borderId="15" xfId="32" applyNumberFormat="1" applyFont="1" applyBorder="1" applyAlignment="1"/>
    <xf numFmtId="177" fontId="11" fillId="0" borderId="0" xfId="32" applyNumberFormat="1" applyFont="1" applyAlignment="1"/>
    <xf numFmtId="177" fontId="57" fillId="0" borderId="155" xfId="33" applyNumberFormat="1" applyFont="1" applyBorder="1" applyAlignment="1">
      <alignment vertical="center"/>
    </xf>
    <xf numFmtId="177" fontId="57" fillId="0" borderId="117" xfId="33" applyNumberFormat="1" applyFont="1" applyBorder="1" applyAlignment="1">
      <alignment vertical="center"/>
    </xf>
    <xf numFmtId="177" fontId="57" fillId="0" borderId="73" xfId="33" applyNumberFormat="1" applyFont="1" applyBorder="1" applyAlignment="1">
      <alignment vertical="center"/>
    </xf>
    <xf numFmtId="0" fontId="11" fillId="0" borderId="0" xfId="32" applyFont="1" applyAlignment="1">
      <alignment horizontal="distributed" vertical="center"/>
    </xf>
    <xf numFmtId="177" fontId="20" fillId="0" borderId="155" xfId="33" applyNumberFormat="1" applyFont="1" applyBorder="1" applyAlignment="1">
      <alignment vertical="center"/>
    </xf>
    <xf numFmtId="177" fontId="20" fillId="0" borderId="117" xfId="33" applyNumberFormat="1" applyFont="1" applyBorder="1" applyAlignment="1">
      <alignment vertical="center"/>
    </xf>
    <xf numFmtId="177" fontId="20" fillId="0" borderId="73" xfId="33" applyNumberFormat="1" applyFont="1" applyBorder="1" applyAlignment="1">
      <alignment vertical="center"/>
    </xf>
    <xf numFmtId="177" fontId="19" fillId="0" borderId="15" xfId="32" applyNumberFormat="1" applyFont="1" applyBorder="1" applyAlignment="1">
      <alignment vertical="center"/>
    </xf>
    <xf numFmtId="177" fontId="19" fillId="0" borderId="0" xfId="32" applyNumberFormat="1" applyFont="1" applyAlignment="1">
      <alignment horizontal="distributed" vertical="center"/>
    </xf>
    <xf numFmtId="177" fontId="20" fillId="0" borderId="165" xfId="33" applyNumberFormat="1" applyFont="1" applyBorder="1" applyAlignment="1">
      <alignment vertical="center"/>
    </xf>
    <xf numFmtId="177" fontId="20" fillId="0" borderId="172" xfId="33" applyNumberFormat="1" applyFont="1" applyBorder="1" applyAlignment="1">
      <alignment vertical="center"/>
    </xf>
    <xf numFmtId="177" fontId="20" fillId="0" borderId="248" xfId="33" applyNumberFormat="1" applyFont="1" applyBorder="1" applyAlignment="1">
      <alignment vertical="center"/>
    </xf>
    <xf numFmtId="177" fontId="19" fillId="0" borderId="163" xfId="32" applyNumberFormat="1" applyFont="1" applyBorder="1" applyAlignment="1">
      <alignment vertical="center"/>
    </xf>
    <xf numFmtId="177" fontId="19" fillId="0" borderId="199" xfId="32" applyNumberFormat="1" applyFont="1" applyBorder="1" applyAlignment="1">
      <alignment horizontal="distributed" vertical="center"/>
    </xf>
    <xf numFmtId="177" fontId="57" fillId="0" borderId="0" xfId="33" applyNumberFormat="1" applyFont="1" applyAlignment="1">
      <alignment wrapText="1"/>
    </xf>
    <xf numFmtId="177" fontId="57" fillId="0" borderId="110" xfId="33" applyNumberFormat="1" applyFont="1" applyBorder="1" applyAlignment="1">
      <alignment wrapText="1"/>
    </xf>
    <xf numFmtId="177" fontId="57" fillId="0" borderId="111" xfId="33" applyNumberFormat="1" applyFont="1" applyBorder="1" applyAlignment="1">
      <alignment wrapText="1"/>
    </xf>
    <xf numFmtId="177" fontId="57" fillId="0" borderId="119" xfId="33" applyNumberFormat="1" applyFont="1" applyBorder="1" applyAlignment="1">
      <alignment wrapText="1"/>
    </xf>
    <xf numFmtId="177" fontId="57" fillId="0" borderId="155" xfId="33" applyNumberFormat="1" applyFont="1" applyBorder="1" applyAlignment="1">
      <alignment wrapText="1"/>
    </xf>
    <xf numFmtId="177" fontId="57" fillId="0" borderId="117" xfId="33" applyNumberFormat="1" applyFont="1" applyBorder="1" applyAlignment="1">
      <alignment wrapText="1"/>
    </xf>
    <xf numFmtId="177" fontId="11" fillId="0" borderId="15" xfId="32" applyNumberFormat="1" applyFont="1" applyBorder="1" applyAlignment="1">
      <alignment wrapText="1"/>
    </xf>
    <xf numFmtId="177" fontId="11" fillId="0" borderId="0" xfId="32" applyNumberFormat="1" applyFont="1" applyAlignment="1">
      <alignment wrapText="1"/>
    </xf>
    <xf numFmtId="177" fontId="57" fillId="0" borderId="194" xfId="33" applyNumberFormat="1" applyFont="1" applyBorder="1" applyAlignment="1">
      <alignment wrapText="1"/>
    </xf>
    <xf numFmtId="177" fontId="57" fillId="0" borderId="19" xfId="33" applyNumberFormat="1" applyFont="1" applyBorder="1" applyAlignment="1">
      <alignment wrapText="1"/>
    </xf>
    <xf numFmtId="177" fontId="57" fillId="0" borderId="21" xfId="33" applyNumberFormat="1" applyFont="1" applyBorder="1" applyAlignment="1">
      <alignment wrapText="1"/>
    </xf>
    <xf numFmtId="177" fontId="57" fillId="0" borderId="147" xfId="33" applyNumberFormat="1" applyFont="1" applyBorder="1" applyAlignment="1">
      <alignment wrapText="1"/>
    </xf>
    <xf numFmtId="177" fontId="11" fillId="0" borderId="15" xfId="32" applyNumberFormat="1" applyFont="1" applyBorder="1" applyAlignment="1">
      <alignment horizontal="distributed" vertical="center"/>
    </xf>
    <xf numFmtId="177" fontId="11" fillId="0" borderId="0" xfId="32" applyNumberFormat="1" applyFont="1" applyAlignment="1">
      <alignment horizontal="distributed" vertical="center"/>
    </xf>
    <xf numFmtId="177" fontId="57" fillId="0" borderId="194" xfId="33" applyNumberFormat="1" applyFont="1" applyBorder="1" applyAlignment="1">
      <alignment vertical="center"/>
    </xf>
    <xf numFmtId="177" fontId="20" fillId="0" borderId="194" xfId="33" applyNumberFormat="1" applyFont="1" applyBorder="1" applyAlignment="1">
      <alignment vertical="center"/>
    </xf>
    <xf numFmtId="177" fontId="20" fillId="0" borderId="169" xfId="33" applyNumberFormat="1" applyFont="1" applyBorder="1" applyAlignment="1">
      <alignment vertical="center"/>
    </xf>
    <xf numFmtId="177" fontId="57" fillId="0" borderId="194" xfId="33" applyNumberFormat="1" applyFont="1" applyBorder="1"/>
    <xf numFmtId="177" fontId="20" fillId="0" borderId="191" xfId="33" applyNumberFormat="1" applyFont="1" applyBorder="1" applyAlignment="1">
      <alignment vertical="center"/>
    </xf>
    <xf numFmtId="177" fontId="20" fillId="0" borderId="116" xfId="33" applyNumberFormat="1" applyFont="1" applyBorder="1" applyAlignment="1">
      <alignment vertical="center"/>
    </xf>
    <xf numFmtId="177" fontId="20" fillId="0" borderId="78" xfId="33" applyNumberFormat="1" applyFont="1" applyBorder="1" applyAlignment="1">
      <alignment vertical="center"/>
    </xf>
    <xf numFmtId="177" fontId="19" fillId="0" borderId="69" xfId="32" applyNumberFormat="1" applyFont="1" applyBorder="1" applyAlignment="1">
      <alignment vertical="center"/>
    </xf>
    <xf numFmtId="177" fontId="19" fillId="0" borderId="30" xfId="32" applyNumberFormat="1" applyFont="1" applyBorder="1" applyAlignment="1">
      <alignment horizontal="distributed" vertical="center"/>
    </xf>
    <xf numFmtId="177" fontId="20" fillId="0" borderId="193" xfId="33" applyNumberFormat="1" applyFont="1" applyBorder="1" applyAlignment="1">
      <alignment vertical="center"/>
    </xf>
    <xf numFmtId="177" fontId="20" fillId="0" borderId="25" xfId="33" applyNumberFormat="1" applyFont="1" applyBorder="1" applyAlignment="1">
      <alignment vertical="center"/>
    </xf>
    <xf numFmtId="177" fontId="20" fillId="0" borderId="212" xfId="33" applyNumberFormat="1" applyFont="1" applyBorder="1" applyAlignment="1">
      <alignment vertical="center"/>
    </xf>
    <xf numFmtId="0" fontId="19" fillId="0" borderId="83" xfId="33" applyFont="1" applyBorder="1" applyAlignment="1">
      <alignment vertical="center"/>
    </xf>
    <xf numFmtId="0" fontId="19" fillId="0" borderId="84" xfId="33" applyFont="1" applyBorder="1" applyAlignment="1">
      <alignment vertical="center"/>
    </xf>
    <xf numFmtId="0" fontId="19" fillId="0" borderId="232" xfId="33" applyFont="1" applyBorder="1" applyAlignment="1">
      <alignment horizontal="center" vertical="center"/>
    </xf>
    <xf numFmtId="0" fontId="27" fillId="0" borderId="141" xfId="33" applyFont="1" applyBorder="1" applyAlignment="1" applyProtection="1">
      <alignment horizontal="center" vertical="center"/>
      <protection locked="0"/>
    </xf>
    <xf numFmtId="0" fontId="27" fillId="0" borderId="234" xfId="33" applyFont="1" applyBorder="1" applyAlignment="1" applyProtection="1">
      <alignment horizontal="center" vertical="center"/>
      <protection locked="0"/>
    </xf>
    <xf numFmtId="0" fontId="19" fillId="0" borderId="72" xfId="33" applyFont="1" applyBorder="1" applyAlignment="1">
      <alignment horizontal="center" vertical="center"/>
    </xf>
    <xf numFmtId="0" fontId="19" fillId="0" borderId="123" xfId="33" applyFont="1" applyBorder="1" applyAlignment="1">
      <alignment horizontal="center" vertical="center"/>
    </xf>
    <xf numFmtId="0" fontId="19" fillId="0" borderId="157" xfId="33" applyFont="1" applyBorder="1" applyAlignment="1">
      <alignment vertical="center"/>
    </xf>
    <xf numFmtId="0" fontId="19" fillId="0" borderId="82" xfId="33" applyFont="1" applyBorder="1" applyAlignment="1">
      <alignment vertical="center"/>
    </xf>
    <xf numFmtId="0" fontId="19" fillId="0" borderId="50" xfId="33" applyFont="1" applyBorder="1" applyAlignment="1">
      <alignment horizontal="center" vertical="center"/>
    </xf>
    <xf numFmtId="0" fontId="19" fillId="0" borderId="99" xfId="33" applyFont="1" applyBorder="1" applyAlignment="1">
      <alignment horizontal="center" vertical="center"/>
    </xf>
    <xf numFmtId="0" fontId="19" fillId="0" borderId="51" xfId="33" applyFont="1" applyBorder="1" applyAlignment="1">
      <alignment horizontal="center" vertical="center"/>
    </xf>
    <xf numFmtId="0" fontId="19" fillId="0" borderId="233" xfId="33" applyFont="1" applyBorder="1" applyAlignment="1">
      <alignment horizontal="center" vertical="center"/>
    </xf>
    <xf numFmtId="0" fontId="19" fillId="0" borderId="199" xfId="33" applyFont="1" applyBorder="1" applyAlignment="1">
      <alignment horizontal="center" vertical="center"/>
    </xf>
    <xf numFmtId="0" fontId="19" fillId="0" borderId="165" xfId="33" applyFont="1" applyBorder="1" applyAlignment="1">
      <alignment horizontal="center" vertical="center"/>
    </xf>
    <xf numFmtId="0" fontId="19" fillId="0" borderId="139" xfId="33" applyFont="1" applyBorder="1" applyAlignment="1">
      <alignment horizontal="center" vertical="center"/>
    </xf>
    <xf numFmtId="0" fontId="19" fillId="0" borderId="172" xfId="33" applyFont="1" applyBorder="1" applyAlignment="1">
      <alignment horizontal="center" vertical="center"/>
    </xf>
    <xf numFmtId="0" fontId="19" fillId="0" borderId="73" xfId="33" applyFont="1" applyBorder="1" applyAlignment="1">
      <alignment horizontal="center" vertical="center"/>
    </xf>
    <xf numFmtId="0" fontId="19" fillId="0" borderId="125" xfId="33" applyFont="1" applyBorder="1" applyAlignment="1">
      <alignment vertical="center"/>
    </xf>
    <xf numFmtId="0" fontId="19" fillId="0" borderId="58" xfId="33" applyFont="1" applyBorder="1" applyAlignment="1">
      <alignment vertical="center"/>
    </xf>
    <xf numFmtId="0" fontId="19" fillId="0" borderId="236" xfId="33" applyFont="1" applyBorder="1" applyAlignment="1">
      <alignment horizontal="center" vertical="center"/>
    </xf>
    <xf numFmtId="0" fontId="19" fillId="0" borderId="46" xfId="33" applyFont="1" applyBorder="1" applyAlignment="1">
      <alignment horizontal="center" vertical="center"/>
    </xf>
    <xf numFmtId="0" fontId="19" fillId="0" borderId="101" xfId="33" applyFont="1" applyBorder="1" applyAlignment="1">
      <alignment horizontal="center" vertical="center"/>
    </xf>
    <xf numFmtId="0" fontId="19" fillId="0" borderId="47" xfId="33" applyFont="1" applyBorder="1" applyAlignment="1">
      <alignment horizontal="center" vertical="center"/>
    </xf>
    <xf numFmtId="0" fontId="27" fillId="0" borderId="251" xfId="33" applyFont="1" applyBorder="1" applyAlignment="1" applyProtection="1">
      <alignment horizontal="center" vertical="center"/>
      <protection locked="0"/>
    </xf>
    <xf numFmtId="0" fontId="19" fillId="0" borderId="252" xfId="33" applyFont="1" applyBorder="1" applyAlignment="1">
      <alignment horizontal="center" vertical="center"/>
    </xf>
    <xf numFmtId="0" fontId="19" fillId="0" borderId="48" xfId="33" applyFont="1" applyBorder="1" applyAlignment="1">
      <alignment horizontal="center" vertical="center"/>
    </xf>
    <xf numFmtId="0" fontId="19" fillId="0" borderId="77" xfId="33" applyFont="1" applyBorder="1" applyAlignment="1">
      <alignment horizontal="center" vertical="center"/>
    </xf>
    <xf numFmtId="0" fontId="19" fillId="0" borderId="170" xfId="33" applyFont="1" applyBorder="1" applyAlignment="1">
      <alignment vertical="center"/>
    </xf>
    <xf numFmtId="0" fontId="19" fillId="0" borderId="49" xfId="33" applyFont="1" applyBorder="1" applyAlignment="1">
      <alignment vertical="center"/>
    </xf>
    <xf numFmtId="0" fontId="19" fillId="0" borderId="253" xfId="33" applyFont="1" applyBorder="1" applyAlignment="1">
      <alignment horizontal="center" vertical="center"/>
    </xf>
    <xf numFmtId="177" fontId="58" fillId="0" borderId="110" xfId="2" applyNumberFormat="1" applyFont="1" applyFill="1" applyBorder="1" applyAlignment="1">
      <alignment vertical="center"/>
    </xf>
    <xf numFmtId="177" fontId="58" fillId="0" borderId="111" xfId="2" applyNumberFormat="1" applyFont="1" applyFill="1" applyBorder="1" applyAlignment="1">
      <alignment vertical="center"/>
    </xf>
    <xf numFmtId="177" fontId="58" fillId="0" borderId="119" xfId="2" applyNumberFormat="1" applyFont="1" applyFill="1" applyBorder="1" applyAlignment="1">
      <alignment vertical="center"/>
    </xf>
    <xf numFmtId="177" fontId="58" fillId="0" borderId="33" xfId="2" applyNumberFormat="1" applyFont="1" applyFill="1" applyBorder="1" applyAlignment="1">
      <alignment vertical="center"/>
    </xf>
    <xf numFmtId="177" fontId="58" fillId="0" borderId="0" xfId="2" applyNumberFormat="1" applyFont="1" applyFill="1" applyBorder="1" applyAlignment="1">
      <alignment vertical="center"/>
    </xf>
    <xf numFmtId="177" fontId="58" fillId="0" borderId="155" xfId="2" applyNumberFormat="1" applyFont="1" applyFill="1" applyBorder="1" applyAlignment="1">
      <alignment vertical="center"/>
    </xf>
    <xf numFmtId="177" fontId="19" fillId="0" borderId="73" xfId="33" applyNumberFormat="1" applyFont="1" applyBorder="1" applyAlignment="1">
      <alignment horizontal="center" vertical="center"/>
    </xf>
    <xf numFmtId="177" fontId="19" fillId="0" borderId="15" xfId="33" applyNumberFormat="1" applyFont="1" applyBorder="1" applyAlignment="1">
      <alignment horizontal="distributed" vertical="center"/>
    </xf>
    <xf numFmtId="177" fontId="19" fillId="0" borderId="67" xfId="33" applyNumberFormat="1" applyFont="1" applyBorder="1" applyAlignment="1">
      <alignment horizontal="distributed" vertical="center"/>
    </xf>
    <xf numFmtId="177" fontId="20" fillId="0" borderId="110" xfId="2" applyNumberFormat="1" applyFont="1" applyFill="1" applyBorder="1" applyAlignment="1">
      <alignment vertical="center"/>
    </xf>
    <xf numFmtId="177" fontId="59" fillId="0" borderId="114" xfId="2" applyNumberFormat="1" applyFont="1" applyFill="1" applyBorder="1" applyAlignment="1">
      <alignment vertical="center"/>
    </xf>
    <xf numFmtId="177" fontId="59" fillId="0" borderId="115" xfId="2" applyNumberFormat="1" applyFont="1" applyFill="1" applyBorder="1" applyAlignment="1">
      <alignment vertical="center"/>
    </xf>
    <xf numFmtId="177" fontId="59" fillId="0" borderId="120" xfId="2" applyNumberFormat="1" applyFont="1" applyFill="1" applyBorder="1" applyAlignment="1">
      <alignment vertical="center"/>
    </xf>
    <xf numFmtId="177" fontId="59" fillId="0" borderId="79" xfId="2" applyNumberFormat="1" applyFont="1" applyFill="1" applyBorder="1" applyAlignment="1">
      <alignment vertical="center"/>
    </xf>
    <xf numFmtId="177" fontId="59" fillId="0" borderId="113" xfId="2" applyNumberFormat="1" applyFont="1" applyFill="1" applyBorder="1" applyAlignment="1">
      <alignment vertical="center"/>
    </xf>
    <xf numFmtId="177" fontId="59" fillId="0" borderId="156" xfId="33" applyNumberFormat="1" applyFont="1" applyBorder="1" applyAlignment="1">
      <alignment vertical="center"/>
    </xf>
    <xf numFmtId="177" fontId="11" fillId="0" borderId="77" xfId="33" applyNumberFormat="1" applyFont="1" applyBorder="1" applyAlignment="1">
      <alignment horizontal="center" vertical="center"/>
    </xf>
    <xf numFmtId="177" fontId="57" fillId="0" borderId="104" xfId="2" applyNumberFormat="1" applyFont="1" applyFill="1" applyBorder="1" applyAlignment="1">
      <alignment vertical="center"/>
    </xf>
    <xf numFmtId="177" fontId="57" fillId="0" borderId="114" xfId="2" applyNumberFormat="1" applyFont="1" applyFill="1" applyBorder="1" applyAlignment="1">
      <alignment vertical="center"/>
    </xf>
    <xf numFmtId="177" fontId="57" fillId="0" borderId="115" xfId="2" applyNumberFormat="1" applyFont="1" applyFill="1" applyBorder="1" applyAlignment="1">
      <alignment vertical="center"/>
    </xf>
    <xf numFmtId="177" fontId="57" fillId="0" borderId="120" xfId="2" applyNumberFormat="1" applyFont="1" applyFill="1" applyBorder="1" applyAlignment="1">
      <alignment vertical="center"/>
    </xf>
    <xf numFmtId="177" fontId="59" fillId="0" borderId="110" xfId="33" applyNumberFormat="1" applyFont="1" applyBorder="1"/>
    <xf numFmtId="177" fontId="59" fillId="0" borderId="111" xfId="33" applyNumberFormat="1" applyFont="1" applyBorder="1"/>
    <xf numFmtId="177" fontId="59" fillId="0" borderId="119" xfId="33" applyNumberFormat="1" applyFont="1" applyBorder="1"/>
    <xf numFmtId="177" fontId="59" fillId="0" borderId="33" xfId="33" applyNumberFormat="1" applyFont="1" applyBorder="1"/>
    <xf numFmtId="177" fontId="59" fillId="0" borderId="0" xfId="33" applyNumberFormat="1" applyFont="1"/>
    <xf numFmtId="177" fontId="59" fillId="0" borderId="155" xfId="33" applyNumberFormat="1" applyFont="1" applyBorder="1"/>
    <xf numFmtId="177" fontId="11" fillId="0" borderId="73" xfId="33" applyNumberFormat="1" applyFont="1" applyBorder="1"/>
    <xf numFmtId="177" fontId="11" fillId="0" borderId="67" xfId="32" applyNumberFormat="1" applyFont="1" applyBorder="1" applyAlignment="1">
      <alignment wrapText="1"/>
    </xf>
    <xf numFmtId="177" fontId="59" fillId="0" borderId="110" xfId="33" applyNumberFormat="1" applyFont="1" applyBorder="1" applyAlignment="1">
      <alignment vertical="center"/>
    </xf>
    <xf numFmtId="177" fontId="59" fillId="0" borderId="111" xfId="33" applyNumberFormat="1" applyFont="1" applyBorder="1" applyAlignment="1">
      <alignment vertical="center"/>
    </xf>
    <xf numFmtId="177" fontId="59" fillId="0" borderId="119" xfId="33" applyNumberFormat="1" applyFont="1" applyBorder="1" applyAlignment="1">
      <alignment vertical="center"/>
    </xf>
    <xf numFmtId="177" fontId="59" fillId="0" borderId="33" xfId="33" applyNumberFormat="1" applyFont="1" applyBorder="1" applyAlignment="1">
      <alignment vertical="center"/>
    </xf>
    <xf numFmtId="177" fontId="59" fillId="0" borderId="0" xfId="33" applyNumberFormat="1" applyFont="1" applyAlignment="1">
      <alignment vertical="center"/>
    </xf>
    <xf numFmtId="177" fontId="59" fillId="0" borderId="155" xfId="33" applyNumberFormat="1" applyFont="1" applyBorder="1" applyAlignment="1">
      <alignment vertical="center"/>
    </xf>
    <xf numFmtId="177" fontId="11" fillId="0" borderId="73" xfId="33" applyNumberFormat="1" applyFont="1" applyBorder="1" applyAlignment="1">
      <alignment vertical="center"/>
    </xf>
    <xf numFmtId="177" fontId="57" fillId="0" borderId="19" xfId="2" applyNumberFormat="1" applyFont="1" applyFill="1" applyBorder="1" applyAlignment="1">
      <alignment vertical="center"/>
    </xf>
    <xf numFmtId="177" fontId="58" fillId="0" borderId="110" xfId="33" applyNumberFormat="1" applyFont="1" applyBorder="1" applyAlignment="1">
      <alignment vertical="center"/>
    </xf>
    <xf numFmtId="177" fontId="58" fillId="0" borderId="111" xfId="33" applyNumberFormat="1" applyFont="1" applyBorder="1" applyAlignment="1">
      <alignment vertical="center"/>
    </xf>
    <xf numFmtId="177" fontId="58" fillId="0" borderId="119" xfId="33" applyNumberFormat="1" applyFont="1" applyBorder="1" applyAlignment="1">
      <alignment vertical="center"/>
    </xf>
    <xf numFmtId="177" fontId="58" fillId="0" borderId="33" xfId="33" applyNumberFormat="1" applyFont="1" applyBorder="1" applyAlignment="1">
      <alignment vertical="center"/>
    </xf>
    <xf numFmtId="177" fontId="58" fillId="0" borderId="0" xfId="33" applyNumberFormat="1" applyFont="1" applyAlignment="1">
      <alignment vertical="center"/>
    </xf>
    <xf numFmtId="177" fontId="58" fillId="0" borderId="155" xfId="33" applyNumberFormat="1" applyFont="1" applyBorder="1" applyAlignment="1">
      <alignment vertical="center"/>
    </xf>
    <xf numFmtId="177" fontId="19" fillId="0" borderId="73" xfId="33" applyNumberFormat="1" applyFont="1" applyBorder="1" applyAlignment="1">
      <alignment vertical="center"/>
    </xf>
    <xf numFmtId="0" fontId="19" fillId="0" borderId="0" xfId="32" applyFont="1" applyAlignment="1">
      <alignment horizontal="distributed" vertical="center"/>
    </xf>
    <xf numFmtId="177" fontId="58" fillId="0" borderId="138" xfId="33" applyNumberFormat="1" applyFont="1" applyBorder="1" applyAlignment="1">
      <alignment vertical="center"/>
    </xf>
    <xf numFmtId="177" fontId="58" fillId="0" borderId="139" xfId="33" applyNumberFormat="1" applyFont="1" applyBorder="1" applyAlignment="1">
      <alignment vertical="center"/>
    </xf>
    <xf numFmtId="177" fontId="58" fillId="0" borderId="140" xfId="33" applyNumberFormat="1" applyFont="1" applyBorder="1" applyAlignment="1">
      <alignment vertical="center"/>
    </xf>
    <xf numFmtId="177" fontId="58" fillId="0" borderId="233" xfId="33" applyNumberFormat="1" applyFont="1" applyBorder="1" applyAlignment="1">
      <alignment vertical="center"/>
    </xf>
    <xf numFmtId="177" fontId="58" fillId="0" borderId="199" xfId="33" applyNumberFormat="1" applyFont="1" applyBorder="1" applyAlignment="1">
      <alignment vertical="center"/>
    </xf>
    <xf numFmtId="177" fontId="58" fillId="0" borderId="165" xfId="33" applyNumberFormat="1" applyFont="1" applyBorder="1" applyAlignment="1">
      <alignment vertical="center"/>
    </xf>
    <xf numFmtId="177" fontId="19" fillId="0" borderId="248" xfId="33" applyNumberFormat="1" applyFont="1" applyBorder="1" applyAlignment="1">
      <alignment vertical="center"/>
    </xf>
    <xf numFmtId="0" fontId="19" fillId="0" borderId="199" xfId="32" applyFont="1" applyBorder="1" applyAlignment="1">
      <alignment horizontal="distributed" vertical="center"/>
    </xf>
    <xf numFmtId="0" fontId="11" fillId="0" borderId="0" xfId="32" applyFont="1" applyAlignment="1"/>
    <xf numFmtId="177" fontId="59" fillId="0" borderId="110" xfId="33" applyNumberFormat="1" applyFont="1" applyBorder="1" applyAlignment="1">
      <alignment wrapText="1"/>
    </xf>
    <xf numFmtId="177" fontId="59" fillId="0" borderId="111" xfId="33" applyNumberFormat="1" applyFont="1" applyBorder="1" applyAlignment="1">
      <alignment wrapText="1"/>
    </xf>
    <xf numFmtId="177" fontId="59" fillId="0" borderId="119" xfId="33" applyNumberFormat="1" applyFont="1" applyBorder="1" applyAlignment="1">
      <alignment wrapText="1"/>
    </xf>
    <xf numFmtId="177" fontId="59" fillId="0" borderId="33" xfId="33" applyNumberFormat="1" applyFont="1" applyBorder="1" applyAlignment="1">
      <alignment wrapText="1"/>
    </xf>
    <xf numFmtId="177" fontId="59" fillId="0" borderId="0" xfId="33" applyNumberFormat="1" applyFont="1" applyAlignment="1">
      <alignment wrapText="1"/>
    </xf>
    <xf numFmtId="177" fontId="59" fillId="0" borderId="155" xfId="33" applyNumberFormat="1" applyFont="1" applyBorder="1" applyAlignment="1">
      <alignment wrapText="1"/>
    </xf>
    <xf numFmtId="0" fontId="11" fillId="0" borderId="0" xfId="0" applyFont="1" applyAlignment="1">
      <alignment vertical="center"/>
    </xf>
    <xf numFmtId="177" fontId="19" fillId="0" borderId="73" xfId="32" applyNumberFormat="1" applyFont="1" applyBorder="1" applyAlignment="1">
      <alignment vertical="center"/>
    </xf>
    <xf numFmtId="177" fontId="19" fillId="0" borderId="67" xfId="32" applyNumberFormat="1" applyFont="1" applyBorder="1" applyAlignment="1">
      <alignment horizontal="distributed" vertical="center"/>
    </xf>
    <xf numFmtId="177" fontId="11" fillId="0" borderId="67" xfId="32" applyNumberFormat="1" applyFont="1" applyBorder="1" applyAlignment="1">
      <alignment horizontal="distributed" vertical="center"/>
    </xf>
    <xf numFmtId="177" fontId="58" fillId="0" borderId="109" xfId="33" applyNumberFormat="1" applyFont="1" applyBorder="1" applyAlignment="1">
      <alignment vertical="center"/>
    </xf>
    <xf numFmtId="177" fontId="58" fillId="0" borderId="112" xfId="33" applyNumberFormat="1" applyFont="1" applyBorder="1" applyAlignment="1">
      <alignment vertical="center"/>
    </xf>
    <xf numFmtId="177" fontId="58" fillId="0" borderId="121" xfId="33" applyNumberFormat="1" applyFont="1" applyBorder="1" applyAlignment="1">
      <alignment vertical="center"/>
    </xf>
    <xf numFmtId="177" fontId="58" fillId="0" borderId="80" xfId="33" applyNumberFormat="1" applyFont="1" applyBorder="1" applyAlignment="1">
      <alignment vertical="center"/>
    </xf>
    <xf numFmtId="177" fontId="58" fillId="0" borderId="30" xfId="33" applyNumberFormat="1" applyFont="1" applyBorder="1" applyAlignment="1">
      <alignment vertical="center"/>
    </xf>
    <xf numFmtId="177" fontId="58" fillId="0" borderId="191" xfId="33" applyNumberFormat="1" applyFont="1" applyBorder="1" applyAlignment="1">
      <alignment vertical="center"/>
    </xf>
    <xf numFmtId="177" fontId="19" fillId="0" borderId="78" xfId="33" applyNumberFormat="1" applyFont="1" applyBorder="1" applyAlignment="1">
      <alignment vertical="center"/>
    </xf>
    <xf numFmtId="177" fontId="19" fillId="0" borderId="68" xfId="32" applyNumberFormat="1" applyFont="1" applyBorder="1" applyAlignment="1">
      <alignment horizontal="distributed" vertical="center"/>
    </xf>
    <xf numFmtId="0" fontId="15" fillId="2" borderId="0" xfId="33" applyFont="1" applyFill="1" applyAlignment="1">
      <alignment vertical="center"/>
    </xf>
    <xf numFmtId="3" fontId="16" fillId="2" borderId="0" xfId="33" applyNumberFormat="1" applyFont="1" applyFill="1" applyAlignment="1">
      <alignment vertical="center"/>
    </xf>
    <xf numFmtId="0" fontId="19" fillId="2" borderId="198" xfId="33" applyFont="1" applyFill="1" applyBorder="1" applyAlignment="1">
      <alignment horizontal="center" vertical="center"/>
    </xf>
    <xf numFmtId="0" fontId="27" fillId="2" borderId="141" xfId="33" applyFont="1" applyFill="1" applyBorder="1" applyAlignment="1" applyProtection="1">
      <alignment horizontal="center" vertical="center"/>
      <protection locked="0"/>
    </xf>
    <xf numFmtId="0" fontId="27" fillId="2" borderId="234" xfId="33" applyFont="1" applyFill="1" applyBorder="1" applyAlignment="1" applyProtection="1">
      <alignment horizontal="center" vertical="center"/>
      <protection locked="0"/>
    </xf>
    <xf numFmtId="0" fontId="19" fillId="2" borderId="169" xfId="33" applyFont="1" applyFill="1" applyBorder="1" applyAlignment="1">
      <alignment horizontal="center" vertical="center"/>
    </xf>
    <xf numFmtId="0" fontId="19" fillId="2" borderId="139" xfId="33" applyFont="1" applyFill="1" applyBorder="1" applyAlignment="1">
      <alignment horizontal="center" vertical="center"/>
    </xf>
    <xf numFmtId="0" fontId="19" fillId="2" borderId="172" xfId="33" applyFont="1" applyFill="1" applyBorder="1" applyAlignment="1">
      <alignment horizontal="center" vertical="center"/>
    </xf>
    <xf numFmtId="0" fontId="19" fillId="2" borderId="235" xfId="33" applyFont="1" applyFill="1" applyBorder="1" applyAlignment="1">
      <alignment horizontal="center" vertical="center"/>
    </xf>
    <xf numFmtId="0" fontId="19" fillId="2" borderId="170" xfId="33" applyFont="1" applyFill="1" applyBorder="1" applyAlignment="1">
      <alignment horizontal="center" vertical="center"/>
    </xf>
    <xf numFmtId="0" fontId="19" fillId="2" borderId="101" xfId="33" applyFont="1" applyFill="1" applyBorder="1" applyAlignment="1">
      <alignment horizontal="center" vertical="center"/>
    </xf>
    <xf numFmtId="0" fontId="19" fillId="2" borderId="171" xfId="33" applyFont="1" applyFill="1" applyBorder="1" applyAlignment="1">
      <alignment horizontal="center" vertical="center"/>
    </xf>
    <xf numFmtId="0" fontId="27" fillId="2" borderId="253" xfId="33" applyFont="1" applyFill="1" applyBorder="1" applyAlignment="1" applyProtection="1">
      <alignment horizontal="center" vertical="center"/>
      <protection locked="0"/>
    </xf>
    <xf numFmtId="177" fontId="20" fillId="2" borderId="194" xfId="2" applyNumberFormat="1" applyFont="1" applyFill="1" applyBorder="1" applyAlignment="1">
      <alignment vertical="center"/>
    </xf>
    <xf numFmtId="177" fontId="20" fillId="2" borderId="111" xfId="2" applyNumberFormat="1" applyFont="1" applyFill="1" applyBorder="1" applyAlignment="1">
      <alignment vertical="center"/>
    </xf>
    <xf numFmtId="177" fontId="20" fillId="2" borderId="117" xfId="2" applyNumberFormat="1" applyFont="1" applyFill="1" applyBorder="1" applyAlignment="1">
      <alignment vertical="center"/>
    </xf>
    <xf numFmtId="177" fontId="20" fillId="2" borderId="19" xfId="2" applyNumberFormat="1" applyFont="1" applyFill="1" applyBorder="1" applyAlignment="1">
      <alignment vertical="center"/>
    </xf>
    <xf numFmtId="177" fontId="57" fillId="2" borderId="195" xfId="33" applyNumberFormat="1" applyFont="1" applyFill="1" applyBorder="1" applyAlignment="1">
      <alignment vertical="center"/>
    </xf>
    <xf numFmtId="177" fontId="57" fillId="2" borderId="115" xfId="2" applyNumberFormat="1" applyFont="1" applyFill="1" applyBorder="1" applyAlignment="1">
      <alignment vertical="center"/>
    </xf>
    <xf numFmtId="177" fontId="57" fillId="2" borderId="118" xfId="2" applyNumberFormat="1" applyFont="1" applyFill="1" applyBorder="1" applyAlignment="1">
      <alignment vertical="center"/>
    </xf>
    <xf numFmtId="177" fontId="57" fillId="2" borderId="104" xfId="2" applyNumberFormat="1" applyFont="1" applyFill="1" applyBorder="1" applyAlignment="1">
      <alignment vertical="center"/>
    </xf>
    <xf numFmtId="177" fontId="57" fillId="2" borderId="194" xfId="33" applyNumberFormat="1" applyFont="1" applyFill="1" applyBorder="1"/>
    <xf numFmtId="177" fontId="57" fillId="2" borderId="111" xfId="33" applyNumberFormat="1" applyFont="1" applyFill="1" applyBorder="1"/>
    <xf numFmtId="177" fontId="57" fillId="2" borderId="117" xfId="33" applyNumberFormat="1" applyFont="1" applyFill="1" applyBorder="1"/>
    <xf numFmtId="177" fontId="57" fillId="2" borderId="19" xfId="33" applyNumberFormat="1" applyFont="1" applyFill="1" applyBorder="1"/>
    <xf numFmtId="177" fontId="57" fillId="2" borderId="194" xfId="33" applyNumberFormat="1" applyFont="1" applyFill="1" applyBorder="1" applyAlignment="1">
      <alignment vertical="center"/>
    </xf>
    <xf numFmtId="177" fontId="57" fillId="2" borderId="111" xfId="33" applyNumberFormat="1" applyFont="1" applyFill="1" applyBorder="1" applyAlignment="1">
      <alignment vertical="center"/>
    </xf>
    <xf numFmtId="177" fontId="57" fillId="2" borderId="117" xfId="33" applyNumberFormat="1" applyFont="1" applyFill="1" applyBorder="1" applyAlignment="1">
      <alignment vertical="center"/>
    </xf>
    <xf numFmtId="177" fontId="57" fillId="2" borderId="19" xfId="33" applyNumberFormat="1" applyFont="1" applyFill="1" applyBorder="1" applyAlignment="1">
      <alignment vertical="center"/>
    </xf>
    <xf numFmtId="177" fontId="20" fillId="2" borderId="194" xfId="33" applyNumberFormat="1" applyFont="1" applyFill="1" applyBorder="1" applyAlignment="1">
      <alignment vertical="center"/>
    </xf>
    <xf numFmtId="177" fontId="20" fillId="2" borderId="111" xfId="33" applyNumberFormat="1" applyFont="1" applyFill="1" applyBorder="1" applyAlignment="1">
      <alignment vertical="center"/>
    </xf>
    <xf numFmtId="177" fontId="20" fillId="2" borderId="117" xfId="33" applyNumberFormat="1" applyFont="1" applyFill="1" applyBorder="1" applyAlignment="1">
      <alignment vertical="center"/>
    </xf>
    <xf numFmtId="177" fontId="20" fillId="2" borderId="19" xfId="33" applyNumberFormat="1" applyFont="1" applyFill="1" applyBorder="1" applyAlignment="1">
      <alignment vertical="center"/>
    </xf>
    <xf numFmtId="177" fontId="20" fillId="2" borderId="169" xfId="33" applyNumberFormat="1" applyFont="1" applyFill="1" applyBorder="1" applyAlignment="1">
      <alignment vertical="center"/>
    </xf>
    <xf numFmtId="177" fontId="20" fillId="2" borderId="139" xfId="33" applyNumberFormat="1" applyFont="1" applyFill="1" applyBorder="1" applyAlignment="1">
      <alignment vertical="center"/>
    </xf>
    <xf numFmtId="177" fontId="20" fillId="2" borderId="172" xfId="33" applyNumberFormat="1" applyFont="1" applyFill="1" applyBorder="1" applyAlignment="1">
      <alignment vertical="center"/>
    </xf>
    <xf numFmtId="177" fontId="20" fillId="2" borderId="236" xfId="33" applyNumberFormat="1" applyFont="1" applyFill="1" applyBorder="1" applyAlignment="1">
      <alignment vertical="center"/>
    </xf>
    <xf numFmtId="177" fontId="57" fillId="2" borderId="194" xfId="33" applyNumberFormat="1" applyFont="1" applyFill="1" applyBorder="1" applyAlignment="1">
      <alignment wrapText="1"/>
    </xf>
    <xf numFmtId="177" fontId="57" fillId="2" borderId="111" xfId="33" applyNumberFormat="1" applyFont="1" applyFill="1" applyBorder="1" applyAlignment="1">
      <alignment wrapText="1"/>
    </xf>
    <xf numFmtId="177" fontId="57" fillId="2" borderId="117" xfId="33" applyNumberFormat="1" applyFont="1" applyFill="1" applyBorder="1" applyAlignment="1">
      <alignment wrapText="1"/>
    </xf>
    <xf numFmtId="177" fontId="57" fillId="2" borderId="19" xfId="33" applyNumberFormat="1" applyFont="1" applyFill="1" applyBorder="1" applyAlignment="1">
      <alignment wrapText="1"/>
    </xf>
    <xf numFmtId="177" fontId="20" fillId="2" borderId="193" xfId="33" applyNumberFormat="1" applyFont="1" applyFill="1" applyBorder="1" applyAlignment="1">
      <alignment vertical="center"/>
    </xf>
    <xf numFmtId="177" fontId="20" fillId="2" borderId="112" xfId="33" applyNumberFormat="1" applyFont="1" applyFill="1" applyBorder="1" applyAlignment="1">
      <alignment vertical="center"/>
    </xf>
    <xf numFmtId="177" fontId="20" fillId="2" borderId="116" xfId="33" applyNumberFormat="1" applyFont="1" applyFill="1" applyBorder="1" applyAlignment="1">
      <alignment vertical="center"/>
    </xf>
    <xf numFmtId="177" fontId="20" fillId="2" borderId="25" xfId="33" applyNumberFormat="1" applyFont="1" applyFill="1" applyBorder="1" applyAlignment="1">
      <alignment vertical="center"/>
    </xf>
    <xf numFmtId="0" fontId="28" fillId="2" borderId="0" xfId="33" applyFont="1" applyFill="1" applyAlignment="1">
      <alignment vertical="center"/>
    </xf>
    <xf numFmtId="3" fontId="28" fillId="2" borderId="0" xfId="33" applyNumberFormat="1" applyFont="1" applyFill="1" applyAlignment="1">
      <alignment vertical="center"/>
    </xf>
    <xf numFmtId="0" fontId="19" fillId="0" borderId="31" xfId="31" applyFont="1" applyBorder="1" applyAlignment="1">
      <alignment horizontal="center" vertical="center"/>
    </xf>
    <xf numFmtId="0" fontId="19" fillId="0" borderId="29" xfId="31" applyFont="1" applyBorder="1" applyAlignment="1">
      <alignment horizontal="center" vertical="center"/>
    </xf>
    <xf numFmtId="0" fontId="19" fillId="0" borderId="82" xfId="31" applyFont="1" applyBorder="1" applyAlignment="1">
      <alignment horizontal="right" vertical="center"/>
    </xf>
    <xf numFmtId="0" fontId="19" fillId="0" borderId="83" xfId="31" applyFont="1" applyBorder="1" applyAlignment="1">
      <alignment horizontal="right" vertical="center"/>
    </xf>
    <xf numFmtId="0" fontId="19" fillId="0" borderId="0" xfId="35" applyFont="1" applyAlignment="1">
      <alignment vertical="center"/>
    </xf>
    <xf numFmtId="0" fontId="19" fillId="0" borderId="83" xfId="35" applyFont="1" applyBorder="1" applyAlignment="1">
      <alignment horizontal="center" vertical="center"/>
    </xf>
    <xf numFmtId="0" fontId="19" fillId="0" borderId="84" xfId="35" applyFont="1" applyBorder="1" applyAlignment="1">
      <alignment horizontal="center" vertical="center"/>
    </xf>
    <xf numFmtId="0" fontId="19" fillId="0" borderId="130" xfId="31" applyFont="1" applyBorder="1" applyAlignment="1">
      <alignment horizontal="center" vertical="center"/>
    </xf>
    <xf numFmtId="0" fontId="19" fillId="0" borderId="124" xfId="31" applyFont="1" applyBorder="1" applyAlignment="1">
      <alignment horizontal="center" vertical="center"/>
    </xf>
    <xf numFmtId="0" fontId="19" fillId="0" borderId="127" xfId="31" applyFont="1" applyBorder="1" applyAlignment="1">
      <alignment horizontal="center" vertical="center"/>
    </xf>
    <xf numFmtId="0" fontId="19" fillId="0" borderId="157" xfId="31" applyFont="1" applyBorder="1" applyAlignment="1">
      <alignment horizontal="center" vertical="center"/>
    </xf>
    <xf numFmtId="0" fontId="19" fillId="0" borderId="15" xfId="31" applyFont="1" applyBorder="1" applyAlignment="1">
      <alignment horizontal="center" vertical="center"/>
    </xf>
    <xf numFmtId="0" fontId="19" fillId="0" borderId="0" xfId="31" applyFont="1" applyAlignment="1">
      <alignment horizontal="center" vertical="center"/>
    </xf>
    <xf numFmtId="0" fontId="19" fillId="0" borderId="138" xfId="31" applyFont="1" applyBorder="1" applyAlignment="1">
      <alignment horizontal="center" vertical="center"/>
    </xf>
    <xf numFmtId="0" fontId="19" fillId="0" borderId="172" xfId="31" applyFont="1" applyBorder="1" applyAlignment="1">
      <alignment horizontal="center" vertical="center"/>
    </xf>
    <xf numFmtId="0" fontId="19" fillId="0" borderId="140" xfId="31" applyFont="1" applyBorder="1" applyAlignment="1">
      <alignment horizontal="center" vertical="center"/>
    </xf>
    <xf numFmtId="0" fontId="19" fillId="0" borderId="165" xfId="31" applyFont="1" applyBorder="1" applyAlignment="1">
      <alignment horizontal="center" vertical="center"/>
    </xf>
    <xf numFmtId="0" fontId="19" fillId="0" borderId="50" xfId="31" applyFont="1" applyBorder="1" applyAlignment="1">
      <alignment horizontal="center" vertical="center"/>
    </xf>
    <xf numFmtId="0" fontId="19" fillId="0" borderId="51" xfId="31" applyFont="1" applyBorder="1" applyAlignment="1">
      <alignment horizontal="center" vertical="center"/>
    </xf>
    <xf numFmtId="0" fontId="19" fillId="0" borderId="0" xfId="31" applyFont="1" applyAlignment="1">
      <alignment horizontal="center" vertical="center"/>
    </xf>
    <xf numFmtId="0" fontId="19" fillId="0" borderId="139" xfId="31" applyFont="1" applyBorder="1" applyAlignment="1">
      <alignment horizontal="center" vertical="center"/>
    </xf>
    <xf numFmtId="0" fontId="19" fillId="0" borderId="46" xfId="35" applyFont="1" applyBorder="1" applyAlignment="1">
      <alignment horizontal="center" vertical="center"/>
    </xf>
    <xf numFmtId="0" fontId="19" fillId="0" borderId="101" xfId="35" applyFont="1" applyBorder="1" applyAlignment="1">
      <alignment horizontal="center" vertical="center"/>
    </xf>
    <xf numFmtId="0" fontId="19" fillId="0" borderId="171" xfId="35" applyFont="1" applyBorder="1" applyAlignment="1">
      <alignment horizontal="center" vertical="center"/>
    </xf>
    <xf numFmtId="0" fontId="19" fillId="0" borderId="49" xfId="35" applyFont="1" applyBorder="1" applyAlignment="1">
      <alignment horizontal="center" vertical="center"/>
    </xf>
    <xf numFmtId="0" fontId="19" fillId="0" borderId="94" xfId="31" applyFont="1" applyBorder="1" applyAlignment="1">
      <alignment horizontal="center" vertical="center"/>
    </xf>
    <xf numFmtId="0" fontId="19" fillId="0" borderId="113" xfId="31" applyFont="1" applyBorder="1" applyAlignment="1">
      <alignment horizontal="center" vertical="center"/>
    </xf>
    <xf numFmtId="0" fontId="19" fillId="0" borderId="46" xfId="31" applyFont="1" applyBorder="1" applyAlignment="1">
      <alignment horizontal="center" vertical="center"/>
    </xf>
    <xf numFmtId="0" fontId="19" fillId="0" borderId="171" xfId="31" applyFont="1" applyBorder="1" applyAlignment="1">
      <alignment horizontal="center" vertical="center"/>
    </xf>
    <xf numFmtId="0" fontId="19" fillId="0" borderId="47" xfId="31" applyFont="1" applyBorder="1" applyAlignment="1">
      <alignment horizontal="center" vertical="center"/>
    </xf>
    <xf numFmtId="0" fontId="19" fillId="0" borderId="48" xfId="31" applyFont="1" applyBorder="1" applyAlignment="1">
      <alignment horizontal="center" vertical="center"/>
    </xf>
    <xf numFmtId="0" fontId="19" fillId="0" borderId="101" xfId="31" applyFont="1" applyBorder="1" applyAlignment="1">
      <alignment horizontal="center" vertical="center"/>
    </xf>
    <xf numFmtId="0" fontId="19" fillId="0" borderId="114" xfId="31" applyFont="1" applyBorder="1" applyAlignment="1">
      <alignment horizontal="center" vertical="center"/>
    </xf>
    <xf numFmtId="0" fontId="19" fillId="0" borderId="115" xfId="31" applyFont="1" applyBorder="1" applyAlignment="1">
      <alignment horizontal="center" vertical="center"/>
    </xf>
    <xf numFmtId="0" fontId="19" fillId="0" borderId="118" xfId="31" applyFont="1" applyBorder="1" applyAlignment="1">
      <alignment horizontal="center" vertical="center"/>
    </xf>
    <xf numFmtId="0" fontId="19" fillId="0" borderId="175" xfId="31" applyFont="1" applyBorder="1" applyAlignment="1">
      <alignment horizontal="center" vertical="center"/>
    </xf>
    <xf numFmtId="0" fontId="19" fillId="0" borderId="194" xfId="31" applyFont="1" applyBorder="1" applyAlignment="1">
      <alignment horizontal="center" vertical="center"/>
    </xf>
    <xf numFmtId="0" fontId="19" fillId="0" borderId="117" xfId="31" applyFont="1" applyBorder="1" applyAlignment="1">
      <alignment horizontal="center" vertical="center"/>
    </xf>
    <xf numFmtId="177" fontId="20" fillId="0" borderId="110" xfId="2" applyNumberFormat="1" applyFont="1" applyFill="1" applyBorder="1" applyAlignment="1" applyProtection="1">
      <alignment vertical="center"/>
      <protection locked="0"/>
    </xf>
    <xf numFmtId="177" fontId="20" fillId="0" borderId="117" xfId="2" applyNumberFormat="1" applyFont="1" applyFill="1" applyBorder="1" applyAlignment="1" applyProtection="1">
      <alignment vertical="center"/>
      <protection locked="0"/>
    </xf>
    <xf numFmtId="177" fontId="20" fillId="0" borderId="119" xfId="2" applyNumberFormat="1" applyFont="1" applyFill="1" applyBorder="1" applyAlignment="1" applyProtection="1">
      <alignment vertical="center"/>
      <protection locked="0"/>
    </xf>
    <xf numFmtId="177" fontId="20" fillId="0" borderId="155" xfId="2" applyNumberFormat="1" applyFont="1" applyFill="1" applyBorder="1" applyAlignment="1" applyProtection="1">
      <alignment vertical="center"/>
      <protection locked="0"/>
    </xf>
    <xf numFmtId="177" fontId="20" fillId="0" borderId="0" xfId="2" applyNumberFormat="1" applyFont="1" applyFill="1" applyBorder="1" applyAlignment="1" applyProtection="1">
      <alignment vertical="center"/>
      <protection locked="0"/>
    </xf>
    <xf numFmtId="177" fontId="20" fillId="0" borderId="196" xfId="2" applyNumberFormat="1" applyFont="1" applyFill="1" applyBorder="1" applyAlignment="1" applyProtection="1">
      <alignment vertical="center"/>
    </xf>
    <xf numFmtId="0" fontId="19" fillId="0" borderId="169" xfId="31" applyFont="1" applyBorder="1" applyAlignment="1">
      <alignment horizontal="center" vertical="center"/>
    </xf>
    <xf numFmtId="0" fontId="19" fillId="0" borderId="172" xfId="31" applyFont="1" applyBorder="1" applyAlignment="1">
      <alignment horizontal="center" vertical="center"/>
    </xf>
    <xf numFmtId="177" fontId="20" fillId="0" borderId="172" xfId="2" applyNumberFormat="1" applyFont="1" applyFill="1" applyBorder="1" applyAlignment="1" applyProtection="1">
      <alignment vertical="center"/>
    </xf>
    <xf numFmtId="177" fontId="20" fillId="0" borderId="140" xfId="2" applyNumberFormat="1" applyFont="1" applyFill="1" applyBorder="1" applyAlignment="1" applyProtection="1">
      <alignment vertical="center"/>
    </xf>
    <xf numFmtId="177" fontId="20" fillId="0" borderId="139" xfId="2" applyNumberFormat="1" applyFont="1" applyFill="1" applyBorder="1" applyAlignment="1" applyProtection="1">
      <alignment vertical="center"/>
    </xf>
    <xf numFmtId="177" fontId="20" fillId="0" borderId="166" xfId="2" applyNumberFormat="1" applyFont="1" applyFill="1" applyBorder="1" applyAlignment="1" applyProtection="1">
      <alignment vertical="center"/>
    </xf>
    <xf numFmtId="177" fontId="20" fillId="0" borderId="111" xfId="2" applyNumberFormat="1" applyFont="1" applyFill="1" applyBorder="1" applyAlignment="1" applyProtection="1">
      <alignment vertical="center"/>
      <protection locked="0"/>
    </xf>
    <xf numFmtId="177" fontId="20" fillId="0" borderId="155" xfId="2" applyNumberFormat="1" applyFont="1" applyFill="1" applyBorder="1" applyAlignment="1">
      <alignment vertical="center"/>
    </xf>
    <xf numFmtId="177" fontId="20" fillId="0" borderId="0" xfId="2" applyNumberFormat="1" applyFont="1" applyFill="1" applyBorder="1" applyAlignment="1">
      <alignment vertical="center"/>
    </xf>
    <xf numFmtId="0" fontId="27" fillId="0" borderId="194" xfId="31" applyFont="1" applyBorder="1" applyAlignment="1">
      <alignment horizontal="center" vertical="center"/>
    </xf>
    <xf numFmtId="0" fontId="27" fillId="0" borderId="117" xfId="31" applyFont="1" applyBorder="1" applyAlignment="1">
      <alignment horizontal="center" vertical="center"/>
    </xf>
    <xf numFmtId="177" fontId="60" fillId="0" borderId="110" xfId="2" applyNumberFormat="1" applyFont="1" applyFill="1" applyBorder="1" applyAlignment="1" applyProtection="1">
      <alignment vertical="center"/>
    </xf>
    <xf numFmtId="177" fontId="60" fillId="0" borderId="117" xfId="2" applyNumberFormat="1" applyFont="1" applyFill="1" applyBorder="1" applyAlignment="1" applyProtection="1">
      <alignment vertical="center"/>
    </xf>
    <xf numFmtId="177" fontId="60" fillId="0" borderId="119" xfId="2" applyNumberFormat="1" applyFont="1" applyFill="1" applyBorder="1" applyAlignment="1" applyProtection="1">
      <alignment vertical="center"/>
    </xf>
    <xf numFmtId="177" fontId="60" fillId="0" borderId="155" xfId="2" applyNumberFormat="1" applyFont="1" applyFill="1" applyBorder="1" applyAlignment="1" applyProtection="1">
      <alignment vertical="center"/>
    </xf>
    <xf numFmtId="177" fontId="60" fillId="0" borderId="0" xfId="2" applyNumberFormat="1" applyFont="1" applyFill="1" applyBorder="1" applyAlignment="1" applyProtection="1">
      <alignment vertical="center"/>
    </xf>
    <xf numFmtId="177" fontId="60" fillId="0" borderId="111" xfId="2" applyNumberFormat="1" applyFont="1" applyFill="1" applyBorder="1" applyAlignment="1" applyProtection="1">
      <alignment vertical="center"/>
    </xf>
    <xf numFmtId="177" fontId="60" fillId="0" borderId="196" xfId="2" applyNumberFormat="1" applyFont="1" applyFill="1" applyBorder="1" applyAlignment="1" applyProtection="1">
      <alignment vertical="center"/>
    </xf>
    <xf numFmtId="0" fontId="27" fillId="0" borderId="193" xfId="31" applyFont="1" applyBorder="1" applyAlignment="1">
      <alignment horizontal="center" vertical="center"/>
    </xf>
    <xf numFmtId="0" fontId="27" fillId="0" borderId="116" xfId="31" applyFont="1" applyBorder="1" applyAlignment="1">
      <alignment horizontal="center" vertical="center"/>
    </xf>
    <xf numFmtId="177" fontId="60" fillId="0" borderId="109" xfId="2" applyNumberFormat="1" applyFont="1" applyFill="1" applyBorder="1" applyAlignment="1" applyProtection="1">
      <alignment vertical="center"/>
    </xf>
    <xf numFmtId="177" fontId="60" fillId="0" borderId="116" xfId="2" applyNumberFormat="1" applyFont="1" applyFill="1" applyBorder="1" applyAlignment="1" applyProtection="1">
      <alignment vertical="center"/>
    </xf>
    <xf numFmtId="177" fontId="60" fillId="0" borderId="121" xfId="2" applyNumberFormat="1" applyFont="1" applyFill="1" applyBorder="1" applyAlignment="1" applyProtection="1">
      <alignment vertical="center"/>
    </xf>
    <xf numFmtId="177" fontId="60" fillId="0" borderId="191" xfId="2" applyNumberFormat="1" applyFont="1" applyFill="1" applyBorder="1" applyAlignment="1" applyProtection="1">
      <alignment vertical="center"/>
    </xf>
    <xf numFmtId="177" fontId="60" fillId="0" borderId="112" xfId="2" applyNumberFormat="1" applyFont="1" applyFill="1" applyBorder="1" applyAlignment="1" applyProtection="1">
      <alignment vertical="center"/>
    </xf>
    <xf numFmtId="177" fontId="60" fillId="0" borderId="62" xfId="2" applyNumberFormat="1" applyFont="1" applyFill="1" applyBorder="1" applyAlignment="1" applyProtection="1">
      <alignment vertical="center"/>
    </xf>
    <xf numFmtId="177" fontId="20" fillId="0" borderId="0" xfId="31" applyNumberFormat="1" applyFont="1" applyAlignment="1">
      <alignment vertical="center"/>
    </xf>
    <xf numFmtId="177" fontId="60" fillId="0" borderId="0" xfId="0" applyNumberFormat="1" applyFont="1">
      <alignment vertical="center"/>
    </xf>
    <xf numFmtId="0" fontId="19" fillId="0" borderId="200" xfId="31" applyFont="1" applyBorder="1" applyAlignment="1">
      <alignment horizontal="center" vertical="center"/>
    </xf>
    <xf numFmtId="0" fontId="19" fillId="0" borderId="192" xfId="31" applyFont="1" applyBorder="1" applyAlignment="1">
      <alignment horizontal="center" vertical="center"/>
    </xf>
    <xf numFmtId="177" fontId="20" fillId="0" borderId="107" xfId="31" applyNumberFormat="1" applyFont="1" applyBorder="1" applyAlignment="1">
      <alignment horizontal="right" vertical="center"/>
    </xf>
    <xf numFmtId="177" fontId="20" fillId="0" borderId="192" xfId="31" applyNumberFormat="1" applyFont="1" applyBorder="1" applyAlignment="1">
      <alignment horizontal="right" vertical="center"/>
    </xf>
    <xf numFmtId="177" fontId="20" fillId="0" borderId="107" xfId="31" applyNumberFormat="1" applyFont="1" applyBorder="1" applyAlignment="1">
      <alignment vertical="center"/>
    </xf>
    <xf numFmtId="177" fontId="20" fillId="0" borderId="122" xfId="31" applyNumberFormat="1" applyFont="1" applyBorder="1" applyAlignment="1">
      <alignment vertical="center"/>
    </xf>
    <xf numFmtId="177" fontId="20" fillId="0" borderId="201" xfId="31" applyNumberFormat="1" applyFont="1" applyBorder="1" applyAlignment="1">
      <alignment vertical="center"/>
    </xf>
    <xf numFmtId="177" fontId="20" fillId="0" borderId="192" xfId="31" applyNumberFormat="1" applyFont="1" applyBorder="1" applyAlignment="1">
      <alignment vertical="center"/>
    </xf>
    <xf numFmtId="177" fontId="20" fillId="0" borderId="108" xfId="2" applyNumberFormat="1" applyFont="1" applyFill="1" applyBorder="1" applyAlignment="1">
      <alignment vertical="center"/>
    </xf>
    <xf numFmtId="177" fontId="20" fillId="0" borderId="108" xfId="31" applyNumberFormat="1" applyFont="1" applyBorder="1" applyAlignment="1">
      <alignment vertical="center"/>
    </xf>
    <xf numFmtId="177" fontId="20" fillId="0" borderId="202" xfId="31" applyNumberFormat="1" applyFont="1" applyBorder="1" applyAlignment="1">
      <alignment vertical="center"/>
    </xf>
    <xf numFmtId="177" fontId="20" fillId="0" borderId="110" xfId="31" applyNumberFormat="1" applyFont="1" applyBorder="1" applyAlignment="1">
      <alignment vertical="center"/>
    </xf>
    <xf numFmtId="177" fontId="20" fillId="0" borderId="117" xfId="31" applyNumberFormat="1" applyFont="1" applyBorder="1" applyAlignment="1">
      <alignment vertical="center"/>
    </xf>
    <xf numFmtId="177" fontId="20" fillId="0" borderId="119" xfId="31" applyNumberFormat="1" applyFont="1" applyBorder="1" applyAlignment="1">
      <alignment vertical="center"/>
    </xf>
    <xf numFmtId="177" fontId="20" fillId="0" borderId="155" xfId="31" applyNumberFormat="1" applyFont="1" applyBorder="1" applyAlignment="1">
      <alignment vertical="center"/>
    </xf>
    <xf numFmtId="177" fontId="20" fillId="0" borderId="111" xfId="31" applyNumberFormat="1" applyFont="1" applyBorder="1" applyAlignment="1">
      <alignment vertical="center"/>
    </xf>
    <xf numFmtId="177" fontId="20" fillId="0" borderId="196" xfId="31" applyNumberFormat="1" applyFont="1" applyBorder="1" applyAlignment="1">
      <alignment vertical="center"/>
    </xf>
    <xf numFmtId="0" fontId="19" fillId="0" borderId="195" xfId="31" applyFont="1" applyBorder="1" applyAlignment="1">
      <alignment horizontal="center" vertical="center"/>
    </xf>
    <xf numFmtId="177" fontId="20" fillId="0" borderId="114" xfId="31" applyNumberFormat="1" applyFont="1" applyBorder="1" applyAlignment="1">
      <alignment vertical="center"/>
    </xf>
    <xf numFmtId="177" fontId="20" fillId="0" borderId="118" xfId="31" applyNumberFormat="1" applyFont="1" applyBorder="1" applyAlignment="1">
      <alignment vertical="center"/>
    </xf>
    <xf numFmtId="177" fontId="20" fillId="0" borderId="120" xfId="31" applyNumberFormat="1" applyFont="1" applyBorder="1" applyAlignment="1">
      <alignment vertical="center"/>
    </xf>
    <xf numFmtId="177" fontId="20" fillId="0" borderId="156" xfId="31" applyNumberFormat="1" applyFont="1" applyBorder="1" applyAlignment="1">
      <alignment vertical="center"/>
    </xf>
    <xf numFmtId="177" fontId="20" fillId="0" borderId="115" xfId="2" applyNumberFormat="1" applyFont="1" applyFill="1" applyBorder="1" applyAlignment="1" applyProtection="1">
      <alignment vertical="center"/>
    </xf>
    <xf numFmtId="177" fontId="20" fillId="0" borderId="115" xfId="31" applyNumberFormat="1" applyFont="1" applyBorder="1" applyAlignment="1">
      <alignment vertical="center"/>
    </xf>
    <xf numFmtId="177" fontId="20" fillId="0" borderId="175" xfId="31" applyNumberFormat="1" applyFont="1" applyBorder="1" applyAlignment="1">
      <alignment vertical="center"/>
    </xf>
    <xf numFmtId="177" fontId="60" fillId="0" borderId="110" xfId="31" applyNumberFormat="1" applyFont="1" applyBorder="1" applyAlignment="1">
      <alignment vertical="center"/>
    </xf>
    <xf numFmtId="177" fontId="60" fillId="0" borderId="117" xfId="31" applyNumberFormat="1" applyFont="1" applyBorder="1" applyAlignment="1">
      <alignment vertical="center"/>
    </xf>
    <xf numFmtId="177" fontId="60" fillId="0" borderId="119" xfId="31" applyNumberFormat="1" applyFont="1" applyBorder="1" applyAlignment="1">
      <alignment vertical="center"/>
    </xf>
    <xf numFmtId="177" fontId="60" fillId="0" borderId="155" xfId="31" applyNumberFormat="1" applyFont="1" applyBorder="1" applyAlignment="1">
      <alignment vertical="center"/>
    </xf>
    <xf numFmtId="177" fontId="60" fillId="0" borderId="0" xfId="31" applyNumberFormat="1" applyFont="1" applyAlignment="1">
      <alignment vertical="center"/>
    </xf>
    <xf numFmtId="177" fontId="60" fillId="0" borderId="111" xfId="31" applyNumberFormat="1" applyFont="1" applyBorder="1" applyAlignment="1">
      <alignment vertical="center"/>
    </xf>
    <xf numFmtId="177" fontId="60" fillId="0" borderId="196" xfId="31" applyNumberFormat="1" applyFont="1" applyBorder="1" applyAlignment="1">
      <alignment vertical="center"/>
    </xf>
    <xf numFmtId="177" fontId="60" fillId="0" borderId="109" xfId="31" applyNumberFormat="1" applyFont="1" applyBorder="1" applyAlignment="1">
      <alignment vertical="center"/>
    </xf>
    <xf numFmtId="177" fontId="60" fillId="0" borderId="116" xfId="31" applyNumberFormat="1" applyFont="1" applyBorder="1" applyAlignment="1">
      <alignment vertical="center"/>
    </xf>
    <xf numFmtId="177" fontId="60" fillId="0" borderId="121" xfId="31" applyNumberFormat="1" applyFont="1" applyBorder="1" applyAlignment="1">
      <alignment vertical="center"/>
    </xf>
    <xf numFmtId="177" fontId="60" fillId="0" borderId="191" xfId="31" applyNumberFormat="1" applyFont="1" applyBorder="1" applyAlignment="1">
      <alignment vertical="center"/>
    </xf>
    <xf numFmtId="177" fontId="60" fillId="0" borderId="112" xfId="31" applyNumberFormat="1" applyFont="1" applyBorder="1" applyAlignment="1">
      <alignment vertical="center"/>
    </xf>
    <xf numFmtId="177" fontId="60" fillId="0" borderId="62" xfId="31" applyNumberFormat="1" applyFont="1" applyBorder="1" applyAlignment="1">
      <alignment vertical="center"/>
    </xf>
    <xf numFmtId="0" fontId="19" fillId="0" borderId="15" xfId="32" applyFont="1" applyBorder="1" applyAlignment="1">
      <alignment horizontal="distributed" vertical="center"/>
    </xf>
    <xf numFmtId="0" fontId="19" fillId="0" borderId="0" xfId="32" applyFont="1" applyAlignment="1">
      <alignment horizontal="distributed" vertical="center"/>
    </xf>
    <xf numFmtId="0" fontId="11" fillId="0" borderId="94" xfId="32" applyFont="1" applyBorder="1" applyAlignment="1">
      <alignment horizontal="distributed" vertical="center"/>
    </xf>
    <xf numFmtId="0" fontId="11" fillId="0" borderId="113" xfId="32" applyFont="1" applyBorder="1" applyAlignment="1">
      <alignment horizontal="distributed" vertical="center"/>
    </xf>
    <xf numFmtId="3" fontId="11" fillId="0" borderId="0" xfId="32" applyNumberFormat="1" applyFont="1" applyAlignment="1">
      <alignment wrapText="1"/>
    </xf>
    <xf numFmtId="177" fontId="20" fillId="0" borderId="111" xfId="2" applyNumberFormat="1" applyFont="1" applyFill="1" applyBorder="1" applyAlignment="1" applyProtection="1">
      <alignment horizontal="right" vertical="center"/>
      <protection locked="0"/>
    </xf>
    <xf numFmtId="177" fontId="20" fillId="0" borderId="139" xfId="2" applyNumberFormat="1" applyFont="1" applyFill="1" applyBorder="1" applyAlignment="1" applyProtection="1">
      <alignment vertical="center"/>
      <protection locked="0"/>
    </xf>
    <xf numFmtId="177" fontId="20" fillId="0" borderId="111" xfId="2" applyNumberFormat="1" applyFont="1" applyFill="1" applyBorder="1" applyAlignment="1">
      <alignment horizontal="right" vertical="center"/>
    </xf>
    <xf numFmtId="0" fontId="19" fillId="0" borderId="30" xfId="32" applyFont="1" applyBorder="1" applyAlignment="1">
      <alignment horizontal="distributed" vertical="center"/>
    </xf>
    <xf numFmtId="177" fontId="20" fillId="0" borderId="112" xfId="2" applyNumberFormat="1" applyFont="1" applyFill="1" applyBorder="1" applyAlignment="1">
      <alignment vertical="center"/>
    </xf>
    <xf numFmtId="3" fontId="19" fillId="0" borderId="15" xfId="34" applyNumberFormat="1" applyFont="1" applyBorder="1" applyAlignment="1">
      <alignment horizontal="distributed" vertical="center"/>
    </xf>
    <xf numFmtId="3" fontId="19" fillId="0" borderId="33" xfId="34" applyNumberFormat="1" applyFont="1" applyBorder="1" applyAlignment="1">
      <alignment horizontal="distributed" vertical="center"/>
    </xf>
    <xf numFmtId="177" fontId="19" fillId="0" borderId="19" xfId="34" applyNumberFormat="1" applyFont="1" applyBorder="1" applyAlignment="1">
      <alignment vertical="center"/>
    </xf>
    <xf numFmtId="177" fontId="19" fillId="0" borderId="119" xfId="34" applyNumberFormat="1" applyFont="1" applyBorder="1" applyAlignment="1">
      <alignment vertical="center"/>
    </xf>
    <xf numFmtId="177" fontId="19" fillId="0" borderId="110" xfId="34" applyNumberFormat="1" applyFont="1" applyBorder="1" applyAlignment="1">
      <alignment vertical="center"/>
    </xf>
    <xf numFmtId="177" fontId="19" fillId="0" borderId="111" xfId="34" applyNumberFormat="1" applyFont="1" applyBorder="1" applyAlignment="1">
      <alignment vertical="center"/>
    </xf>
    <xf numFmtId="177" fontId="19" fillId="0" borderId="196" xfId="34" applyNumberFormat="1" applyFont="1" applyBorder="1" applyAlignment="1">
      <alignment vertical="center"/>
    </xf>
    <xf numFmtId="177" fontId="19" fillId="0" borderId="15" xfId="34" applyNumberFormat="1" applyFont="1" applyBorder="1" applyAlignment="1">
      <alignment horizontal="distributed" vertical="distributed"/>
    </xf>
    <xf numFmtId="177" fontId="19" fillId="0" borderId="33" xfId="34" applyNumberFormat="1" applyFont="1" applyBorder="1" applyAlignment="1">
      <alignment horizontal="distributed" vertical="distributed"/>
    </xf>
    <xf numFmtId="177" fontId="19" fillId="0" borderId="0" xfId="34" applyNumberFormat="1" applyFont="1" applyAlignment="1">
      <alignment vertical="center"/>
    </xf>
    <xf numFmtId="3" fontId="11" fillId="0" borderId="94" xfId="34" applyNumberFormat="1" applyFont="1" applyBorder="1" applyAlignment="1">
      <alignment horizontal="distributed" vertical="center"/>
    </xf>
    <xf numFmtId="3" fontId="11" fillId="0" borderId="79" xfId="34" applyNumberFormat="1" applyFont="1" applyBorder="1" applyAlignment="1">
      <alignment horizontal="distributed" vertical="center"/>
    </xf>
    <xf numFmtId="177" fontId="11" fillId="0" borderId="104" xfId="34" applyNumberFormat="1" applyFont="1" applyBorder="1" applyAlignment="1">
      <alignment vertical="center"/>
    </xf>
    <xf numFmtId="177" fontId="11" fillId="0" borderId="120" xfId="34" applyNumberFormat="1" applyFont="1" applyBorder="1" applyAlignment="1">
      <alignment vertical="center"/>
    </xf>
    <xf numFmtId="177" fontId="11" fillId="0" borderId="114" xfId="34" applyNumberFormat="1" applyFont="1" applyBorder="1" applyAlignment="1">
      <alignment vertical="center"/>
    </xf>
    <xf numFmtId="177" fontId="11" fillId="0" borderId="115" xfId="34" applyNumberFormat="1" applyFont="1" applyBorder="1" applyAlignment="1">
      <alignment vertical="center"/>
    </xf>
    <xf numFmtId="177" fontId="11" fillId="0" borderId="175" xfId="34" applyNumberFormat="1" applyFont="1" applyBorder="1" applyAlignment="1">
      <alignment vertical="center"/>
    </xf>
    <xf numFmtId="177" fontId="11" fillId="0" borderId="94" xfId="34" applyNumberFormat="1" applyFont="1" applyBorder="1" applyAlignment="1">
      <alignment horizontal="distributed" vertical="center"/>
    </xf>
    <xf numFmtId="177" fontId="11" fillId="0" borderId="79" xfId="34" applyNumberFormat="1" applyFont="1" applyBorder="1" applyAlignment="1">
      <alignment horizontal="distributed" vertical="center"/>
    </xf>
    <xf numFmtId="177" fontId="11" fillId="0" borderId="113" xfId="34" applyNumberFormat="1" applyFont="1" applyBorder="1" applyAlignment="1">
      <alignment vertical="center"/>
    </xf>
    <xf numFmtId="3" fontId="19" fillId="0" borderId="95" xfId="34" applyNumberFormat="1" applyFont="1" applyBorder="1" applyAlignment="1">
      <alignment horizontal="center" vertical="center" shrinkToFit="1"/>
    </xf>
    <xf numFmtId="3" fontId="19" fillId="0" borderId="137" xfId="34" applyNumberFormat="1" applyFont="1" applyBorder="1" applyAlignment="1">
      <alignment horizontal="distributed" vertical="center"/>
    </xf>
    <xf numFmtId="177" fontId="15" fillId="0" borderId="13" xfId="34" applyNumberFormat="1" applyFont="1" applyBorder="1" applyAlignment="1">
      <alignment vertical="center"/>
    </xf>
    <xf numFmtId="177" fontId="15" fillId="0" borderId="137" xfId="34" applyNumberFormat="1" applyFont="1" applyBorder="1" applyAlignment="1">
      <alignment vertical="center"/>
    </xf>
    <xf numFmtId="177" fontId="15" fillId="0" borderId="237" xfId="34" applyNumberFormat="1" applyFont="1" applyBorder="1" applyAlignment="1">
      <alignment vertical="center"/>
    </xf>
    <xf numFmtId="177" fontId="15" fillId="0" borderId="136" xfId="34" applyNumberFormat="1" applyFont="1" applyBorder="1" applyAlignment="1">
      <alignment vertical="center"/>
    </xf>
    <xf numFmtId="177" fontId="15" fillId="0" borderId="213" xfId="34" applyNumberFormat="1" applyFont="1" applyBorder="1" applyAlignment="1">
      <alignment vertical="center"/>
    </xf>
    <xf numFmtId="177" fontId="19" fillId="0" borderId="95" xfId="34" applyNumberFormat="1" applyFont="1" applyBorder="1" applyAlignment="1">
      <alignment vertical="center" shrinkToFit="1"/>
    </xf>
    <xf numFmtId="177" fontId="19" fillId="0" borderId="137" xfId="34" applyNumberFormat="1" applyFont="1" applyBorder="1" applyAlignment="1">
      <alignment horizontal="distributed" vertical="center"/>
    </xf>
    <xf numFmtId="177" fontId="33" fillId="0" borderId="97" xfId="34" applyNumberFormat="1" applyFont="1" applyBorder="1" applyAlignment="1">
      <alignment vertical="center"/>
    </xf>
    <xf numFmtId="177" fontId="33" fillId="0" borderId="136" xfId="34" applyNumberFormat="1" applyFont="1" applyBorder="1" applyAlignment="1">
      <alignment vertical="center"/>
    </xf>
    <xf numFmtId="3" fontId="11" fillId="0" borderId="15" xfId="34" applyNumberFormat="1" applyFont="1" applyBorder="1" applyAlignment="1">
      <alignment horizontal="distributed" vertical="center"/>
    </xf>
    <xf numFmtId="3" fontId="11" fillId="0" borderId="119" xfId="34" applyNumberFormat="1" applyFont="1" applyBorder="1" applyAlignment="1">
      <alignment vertical="center"/>
    </xf>
    <xf numFmtId="177" fontId="11" fillId="0" borderId="19" xfId="34" applyNumberFormat="1" applyFont="1" applyBorder="1" applyAlignment="1">
      <alignment vertical="center"/>
    </xf>
    <xf numFmtId="177" fontId="11" fillId="0" borderId="119" xfId="34" applyNumberFormat="1" applyFont="1" applyBorder="1" applyAlignment="1">
      <alignment vertical="center"/>
    </xf>
    <xf numFmtId="177" fontId="11" fillId="0" borderId="110" xfId="34" applyNumberFormat="1" applyFont="1" applyBorder="1" applyAlignment="1">
      <alignment vertical="center"/>
    </xf>
    <xf numFmtId="177" fontId="11" fillId="0" borderId="111" xfId="34" applyNumberFormat="1" applyFont="1" applyBorder="1" applyAlignment="1">
      <alignment vertical="center"/>
    </xf>
    <xf numFmtId="177" fontId="11" fillId="0" borderId="196" xfId="34" applyNumberFormat="1" applyFont="1" applyBorder="1" applyAlignment="1">
      <alignment vertical="center"/>
    </xf>
    <xf numFmtId="177" fontId="11" fillId="0" borderId="15" xfId="34" applyNumberFormat="1" applyFont="1" applyBorder="1" applyAlignment="1">
      <alignment horizontal="distributed" vertical="center"/>
    </xf>
    <xf numFmtId="177" fontId="11" fillId="0" borderId="0" xfId="34" applyNumberFormat="1" applyFont="1" applyAlignment="1">
      <alignment vertical="center"/>
    </xf>
    <xf numFmtId="3" fontId="19" fillId="0" borderId="15" xfId="34" applyNumberFormat="1" applyFont="1" applyBorder="1" applyAlignment="1">
      <alignment vertical="center"/>
    </xf>
    <xf numFmtId="3" fontId="19" fillId="0" borderId="119" xfId="34" applyNumberFormat="1" applyFont="1" applyBorder="1" applyAlignment="1">
      <alignment horizontal="distributed" vertical="center"/>
    </xf>
    <xf numFmtId="177" fontId="15" fillId="0" borderId="19" xfId="34" applyNumberFormat="1" applyFont="1" applyBorder="1" applyAlignment="1">
      <alignment vertical="center"/>
    </xf>
    <xf numFmtId="177" fontId="15" fillId="0" borderId="119" xfId="34" applyNumberFormat="1" applyFont="1" applyBorder="1" applyAlignment="1">
      <alignment vertical="center"/>
    </xf>
    <xf numFmtId="177" fontId="15" fillId="0" borderId="110" xfId="34" applyNumberFormat="1" applyFont="1" applyBorder="1" applyAlignment="1">
      <alignment vertical="center"/>
    </xf>
    <xf numFmtId="177" fontId="15" fillId="0" borderId="111" xfId="34" applyNumberFormat="1" applyFont="1" applyBorder="1" applyAlignment="1">
      <alignment vertical="center"/>
    </xf>
    <xf numFmtId="177" fontId="15" fillId="0" borderId="196" xfId="34" applyNumberFormat="1" applyFont="1" applyBorder="1" applyAlignment="1">
      <alignment vertical="center"/>
    </xf>
    <xf numFmtId="177" fontId="19" fillId="0" borderId="15" xfId="34" applyNumberFormat="1" applyFont="1" applyBorder="1" applyAlignment="1">
      <alignment vertical="center"/>
    </xf>
    <xf numFmtId="177" fontId="19" fillId="0" borderId="119" xfId="34" applyNumberFormat="1" applyFont="1" applyBorder="1" applyAlignment="1">
      <alignment horizontal="distributed" vertical="center"/>
    </xf>
    <xf numFmtId="177" fontId="15" fillId="0" borderId="0" xfId="34" applyNumberFormat="1" applyFont="1" applyAlignment="1">
      <alignment vertical="center"/>
    </xf>
    <xf numFmtId="3" fontId="19" fillId="0" borderId="163" xfId="34" applyNumberFormat="1" applyFont="1" applyBorder="1" applyAlignment="1">
      <alignment vertical="center"/>
    </xf>
    <xf numFmtId="3" fontId="19" fillId="0" borderId="140" xfId="34" applyNumberFormat="1" applyFont="1" applyBorder="1" applyAlignment="1">
      <alignment horizontal="distributed" vertical="center"/>
    </xf>
    <xf numFmtId="177" fontId="15" fillId="0" borderId="236" xfId="34" applyNumberFormat="1" applyFont="1" applyBorder="1" applyAlignment="1">
      <alignment vertical="center"/>
    </xf>
    <xf numFmtId="177" fontId="15" fillId="0" borderId="140" xfId="34" applyNumberFormat="1" applyFont="1" applyBorder="1" applyAlignment="1">
      <alignment vertical="center"/>
    </xf>
    <xf numFmtId="177" fontId="15" fillId="0" borderId="138" xfId="34" applyNumberFormat="1" applyFont="1" applyBorder="1" applyAlignment="1">
      <alignment vertical="center"/>
    </xf>
    <xf numFmtId="177" fontId="15" fillId="0" borderId="139" xfId="34" applyNumberFormat="1" applyFont="1" applyBorder="1" applyAlignment="1">
      <alignment vertical="center"/>
    </xf>
    <xf numFmtId="177" fontId="15" fillId="0" borderId="166" xfId="34" applyNumberFormat="1" applyFont="1" applyBorder="1" applyAlignment="1">
      <alignment vertical="center"/>
    </xf>
    <xf numFmtId="177" fontId="19" fillId="0" borderId="163" xfId="34" applyNumberFormat="1" applyFont="1" applyBorder="1" applyAlignment="1">
      <alignment vertical="center"/>
    </xf>
    <xf numFmtId="177" fontId="19" fillId="0" borderId="140" xfId="34" applyNumberFormat="1" applyFont="1" applyBorder="1" applyAlignment="1">
      <alignment vertical="center"/>
    </xf>
    <xf numFmtId="177" fontId="15" fillId="0" borderId="199" xfId="34" applyNumberFormat="1" applyFont="1" applyBorder="1" applyAlignment="1">
      <alignment vertical="center"/>
    </xf>
    <xf numFmtId="3" fontId="19" fillId="0" borderId="140" xfId="34" applyNumberFormat="1" applyFont="1" applyBorder="1" applyAlignment="1">
      <alignment vertical="center"/>
    </xf>
    <xf numFmtId="3" fontId="19" fillId="0" borderId="15" xfId="34" applyNumberFormat="1" applyFont="1" applyBorder="1" applyAlignment="1">
      <alignment vertical="center" shrinkToFit="1"/>
    </xf>
    <xf numFmtId="177" fontId="19" fillId="0" borderId="15" xfId="34" applyNumberFormat="1" applyFont="1" applyBorder="1" applyAlignment="1">
      <alignment vertical="center" shrinkToFit="1"/>
    </xf>
    <xf numFmtId="3" fontId="15" fillId="0" borderId="69" xfId="34" applyNumberFormat="1" applyFont="1" applyBorder="1" applyAlignment="1">
      <alignment vertical="center"/>
    </xf>
    <xf numFmtId="3" fontId="15" fillId="0" borderId="121" xfId="34" applyNumberFormat="1" applyFont="1" applyBorder="1" applyAlignment="1">
      <alignment vertical="center"/>
    </xf>
    <xf numFmtId="177" fontId="15" fillId="0" borderId="25" xfId="34" applyNumberFormat="1" applyFont="1" applyBorder="1" applyAlignment="1">
      <alignment vertical="center"/>
    </xf>
    <xf numFmtId="177" fontId="15" fillId="0" borderId="121" xfId="34" applyNumberFormat="1" applyFont="1" applyBorder="1" applyAlignment="1">
      <alignment vertical="center"/>
    </xf>
    <xf numFmtId="177" fontId="15" fillId="0" borderId="109" xfId="34" applyNumberFormat="1" applyFont="1" applyBorder="1" applyAlignment="1">
      <alignment vertical="center"/>
    </xf>
    <xf numFmtId="177" fontId="15" fillId="0" borderId="112" xfId="34" applyNumberFormat="1" applyFont="1" applyBorder="1" applyAlignment="1">
      <alignment vertical="center"/>
    </xf>
    <xf numFmtId="177" fontId="15" fillId="0" borderId="62" xfId="34" applyNumberFormat="1" applyFont="1" applyBorder="1" applyAlignment="1">
      <alignment vertical="center"/>
    </xf>
    <xf numFmtId="177" fontId="19" fillId="0" borderId="69" xfId="34" applyNumberFormat="1" applyFont="1" applyBorder="1" applyAlignment="1">
      <alignment vertical="center"/>
    </xf>
    <xf numFmtId="177" fontId="19" fillId="0" borderId="121" xfId="34" applyNumberFormat="1" applyFont="1" applyBorder="1" applyAlignment="1">
      <alignment vertical="center"/>
    </xf>
    <xf numFmtId="177" fontId="15" fillId="0" borderId="30" xfId="34" applyNumberFormat="1" applyFont="1" applyBorder="1" applyAlignment="1">
      <alignment vertical="center"/>
    </xf>
    <xf numFmtId="3" fontId="19" fillId="0" borderId="0" xfId="34" applyNumberFormat="1" applyFont="1" applyAlignment="1">
      <alignment horizontal="left" vertical="center"/>
    </xf>
    <xf numFmtId="3" fontId="20" fillId="0" borderId="0" xfId="34" applyNumberFormat="1" applyFont="1" applyAlignment="1">
      <alignment horizontal="right" vertical="center"/>
    </xf>
    <xf numFmtId="3" fontId="20" fillId="0" borderId="0" xfId="34" applyNumberFormat="1" applyFont="1" applyAlignment="1">
      <alignment vertical="center"/>
    </xf>
    <xf numFmtId="3" fontId="19" fillId="0" borderId="0" xfId="34" applyNumberFormat="1" applyFont="1" applyAlignment="1">
      <alignment horizontal="right" vertical="center"/>
    </xf>
    <xf numFmtId="0" fontId="15" fillId="0" borderId="22" xfId="34" applyFont="1" applyBorder="1" applyAlignment="1">
      <alignment horizontal="center" vertical="center"/>
    </xf>
    <xf numFmtId="0" fontId="15" fillId="0" borderId="28" xfId="34" applyFont="1" applyBorder="1" applyAlignment="1">
      <alignment horizontal="center" vertical="center"/>
    </xf>
    <xf numFmtId="0" fontId="15" fillId="0" borderId="92" xfId="34" applyFont="1" applyBorder="1" applyAlignment="1">
      <alignment horizontal="center" vertical="center"/>
    </xf>
    <xf numFmtId="0" fontId="15" fillId="0" borderId="197" xfId="34" applyFont="1" applyBorder="1" applyAlignment="1">
      <alignment horizontal="center" vertical="center"/>
    </xf>
    <xf numFmtId="0" fontId="15" fillId="0" borderId="131" xfId="34" applyFont="1" applyBorder="1" applyAlignment="1">
      <alignment horizontal="center" vertical="center"/>
    </xf>
    <xf numFmtId="0" fontId="15" fillId="0" borderId="192" xfId="34" applyFont="1" applyBorder="1" applyAlignment="1">
      <alignment horizontal="center" vertical="center"/>
    </xf>
    <xf numFmtId="0" fontId="15" fillId="0" borderId="201" xfId="34" applyFont="1" applyBorder="1" applyAlignment="1">
      <alignment horizontal="center" vertical="center"/>
    </xf>
    <xf numFmtId="0" fontId="15" fillId="0" borderId="202" xfId="34" applyFont="1" applyBorder="1" applyAlignment="1">
      <alignment horizontal="center" vertical="center"/>
    </xf>
    <xf numFmtId="0" fontId="15" fillId="0" borderId="75" xfId="34" applyFont="1" applyBorder="1" applyAlignment="1">
      <alignment horizontal="center" vertical="center"/>
    </xf>
    <xf numFmtId="0" fontId="15" fillId="0" borderId="76" xfId="34" applyFont="1" applyBorder="1" applyAlignment="1">
      <alignment horizontal="center" vertical="center"/>
    </xf>
    <xf numFmtId="0" fontId="15" fillId="0" borderId="104" xfId="34" applyFont="1" applyBorder="1" applyAlignment="1">
      <alignment horizontal="center" vertical="center"/>
    </xf>
    <xf numFmtId="0" fontId="15" fillId="0" borderId="156" xfId="34" applyFont="1" applyBorder="1" applyAlignment="1">
      <alignment horizontal="center" vertical="center"/>
    </xf>
    <xf numFmtId="0" fontId="15" fillId="0" borderId="118" xfId="34" applyFont="1" applyBorder="1" applyAlignment="1">
      <alignment horizontal="center" vertical="center"/>
    </xf>
    <xf numFmtId="0" fontId="15" fillId="0" borderId="175" xfId="34" applyFont="1" applyBorder="1" applyAlignment="1">
      <alignment horizontal="center" vertical="center"/>
    </xf>
    <xf numFmtId="0" fontId="15" fillId="0" borderId="203" xfId="34" applyFont="1" applyBorder="1" applyAlignment="1">
      <alignment horizontal="distributed" vertical="center" indent="1"/>
    </xf>
    <xf numFmtId="0" fontId="15" fillId="0" borderId="204" xfId="34" applyFont="1" applyBorder="1" applyAlignment="1">
      <alignment horizontal="distributed" vertical="center" indent="1"/>
    </xf>
    <xf numFmtId="58" fontId="15" fillId="0" borderId="235" xfId="34" applyNumberFormat="1" applyFont="1" applyBorder="1" applyAlignment="1">
      <alignment horizontal="left" vertical="center" indent="1"/>
    </xf>
    <xf numFmtId="58" fontId="15" fillId="0" borderId="53" xfId="34" applyNumberFormat="1" applyFont="1" applyBorder="1" applyAlignment="1">
      <alignment horizontal="left" vertical="center" indent="1"/>
    </xf>
    <xf numFmtId="0" fontId="15" fillId="0" borderId="256" xfId="34" applyFont="1" applyBorder="1" applyAlignment="1">
      <alignment horizontal="left" vertical="center" indent="1"/>
    </xf>
    <xf numFmtId="0" fontId="15" fillId="0" borderId="53" xfId="34" applyFont="1" applyBorder="1" applyAlignment="1">
      <alignment horizontal="left" vertical="center" indent="1"/>
    </xf>
    <xf numFmtId="0" fontId="15" fillId="0" borderId="256" xfId="34" applyFont="1" applyBorder="1" applyAlignment="1">
      <alignment vertical="center"/>
    </xf>
    <xf numFmtId="0" fontId="15" fillId="0" borderId="53" xfId="34" applyFont="1" applyBorder="1" applyAlignment="1">
      <alignment vertical="center"/>
    </xf>
    <xf numFmtId="0" fontId="15" fillId="0" borderId="54" xfId="34" applyFont="1" applyBorder="1" applyAlignment="1">
      <alignment vertical="center"/>
    </xf>
    <xf numFmtId="0" fontId="15" fillId="0" borderId="205" xfId="34" applyFont="1" applyBorder="1" applyAlignment="1">
      <alignment horizontal="distributed" vertical="center" indent="1"/>
    </xf>
    <xf numFmtId="0" fontId="15" fillId="0" borderId="161" xfId="34" applyFont="1" applyBorder="1" applyAlignment="1">
      <alignment horizontal="distributed" vertical="center" indent="1"/>
    </xf>
    <xf numFmtId="58" fontId="15" fillId="0" borderId="254" xfId="34" applyNumberFormat="1" applyFont="1" applyBorder="1" applyAlignment="1">
      <alignment horizontal="left" vertical="center" indent="1"/>
    </xf>
    <xf numFmtId="58" fontId="15" fillId="0" borderId="57" xfId="34" applyNumberFormat="1" applyFont="1" applyBorder="1" applyAlignment="1">
      <alignment horizontal="left" vertical="center" indent="1"/>
    </xf>
    <xf numFmtId="0" fontId="15" fillId="0" borderId="128" xfId="34" applyFont="1" applyBorder="1" applyAlignment="1">
      <alignment horizontal="left" vertical="center" indent="1"/>
    </xf>
    <xf numFmtId="0" fontId="15" fillId="0" borderId="57" xfId="34" applyFont="1" applyBorder="1" applyAlignment="1">
      <alignment horizontal="left" vertical="center" indent="1"/>
    </xf>
    <xf numFmtId="0" fontId="15" fillId="0" borderId="128" xfId="34" applyFont="1" applyBorder="1" applyAlignment="1">
      <alignment vertical="center"/>
    </xf>
    <xf numFmtId="0" fontId="15" fillId="0" borderId="57" xfId="34" applyFont="1" applyBorder="1" applyAlignment="1">
      <alignment vertical="center"/>
    </xf>
    <xf numFmtId="0" fontId="15" fillId="0" borderId="58" xfId="34" applyFont="1" applyBorder="1" applyAlignment="1">
      <alignment vertical="center"/>
    </xf>
    <xf numFmtId="1" fontId="15" fillId="0" borderId="128" xfId="34" applyNumberFormat="1" applyFont="1" applyBorder="1" applyAlignment="1">
      <alignment vertical="center"/>
    </xf>
    <xf numFmtId="1" fontId="15" fillId="0" borderId="57" xfId="34" applyNumberFormat="1" applyFont="1" applyBorder="1" applyAlignment="1">
      <alignment vertical="center"/>
    </xf>
    <xf numFmtId="0" fontId="15" fillId="0" borderId="58" xfId="34" applyFont="1" applyBorder="1" applyAlignment="1">
      <alignment vertical="center"/>
    </xf>
    <xf numFmtId="0" fontId="15" fillId="0" borderId="206" xfId="34" applyFont="1" applyBorder="1" applyAlignment="1">
      <alignment horizontal="distributed" vertical="center" indent="1"/>
    </xf>
    <xf numFmtId="0" fontId="15" fillId="0" borderId="168" xfId="34" applyFont="1" applyBorder="1" applyAlignment="1">
      <alignment horizontal="distributed" vertical="center" indent="1"/>
    </xf>
    <xf numFmtId="58" fontId="15" fillId="0" borderId="253" xfId="34" applyNumberFormat="1" applyFont="1" applyBorder="1" applyAlignment="1">
      <alignment horizontal="left" vertical="center" indent="1"/>
    </xf>
    <xf numFmtId="58" fontId="15" fillId="0" borderId="48" xfId="34" applyNumberFormat="1" applyFont="1" applyBorder="1" applyAlignment="1">
      <alignment horizontal="left" vertical="center" indent="1"/>
    </xf>
    <xf numFmtId="0" fontId="15" fillId="0" borderId="171" xfId="34" applyFont="1" applyBorder="1" applyAlignment="1">
      <alignment horizontal="left" vertical="center" indent="1"/>
    </xf>
    <xf numFmtId="0" fontId="15" fillId="0" borderId="48" xfId="34" applyFont="1" applyBorder="1" applyAlignment="1">
      <alignment horizontal="left" vertical="center" indent="1"/>
    </xf>
    <xf numFmtId="0" fontId="15" fillId="0" borderId="171" xfId="34" applyFont="1" applyBorder="1" applyAlignment="1">
      <alignment vertical="center"/>
    </xf>
    <xf numFmtId="0" fontId="15" fillId="0" borderId="48" xfId="34" applyFont="1" applyBorder="1" applyAlignment="1">
      <alignment vertical="center"/>
    </xf>
    <xf numFmtId="0" fontId="15" fillId="0" borderId="49" xfId="34" applyFont="1" applyBorder="1" applyAlignment="1">
      <alignment vertical="center"/>
    </xf>
    <xf numFmtId="0" fontId="61" fillId="0" borderId="24" xfId="34" applyFont="1" applyBorder="1" applyAlignment="1">
      <alignment horizontal="center" vertical="center"/>
    </xf>
    <xf numFmtId="0" fontId="61" fillId="0" borderId="17" xfId="34" applyFont="1" applyBorder="1" applyAlignment="1">
      <alignment vertical="center"/>
    </xf>
    <xf numFmtId="0" fontId="61" fillId="0" borderId="11" xfId="34" applyFont="1" applyBorder="1" applyAlignment="1">
      <alignment horizontal="right" vertical="center"/>
    </xf>
    <xf numFmtId="0" fontId="61" fillId="0" borderId="258" xfId="34" applyFont="1" applyBorder="1" applyAlignment="1">
      <alignment horizontal="right" vertical="center"/>
    </xf>
    <xf numFmtId="58" fontId="61" fillId="0" borderId="257" xfId="34" applyNumberFormat="1" applyFont="1" applyBorder="1" applyAlignment="1">
      <alignment horizontal="right" vertical="center"/>
    </xf>
    <xf numFmtId="58" fontId="61" fillId="0" borderId="258" xfId="34" applyNumberFormat="1" applyFont="1" applyBorder="1" applyAlignment="1">
      <alignment horizontal="right" vertical="center"/>
    </xf>
    <xf numFmtId="0" fontId="61" fillId="0" borderId="257" xfId="34" applyFont="1" applyBorder="1" applyAlignment="1">
      <alignment vertical="center"/>
    </xf>
    <xf numFmtId="0" fontId="61" fillId="0" borderId="258" xfId="34" applyFont="1" applyBorder="1" applyAlignment="1">
      <alignment vertical="center"/>
    </xf>
    <xf numFmtId="4" fontId="62" fillId="0" borderId="62" xfId="34" applyNumberFormat="1" applyFont="1" applyBorder="1" applyAlignment="1">
      <alignment vertical="center"/>
    </xf>
    <xf numFmtId="57" fontId="15" fillId="0" borderId="0" xfId="34" applyNumberFormat="1" applyFont="1" applyAlignment="1">
      <alignment vertical="center"/>
    </xf>
    <xf numFmtId="0" fontId="15" fillId="0" borderId="2" xfId="34" applyFont="1" applyBorder="1" applyAlignment="1">
      <alignment horizontal="center" vertical="center"/>
    </xf>
    <xf numFmtId="0" fontId="15" fillId="0" borderId="37" xfId="34" applyFont="1" applyBorder="1" applyAlignment="1">
      <alignment horizontal="center" vertical="center"/>
    </xf>
    <xf numFmtId="0" fontId="15" fillId="0" borderId="29" xfId="34" applyFont="1" applyBorder="1" applyAlignment="1">
      <alignment horizontal="center" vertical="center"/>
    </xf>
    <xf numFmtId="0" fontId="15" fillId="0" borderId="32" xfId="34" applyFont="1" applyBorder="1" applyAlignment="1">
      <alignment horizontal="center" vertical="center"/>
    </xf>
    <xf numFmtId="0" fontId="15" fillId="0" borderId="66" xfId="34" applyFont="1" applyBorder="1" applyAlignment="1">
      <alignment horizontal="center" vertical="center"/>
    </xf>
    <xf numFmtId="0" fontId="15" fillId="0" borderId="4" xfId="34" applyFont="1" applyBorder="1" applyAlignment="1">
      <alignment horizontal="center" vertical="center"/>
    </xf>
    <xf numFmtId="0" fontId="15" fillId="0" borderId="168" xfId="34" applyFont="1" applyBorder="1" applyAlignment="1">
      <alignment horizontal="center" vertical="center"/>
    </xf>
    <xf numFmtId="0" fontId="15" fillId="0" borderId="253" xfId="34" applyFont="1" applyBorder="1" applyAlignment="1">
      <alignment horizontal="center" vertical="center"/>
    </xf>
    <xf numFmtId="0" fontId="15" fillId="0" borderId="47" xfId="34" applyFont="1" applyBorder="1" applyAlignment="1">
      <alignment horizontal="center" vertical="center"/>
    </xf>
    <xf numFmtId="0" fontId="15" fillId="0" borderId="259" xfId="34" applyFont="1" applyBorder="1" applyAlignment="1">
      <alignment horizontal="center" vertical="center"/>
    </xf>
    <xf numFmtId="0" fontId="33" fillId="0" borderId="23" xfId="34" applyFont="1" applyBorder="1" applyAlignment="1">
      <alignment horizontal="center" vertical="center"/>
    </xf>
    <xf numFmtId="41" fontId="33" fillId="0" borderId="16" xfId="34" applyNumberFormat="1" applyFont="1" applyBorder="1" applyAlignment="1">
      <alignment vertical="center"/>
    </xf>
    <xf numFmtId="41" fontId="33" fillId="0" borderId="19" xfId="34" applyNumberFormat="1" applyFont="1" applyBorder="1" applyAlignment="1">
      <alignment vertical="center"/>
    </xf>
    <xf numFmtId="0" fontId="15" fillId="0" borderId="23" xfId="34" applyFont="1" applyBorder="1" applyAlignment="1">
      <alignment horizontal="right" vertical="center" indent="1"/>
    </xf>
    <xf numFmtId="41" fontId="15" fillId="0" borderId="16" xfId="34" applyNumberFormat="1" applyFont="1" applyBorder="1" applyAlignment="1">
      <alignment vertical="center"/>
    </xf>
    <xf numFmtId="41" fontId="15" fillId="0" borderId="19" xfId="34" applyNumberFormat="1" applyFont="1" applyBorder="1" applyAlignment="1">
      <alignment vertical="center"/>
    </xf>
    <xf numFmtId="43" fontId="15" fillId="0" borderId="119" xfId="34" applyNumberFormat="1" applyFont="1" applyBorder="1" applyAlignment="1">
      <alignment horizontal="center" vertical="center"/>
    </xf>
    <xf numFmtId="43" fontId="15" fillId="0" borderId="16" xfId="34" applyNumberFormat="1" applyFont="1" applyBorder="1" applyAlignment="1">
      <alignment horizontal="center" vertical="center"/>
    </xf>
    <xf numFmtId="43" fontId="15" fillId="0" borderId="119" xfId="34" applyNumberFormat="1" applyFont="1" applyBorder="1" applyAlignment="1">
      <alignment vertical="center"/>
    </xf>
    <xf numFmtId="43" fontId="15" fillId="0" borderId="73" xfId="34" applyNumberFormat="1" applyFont="1" applyBorder="1" applyAlignment="1">
      <alignment vertical="center"/>
    </xf>
    <xf numFmtId="0" fontId="15" fillId="0" borderId="24" xfId="34" applyFont="1" applyBorder="1" applyAlignment="1">
      <alignment horizontal="right" vertical="center" indent="1"/>
    </xf>
    <xf numFmtId="41" fontId="15" fillId="0" borderId="17" xfId="34" applyNumberFormat="1" applyFont="1" applyBorder="1" applyAlignment="1">
      <alignment vertical="center"/>
    </xf>
    <xf numFmtId="41" fontId="15" fillId="0" borderId="25" xfId="34" applyNumberFormat="1" applyFont="1" applyBorder="1" applyAlignment="1">
      <alignment vertical="center"/>
    </xf>
    <xf numFmtId="43" fontId="15" fillId="0" borderId="121" xfId="34" applyNumberFormat="1" applyFont="1" applyBorder="1" applyAlignment="1">
      <alignment horizontal="center" vertical="center"/>
    </xf>
    <xf numFmtId="43" fontId="15" fillId="0" borderId="17" xfId="34" applyNumberFormat="1" applyFont="1" applyBorder="1" applyAlignment="1">
      <alignment horizontal="center" vertical="center"/>
    </xf>
    <xf numFmtId="43" fontId="15" fillId="0" borderId="121" xfId="34" applyNumberFormat="1" applyFont="1" applyBorder="1" applyAlignment="1">
      <alignment vertical="center"/>
    </xf>
    <xf numFmtId="43" fontId="15" fillId="0" borderId="78" xfId="34" applyNumberFormat="1" applyFont="1" applyBorder="1" applyAlignment="1">
      <alignment vertical="center"/>
    </xf>
    <xf numFmtId="0" fontId="20" fillId="0" borderId="0" xfId="34" applyFont="1" applyAlignment="1">
      <alignment vertical="center"/>
    </xf>
    <xf numFmtId="0" fontId="20" fillId="0" borderId="0" xfId="34" applyFont="1" applyAlignment="1">
      <alignment horizontal="right" vertical="center"/>
    </xf>
    <xf numFmtId="178" fontId="33" fillId="0" borderId="137" xfId="34" applyNumberFormat="1" applyFont="1" applyBorder="1" applyAlignment="1">
      <alignment vertical="center"/>
    </xf>
    <xf numFmtId="178" fontId="33" fillId="0" borderId="12" xfId="34" applyNumberFormat="1" applyFont="1" applyBorder="1" applyAlignment="1">
      <alignment vertical="center"/>
    </xf>
    <xf numFmtId="177" fontId="58" fillId="2" borderId="111" xfId="2" applyNumberFormat="1" applyFont="1" applyFill="1" applyBorder="1" applyAlignment="1">
      <alignment vertical="center"/>
    </xf>
    <xf numFmtId="177" fontId="58" fillId="2" borderId="117" xfId="2" applyNumberFormat="1" applyFont="1" applyFill="1" applyBorder="1" applyAlignment="1">
      <alignment vertical="center"/>
    </xf>
    <xf numFmtId="177" fontId="59" fillId="2" borderId="115" xfId="2" applyNumberFormat="1" applyFont="1" applyFill="1" applyBorder="1" applyAlignment="1">
      <alignment vertical="center"/>
    </xf>
    <xf numFmtId="177" fontId="59" fillId="2" borderId="118" xfId="2" applyNumberFormat="1" applyFont="1" applyFill="1" applyBorder="1" applyAlignment="1">
      <alignment vertical="center"/>
    </xf>
    <xf numFmtId="177" fontId="59" fillId="2" borderId="111" xfId="33" applyNumberFormat="1" applyFont="1" applyFill="1" applyBorder="1"/>
    <xf numFmtId="177" fontId="59" fillId="2" borderId="117" xfId="33" applyNumberFormat="1" applyFont="1" applyFill="1" applyBorder="1"/>
    <xf numFmtId="177" fontId="59" fillId="2" borderId="111" xfId="33" applyNumberFormat="1" applyFont="1" applyFill="1" applyBorder="1" applyAlignment="1">
      <alignment vertical="center"/>
    </xf>
    <xf numFmtId="177" fontId="59" fillId="2" borderId="117" xfId="33" applyNumberFormat="1" applyFont="1" applyFill="1" applyBorder="1" applyAlignment="1">
      <alignment vertical="center"/>
    </xf>
    <xf numFmtId="177" fontId="58" fillId="2" borderId="111" xfId="33" applyNumberFormat="1" applyFont="1" applyFill="1" applyBorder="1" applyAlignment="1">
      <alignment vertical="center"/>
    </xf>
    <xf numFmtId="177" fontId="58" fillId="2" borderId="117" xfId="33" applyNumberFormat="1" applyFont="1" applyFill="1" applyBorder="1" applyAlignment="1">
      <alignment vertical="center"/>
    </xf>
    <xf numFmtId="177" fontId="58" fillId="2" borderId="139" xfId="33" applyNumberFormat="1" applyFont="1" applyFill="1" applyBorder="1" applyAlignment="1">
      <alignment vertical="center"/>
    </xf>
    <xf numFmtId="177" fontId="58" fillId="2" borderId="172" xfId="33" applyNumberFormat="1" applyFont="1" applyFill="1" applyBorder="1" applyAlignment="1">
      <alignment vertical="center"/>
    </xf>
    <xf numFmtId="177" fontId="59" fillId="2" borderId="111" xfId="33" applyNumberFormat="1" applyFont="1" applyFill="1" applyBorder="1" applyAlignment="1">
      <alignment wrapText="1"/>
    </xf>
    <xf numFmtId="177" fontId="59" fillId="2" borderId="117" xfId="33" applyNumberFormat="1" applyFont="1" applyFill="1" applyBorder="1" applyAlignment="1">
      <alignment wrapText="1"/>
    </xf>
    <xf numFmtId="177" fontId="58" fillId="2" borderId="112" xfId="33" applyNumberFormat="1" applyFont="1" applyFill="1" applyBorder="1" applyAlignment="1">
      <alignment vertical="center"/>
    </xf>
    <xf numFmtId="177" fontId="58" fillId="2" borderId="116" xfId="33" applyNumberFormat="1" applyFont="1" applyFill="1" applyBorder="1" applyAlignment="1">
      <alignment vertical="center"/>
    </xf>
    <xf numFmtId="178" fontId="33" fillId="0" borderId="260" xfId="34" applyNumberFormat="1" applyFont="1" applyBorder="1" applyAlignment="1">
      <alignment vertical="center"/>
    </xf>
  </cellXfs>
  <cellStyles count="37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10" xfId="5" xr:uid="{00000000-0005-0000-0000-000005000000}"/>
    <cellStyle name="標準 11" xfId="6" xr:uid="{00000000-0005-0000-0000-000006000000}"/>
    <cellStyle name="標準 12" xfId="7" xr:uid="{00000000-0005-0000-0000-000007000000}"/>
    <cellStyle name="標準 13" xfId="8" xr:uid="{00000000-0005-0000-0000-000008000000}"/>
    <cellStyle name="標準 14" xfId="9" xr:uid="{00000000-0005-0000-0000-000009000000}"/>
    <cellStyle name="標準 15" xfId="10" xr:uid="{00000000-0005-0000-0000-00000A000000}"/>
    <cellStyle name="標準 16" xfId="11" xr:uid="{00000000-0005-0000-0000-00000B000000}"/>
    <cellStyle name="標準 17" xfId="12" xr:uid="{00000000-0005-0000-0000-00000C000000}"/>
    <cellStyle name="標準 18" xfId="13" xr:uid="{00000000-0005-0000-0000-00000D000000}"/>
    <cellStyle name="標準 19" xfId="14" xr:uid="{00000000-0005-0000-0000-00000E000000}"/>
    <cellStyle name="標準 2" xfId="15" xr:uid="{00000000-0005-0000-0000-00000F000000}"/>
    <cellStyle name="標準 20" xfId="16" xr:uid="{00000000-0005-0000-0000-000010000000}"/>
    <cellStyle name="標準 21" xfId="17" xr:uid="{00000000-0005-0000-0000-000011000000}"/>
    <cellStyle name="標準 22" xfId="18" xr:uid="{00000000-0005-0000-0000-000012000000}"/>
    <cellStyle name="標準 23" xfId="19" xr:uid="{00000000-0005-0000-0000-000013000000}"/>
    <cellStyle name="標準 24" xfId="20" xr:uid="{00000000-0005-0000-0000-000014000000}"/>
    <cellStyle name="標準 25" xfId="21" xr:uid="{00000000-0005-0000-0000-000015000000}"/>
    <cellStyle name="標準 26" xfId="22" xr:uid="{00000000-0005-0000-0000-000016000000}"/>
    <cellStyle name="標準 27" xfId="23" xr:uid="{00000000-0005-0000-0000-000017000000}"/>
    <cellStyle name="標準 3" xfId="24" xr:uid="{00000000-0005-0000-0000-000018000000}"/>
    <cellStyle name="標準 4" xfId="25" xr:uid="{00000000-0005-0000-0000-000019000000}"/>
    <cellStyle name="標準 5" xfId="26" xr:uid="{00000000-0005-0000-0000-00001A000000}"/>
    <cellStyle name="標準 6" xfId="27" xr:uid="{00000000-0005-0000-0000-00001B000000}"/>
    <cellStyle name="標準 7" xfId="28" xr:uid="{00000000-0005-0000-0000-00001C000000}"/>
    <cellStyle name="標準 8" xfId="29" xr:uid="{00000000-0005-0000-0000-00001D000000}"/>
    <cellStyle name="標準 9" xfId="30" xr:uid="{00000000-0005-0000-0000-00001E000000}"/>
    <cellStyle name="標準_01-3-5民種別齢別資源" xfId="31" xr:uid="{00000000-0005-0000-0000-00001F000000}"/>
    <cellStyle name="標準_01-3-6面積・7蓄積" xfId="36" xr:uid="{00000000-0005-0000-0000-000020000000}"/>
    <cellStyle name="標準_Ⅰ 森林資源(１７年版_計画G)" xfId="32" xr:uid="{00000000-0005-0000-0000-000021000000}"/>
    <cellStyle name="標準_Ⅰ_森林資源(１～３表-4）" xfId="33" xr:uid="{00000000-0005-0000-0000-000022000000}"/>
    <cellStyle name="標準_Ⅰ_森林資源(４表）" xfId="34" xr:uid="{00000000-0005-0000-0000-000023000000}"/>
    <cellStyle name="標準_Ⅰ_森林資源(第３表－５）" xfId="35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/>
              <a:t>林野面積</a:t>
            </a:r>
          </a:p>
        </c:rich>
      </c:tx>
      <c:layout>
        <c:manualLayout>
          <c:xMode val="edge"/>
          <c:yMode val="edge"/>
          <c:x val="0.4198345294184766"/>
          <c:y val="8.50669117410901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23801680481028E-2"/>
          <c:y val="6.1599444386963909E-2"/>
          <c:w val="0.93069306930693063"/>
          <c:h val="0.89952258186605405"/>
        </c:manualLayout>
      </c:layout>
      <c:doughnutChart>
        <c:varyColors val="1"/>
        <c:ser>
          <c:idx val="0"/>
          <c:order val="0"/>
          <c:tx>
            <c:strRef>
              <c:f>'【1P右】1-1(1)土地利用・1-1(2)保有形態別面積'!$N$27:$N$28</c:f>
              <c:strCache>
                <c:ptCount val="2"/>
                <c:pt idx="0">
                  <c:v>林野面積円グラフ</c:v>
                </c:pt>
                <c:pt idx="1">
                  <c:v>面積</c:v>
                </c:pt>
              </c:strCache>
            </c:strRef>
          </c:tx>
          <c:spPr>
            <a:noFill/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C8-4DFD-9DE8-27DD96A31D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C8-4DFD-9DE8-27DD96A31D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C8-4DFD-9DE8-27DD96A31D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C8-4DFD-9DE8-27DD96A31D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C8-4DFD-9DE8-27DD96A31D1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1C8-4DFD-9DE8-27DD96A31D1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1C8-4DFD-9DE8-27DD96A31D1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1C8-4DFD-9DE8-27DD96A31D1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1C8-4DFD-9DE8-27DD96A31D1E}"/>
              </c:ext>
            </c:extLst>
          </c:dPt>
          <c:dLbls>
            <c:dLbl>
              <c:idx val="1"/>
              <c:layout>
                <c:manualLayout>
                  <c:x val="0.13246043501987989"/>
                  <c:y val="-3.03746559330244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8-4DFD-9DE8-27DD96A31D1E}"/>
                </c:ext>
              </c:extLst>
            </c:dLbl>
            <c:dLbl>
              <c:idx val="2"/>
              <c:layout>
                <c:manualLayout>
                  <c:x val="0.16251393636463901"/>
                  <c:y val="0.1272374405847391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C8-4DFD-9DE8-27DD96A31D1E}"/>
                </c:ext>
              </c:extLst>
            </c:dLbl>
            <c:dLbl>
              <c:idx val="3"/>
              <c:layout>
                <c:manualLayout>
                  <c:x val="1.9654141561797296E-2"/>
                  <c:y val="0.156266862957254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8-4DFD-9DE8-27DD96A31D1E}"/>
                </c:ext>
              </c:extLst>
            </c:dLbl>
            <c:dLbl>
              <c:idx val="4"/>
              <c:layout>
                <c:manualLayout>
                  <c:x val="-0.17000126305413771"/>
                  <c:y val="0.107479243285026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C8-4DFD-9DE8-27DD96A31D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8-4DFD-9DE8-27DD96A31D1E}"/>
                </c:ext>
              </c:extLst>
            </c:dLbl>
            <c:dLbl>
              <c:idx val="6"/>
              <c:layout>
                <c:manualLayout>
                  <c:x val="1.2931032288380348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C8-4DFD-9DE8-27DD96A31D1E}"/>
                </c:ext>
              </c:extLst>
            </c:dLbl>
            <c:dLbl>
              <c:idx val="7"/>
              <c:layout>
                <c:manualLayout>
                  <c:x val="-6.7678818968004331E-2"/>
                  <c:y val="-0.1606618191864772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8-4DFD-9DE8-27DD96A31D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C8-4DFD-9DE8-27DD96A31D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effectLst>
                      <a:glow rad="127000">
                        <a:schemeClr val="bg1"/>
                      </a:glow>
                    </a:effectLst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'【1P右】1-1(1)土地利用・1-1(2)保有形態別面積'!$M$29:$M$37</c:f>
              <c:strCache>
                <c:ptCount val="9"/>
                <c:pt idx="0">
                  <c:v>私有</c:v>
                </c:pt>
                <c:pt idx="1">
                  <c:v>市町村有</c:v>
                </c:pt>
                <c:pt idx="2">
                  <c:v>県有</c:v>
                </c:pt>
                <c:pt idx="3">
                  <c:v>森林総研</c:v>
                </c:pt>
                <c:pt idx="4">
                  <c:v>基金</c:v>
                </c:pt>
                <c:pt idx="5">
                  <c:v>民有林</c:v>
                </c:pt>
                <c:pt idx="6">
                  <c:v>林野庁所管</c:v>
                </c:pt>
                <c:pt idx="7">
                  <c:v>その他</c:v>
                </c:pt>
                <c:pt idx="8">
                  <c:v>国有林</c:v>
                </c:pt>
              </c:strCache>
            </c:strRef>
          </c:cat>
          <c:val>
            <c:numRef>
              <c:f>'【1P右】1-1(1)土地利用・1-1(2)保有形態別面積'!$N$29:$N$37</c:f>
              <c:numCache>
                <c:formatCode>#,##0;\-#,##0;"－"</c:formatCode>
                <c:ptCount val="9"/>
                <c:pt idx="0">
                  <c:v>199150.75</c:v>
                </c:pt>
                <c:pt idx="1">
                  <c:v>14246.47</c:v>
                </c:pt>
                <c:pt idx="2">
                  <c:v>6947.7999999999993</c:v>
                </c:pt>
                <c:pt idx="3">
                  <c:v>7602.63</c:v>
                </c:pt>
                <c:pt idx="4">
                  <c:v>2887.1</c:v>
                </c:pt>
                <c:pt idx="6">
                  <c:v>194984.26000000004</c:v>
                </c:pt>
                <c:pt idx="7">
                  <c:v>925.49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C8-4DFD-9DE8-27DD96A31D1E}"/>
            </c:ext>
          </c:extLst>
        </c:ser>
        <c:ser>
          <c:idx val="1"/>
          <c:order val="1"/>
          <c:tx>
            <c:strRef>
              <c:f>'【1P右】1-1(1)土地利用・1-1(2)保有形態別面積'!$O$27:$O$28</c:f>
              <c:strCache>
                <c:ptCount val="2"/>
                <c:pt idx="0">
                  <c:v>林野面積円グラフ</c:v>
                </c:pt>
                <c:pt idx="1">
                  <c:v>面積</c:v>
                </c:pt>
              </c:strCache>
            </c:strRef>
          </c:tx>
          <c:spPr>
            <a:noFill/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E1C8-4DFD-9DE8-27DD96A31D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E1C8-4DFD-9DE8-27DD96A31D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C-E1C8-4DFD-9DE8-27DD96A31D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E1C8-4DFD-9DE8-27DD96A31D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E1C8-4DFD-9DE8-27DD96A31D1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E1C8-4DFD-9DE8-27DD96A31D1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0-E1C8-4DFD-9DE8-27DD96A31D1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E1C8-4DFD-9DE8-27DD96A31D1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2-E1C8-4DFD-9DE8-27DD96A31D1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C8-4DFD-9DE8-27DD96A31D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C8-4DFD-9DE8-27DD96A31D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C8-4DFD-9DE8-27DD96A31D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C8-4DFD-9DE8-27DD96A31D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C8-4DFD-9DE8-27DD96A31D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C8-4DFD-9DE8-27DD96A31D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C8-4DFD-9DE8-27DD96A31D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effectLst>
                      <a:glow rad="127000">
                        <a:schemeClr val="bg1"/>
                      </a:glow>
                    </a:effectLst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'【1P右】1-1(1)土地利用・1-1(2)保有形態別面積'!$M$29:$M$37</c:f>
              <c:strCache>
                <c:ptCount val="9"/>
                <c:pt idx="0">
                  <c:v>私有</c:v>
                </c:pt>
                <c:pt idx="1">
                  <c:v>市町村有</c:v>
                </c:pt>
                <c:pt idx="2">
                  <c:v>県有</c:v>
                </c:pt>
                <c:pt idx="3">
                  <c:v>森林総研</c:v>
                </c:pt>
                <c:pt idx="4">
                  <c:v>基金</c:v>
                </c:pt>
                <c:pt idx="5">
                  <c:v>民有林</c:v>
                </c:pt>
                <c:pt idx="6">
                  <c:v>林野庁所管</c:v>
                </c:pt>
                <c:pt idx="7">
                  <c:v>その他</c:v>
                </c:pt>
                <c:pt idx="8">
                  <c:v>国有林</c:v>
                </c:pt>
              </c:strCache>
            </c:strRef>
          </c:cat>
          <c:val>
            <c:numRef>
              <c:f>'【1P右】1-1(1)土地利用・1-1(2)保有形態別面積'!$O$29:$O$37</c:f>
              <c:numCache>
                <c:formatCode>#,##0;\-#,##0;"－"</c:formatCode>
                <c:ptCount val="9"/>
                <c:pt idx="5">
                  <c:v>230834.75</c:v>
                </c:pt>
                <c:pt idx="8">
                  <c:v>195909.75000000003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C8-4DFD-9DE8-27DD96A31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/>
              <a:t>土地利用面積</a:t>
            </a:r>
          </a:p>
        </c:rich>
      </c:tx>
      <c:layout>
        <c:manualLayout>
          <c:xMode val="edge"/>
          <c:yMode val="edge"/>
          <c:x val="0.35519331243469165"/>
          <c:y val="1.06245544495542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456890536874583E-2"/>
          <c:y val="5.2631640428332967E-2"/>
          <c:w val="0.93908745822029949"/>
          <c:h val="0.88516849811287268"/>
        </c:manualLayout>
      </c:layout>
      <c:doughnutChart>
        <c:varyColors val="0"/>
        <c:ser>
          <c:idx val="0"/>
          <c:order val="0"/>
          <c:spPr>
            <a:noFill/>
            <a:ln w="6350">
              <a:solidFill>
                <a:srgbClr val="000000"/>
              </a:solidFill>
              <a:prstDash val="solid"/>
            </a:ln>
          </c:spP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3-446F-A795-91B1D0725A1F}"/>
                </c:ext>
              </c:extLst>
            </c:dLbl>
            <c:dLbl>
              <c:idx val="3"/>
              <c:layout>
                <c:manualLayout>
                  <c:x val="1.9317984086700293E-2"/>
                  <c:y val="3.98934376781267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3-446F-A795-91B1D0725A1F}"/>
                </c:ext>
              </c:extLst>
            </c:dLbl>
            <c:dLbl>
              <c:idx val="4"/>
              <c:layout>
                <c:manualLayout>
                  <c:x val="-4.2481805715290928E-2"/>
                  <c:y val="1.023210455442342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53-446F-A795-91B1D0725A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3-446F-A795-91B1D0725A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53-446F-A795-91B1D0725A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effectLst>
                      <a:glow rad="127000">
                        <a:schemeClr val="bg1"/>
                      </a:glow>
                    </a:effectLst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'【1P右】1-1(1)土地利用・1-1(2)保有形態別面積'!$M$16:$M$23</c:f>
              <c:strCache>
                <c:ptCount val="8"/>
                <c:pt idx="0">
                  <c:v>民有</c:v>
                </c:pt>
                <c:pt idx="1">
                  <c:v>国有</c:v>
                </c:pt>
                <c:pt idx="2">
                  <c:v>林野</c:v>
                </c:pt>
                <c:pt idx="3">
                  <c:v>田</c:v>
                </c:pt>
                <c:pt idx="4">
                  <c:v>畑</c:v>
                </c:pt>
                <c:pt idx="6">
                  <c:v>耕地</c:v>
                </c:pt>
                <c:pt idx="7">
                  <c:v>その他</c:v>
                </c:pt>
              </c:strCache>
            </c:strRef>
          </c:cat>
          <c:val>
            <c:numRef>
              <c:f>'【1P右】1-1(1)土地利用・1-1(2)保有形態別面積'!$N$16:$N$23</c:f>
              <c:numCache>
                <c:formatCode>#,##0;\-#,##0;"－"</c:formatCode>
                <c:ptCount val="8"/>
                <c:pt idx="0">
                  <c:v>230834.75</c:v>
                </c:pt>
                <c:pt idx="1">
                  <c:v>195909.75000000017</c:v>
                </c:pt>
                <c:pt idx="3">
                  <c:v>25300</c:v>
                </c:pt>
                <c:pt idx="4">
                  <c:v>41500</c:v>
                </c:pt>
                <c:pt idx="7">
                  <c:v>142683.49999999983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53-446F-A795-91B1D0725A1F}"/>
            </c:ext>
          </c:extLst>
        </c:ser>
        <c:ser>
          <c:idx val="1"/>
          <c:order val="1"/>
          <c:spPr>
            <a:noFill/>
            <a:ln w="635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53-446F-A795-91B1D0725A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53-446F-A795-91B1D0725A1F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3BB8-4F31-AE38-57D7533396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53-446F-A795-91B1D0725A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53-446F-A795-91B1D0725A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53-446F-A795-91B1D0725A1F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effectLst>
                        <a:glow rad="127000">
                          <a:schemeClr val="bg1"/>
                        </a:glow>
                      </a:effectLst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53-446F-A795-91B1D0725A1F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3BB8-4F31-AE38-57D7533396FD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'【1P右】1-1(1)土地利用・1-1(2)保有形態別面積'!$M$16:$M$23</c:f>
              <c:strCache>
                <c:ptCount val="8"/>
                <c:pt idx="0">
                  <c:v>民有</c:v>
                </c:pt>
                <c:pt idx="1">
                  <c:v>国有</c:v>
                </c:pt>
                <c:pt idx="2">
                  <c:v>林野</c:v>
                </c:pt>
                <c:pt idx="3">
                  <c:v>田</c:v>
                </c:pt>
                <c:pt idx="4">
                  <c:v>畑</c:v>
                </c:pt>
                <c:pt idx="6">
                  <c:v>耕地</c:v>
                </c:pt>
                <c:pt idx="7">
                  <c:v>その他</c:v>
                </c:pt>
              </c:strCache>
            </c:strRef>
          </c:cat>
          <c:val>
            <c:numRef>
              <c:f>'【1P右】1-1(1)土地利用・1-1(2)保有形態別面積'!$O$16:$O$23</c:f>
              <c:numCache>
                <c:formatCode>#,##0;\-#,##0;"－"</c:formatCode>
                <c:ptCount val="8"/>
                <c:pt idx="2">
                  <c:v>426744.50000000017</c:v>
                </c:pt>
                <c:pt idx="6">
                  <c:v>66800</c:v>
                </c:pt>
                <c:pt idx="7">
                  <c:v>142683.49999999983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53-446F-A795-91B1D072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41413</xdr:colOff>
      <xdr:row>12</xdr:row>
      <xdr:rowOff>142875</xdr:rowOff>
    </xdr:from>
    <xdr:to>
      <xdr:col>10</xdr:col>
      <xdr:colOff>323851</xdr:colOff>
      <xdr:row>34</xdr:row>
      <xdr:rowOff>41413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65432</xdr:colOff>
      <xdr:row>13</xdr:row>
      <xdr:rowOff>2485</xdr:rowOff>
    </xdr:from>
    <xdr:to>
      <xdr:col>4</xdr:col>
      <xdr:colOff>552449</xdr:colOff>
      <xdr:row>35</xdr:row>
      <xdr:rowOff>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33960</xdr:colOff>
      <xdr:row>22</xdr:row>
      <xdr:rowOff>38930</xdr:rowOff>
    </xdr:from>
    <xdr:to>
      <xdr:col>8</xdr:col>
      <xdr:colOff>424484</xdr:colOff>
      <xdr:row>25</xdr:row>
      <xdr:rowOff>24434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324351" y="4113973"/>
          <a:ext cx="970307" cy="449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総面積</a:t>
          </a:r>
          <a:endParaRPr lang="en-US" altLang="en-US" sz="9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en-US" sz="9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ha</a:t>
          </a:r>
        </a:p>
      </xdr:txBody>
    </xdr:sp>
    <xdr:clientData/>
  </xdr:twoCellAnchor>
  <xdr:twoCellAnchor>
    <xdr:from>
      <xdr:col>1</xdr:col>
      <xdr:colOff>436493</xdr:colOff>
      <xdr:row>22</xdr:row>
      <xdr:rowOff>87795</xdr:rowOff>
    </xdr:from>
    <xdr:to>
      <xdr:col>2</xdr:col>
      <xdr:colOff>570257</xdr:colOff>
      <xdr:row>25</xdr:row>
      <xdr:rowOff>30645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246118" y="4202595"/>
          <a:ext cx="714789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636,228ha</a:t>
          </a:r>
        </a:p>
      </xdr:txBody>
    </xdr:sp>
    <xdr:clientData/>
  </xdr:twoCellAnchor>
  <xdr:twoCellAnchor>
    <xdr:from>
      <xdr:col>7</xdr:col>
      <xdr:colOff>99395</xdr:colOff>
      <xdr:row>23</xdr:row>
      <xdr:rowOff>57979</xdr:rowOff>
    </xdr:from>
    <xdr:to>
      <xdr:col>8</xdr:col>
      <xdr:colOff>137495</xdr:colOff>
      <xdr:row>25</xdr:row>
      <xdr:rowOff>4556</xdr:rowOff>
    </xdr:to>
    <xdr:sp macro="" textlink="$N$38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89786" y="4282109"/>
          <a:ext cx="617883" cy="261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F160BD6A-6A08-4ED5-9C88-CF3581594014}" type="TxLink">
            <a:rPr lang="en-US" altLang="en-US" sz="9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426,745</a:t>
          </a:fld>
          <a:endParaRPr lang="en-US" altLang="ja-JP" sz="8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0</xdr:col>
      <xdr:colOff>0</xdr:colOff>
      <xdr:row>33</xdr:row>
      <xdr:rowOff>115957</xdr:rowOff>
    </xdr:from>
    <xdr:ext cx="1409617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E4DE5-C535-4E66-AA77-5B3FBB37920E}"/>
            </a:ext>
          </a:extLst>
        </xdr:cNvPr>
        <xdr:cNvSpPr txBox="1"/>
      </xdr:nvSpPr>
      <xdr:spPr>
        <a:xfrm>
          <a:off x="0" y="5864087"/>
          <a:ext cx="140961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（２）保有形態別面積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0.81825</cdr:x>
      <cdr:y>0.86769</cdr:y>
    </cdr:from>
    <cdr:to>
      <cdr:x>1</cdr:x>
      <cdr:y>0.93466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603140" y="2801032"/>
          <a:ext cx="578211" cy="2161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単位：</a:t>
          </a:r>
          <a:r>
            <a:rPr kumimoji="1" lang="en-US" altLang="ja-JP" sz="800"/>
            <a:t>ha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0.78694</cdr:x>
      <cdr:y>0.84318</cdr:y>
    </cdr:from>
    <cdr:to>
      <cdr:x>0.96614</cdr:x>
      <cdr:y>0.90885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92086" y="2947487"/>
          <a:ext cx="544717" cy="2295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単位：</a:t>
          </a:r>
          <a:r>
            <a:rPr kumimoji="1" lang="en-US" altLang="ja-JP" sz="800"/>
            <a:t>ha</a:t>
          </a:r>
          <a:endParaRPr kumimoji="1" lang="ja-JP" altLang="en-US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9525</xdr:rowOff>
    </xdr:from>
    <xdr:to>
      <xdr:col>8</xdr:col>
      <xdr:colOff>0</xdr:colOff>
      <xdr:row>19</xdr:row>
      <xdr:rowOff>266700</xdr:rowOff>
    </xdr:to>
    <xdr:sp macro="" textlink="">
      <xdr:nvSpPr>
        <xdr:cNvPr id="978659" name="Line 1">
          <a:extLst>
            <a:ext uri="{FF2B5EF4-FFF2-40B4-BE49-F238E27FC236}">
              <a16:creationId xmlns:a16="http://schemas.microsoft.com/office/drawing/2014/main" id="{00000000-0008-0000-0100-0000E3EE0E00}"/>
            </a:ext>
          </a:extLst>
        </xdr:cNvPr>
        <xdr:cNvSpPr>
          <a:spLocks noChangeShapeType="1"/>
        </xdr:cNvSpPr>
      </xdr:nvSpPr>
      <xdr:spPr bwMode="auto">
        <a:xfrm>
          <a:off x="4724400" y="4914900"/>
          <a:ext cx="18383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7</xdr:col>
      <xdr:colOff>962025</xdr:colOff>
      <xdr:row>38</xdr:row>
      <xdr:rowOff>266700</xdr:rowOff>
    </xdr:to>
    <xdr:sp macro="" textlink="">
      <xdr:nvSpPr>
        <xdr:cNvPr id="978660" name="Line 2">
          <a:extLst>
            <a:ext uri="{FF2B5EF4-FFF2-40B4-BE49-F238E27FC236}">
              <a16:creationId xmlns:a16="http://schemas.microsoft.com/office/drawing/2014/main" id="{00000000-0008-0000-0100-0000E4EE0E00}"/>
            </a:ext>
          </a:extLst>
        </xdr:cNvPr>
        <xdr:cNvSpPr>
          <a:spLocks noChangeShapeType="1"/>
        </xdr:cNvSpPr>
      </xdr:nvSpPr>
      <xdr:spPr bwMode="auto">
        <a:xfrm>
          <a:off x="4724400" y="9067800"/>
          <a:ext cx="17811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9525</xdr:rowOff>
    </xdr:from>
    <xdr:to>
      <xdr:col>8</xdr:col>
      <xdr:colOff>0</xdr:colOff>
      <xdr:row>19</xdr:row>
      <xdr:rowOff>266700</xdr:rowOff>
    </xdr:to>
    <xdr:sp macro="" textlink="">
      <xdr:nvSpPr>
        <xdr:cNvPr id="978661" name="Line 1">
          <a:extLst>
            <a:ext uri="{FF2B5EF4-FFF2-40B4-BE49-F238E27FC236}">
              <a16:creationId xmlns:a16="http://schemas.microsoft.com/office/drawing/2014/main" id="{00000000-0008-0000-0100-0000E5EE0E00}"/>
            </a:ext>
          </a:extLst>
        </xdr:cNvPr>
        <xdr:cNvSpPr>
          <a:spLocks noChangeShapeType="1"/>
        </xdr:cNvSpPr>
      </xdr:nvSpPr>
      <xdr:spPr bwMode="auto">
        <a:xfrm>
          <a:off x="4724400" y="4914900"/>
          <a:ext cx="1838325" cy="2571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7</xdr:col>
      <xdr:colOff>962025</xdr:colOff>
      <xdr:row>38</xdr:row>
      <xdr:rowOff>266700</xdr:rowOff>
    </xdr:to>
    <xdr:sp macro="" textlink="">
      <xdr:nvSpPr>
        <xdr:cNvPr id="978662" name="Line 2">
          <a:extLst>
            <a:ext uri="{FF2B5EF4-FFF2-40B4-BE49-F238E27FC236}">
              <a16:creationId xmlns:a16="http://schemas.microsoft.com/office/drawing/2014/main" id="{00000000-0008-0000-0100-0000E6EE0E00}"/>
            </a:ext>
          </a:extLst>
        </xdr:cNvPr>
        <xdr:cNvSpPr>
          <a:spLocks noChangeShapeType="1"/>
        </xdr:cNvSpPr>
      </xdr:nvSpPr>
      <xdr:spPr bwMode="auto">
        <a:xfrm>
          <a:off x="4724400" y="9067800"/>
          <a:ext cx="1781175" cy="266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autoPageBreaks="0"/>
  </sheetPr>
  <dimension ref="A1:Q52"/>
  <sheetViews>
    <sheetView showGridLines="0" view="pageBreakPreview" zoomScaleNormal="100" zoomScaleSheetLayoutView="100" zoomScalePageLayoutView="90" workbookViewId="0">
      <selection activeCell="P5" sqref="A1:XFD1048576"/>
    </sheetView>
  </sheetViews>
  <sheetFormatPr defaultColWidth="10.88671875" defaultRowHeight="12"/>
  <cols>
    <col min="1" max="1" width="10.6640625" style="4" customWidth="1"/>
    <col min="2" max="11" width="7.6640625" style="4" customWidth="1"/>
    <col min="12" max="16384" width="10.88671875" style="4"/>
  </cols>
  <sheetData>
    <row r="1" spans="1:17" ht="24" customHeight="1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17" s="6" customFormat="1" ht="15.9" customHeight="1">
      <c r="A2" s="5" t="s">
        <v>1</v>
      </c>
      <c r="B2" s="2"/>
      <c r="C2" s="2"/>
      <c r="D2" s="2"/>
      <c r="E2" s="2"/>
      <c r="F2" s="3"/>
      <c r="G2" s="3"/>
      <c r="H2" s="3"/>
      <c r="I2" s="3"/>
    </row>
    <row r="3" spans="1:17" ht="12" customHeight="1" thickBot="1">
      <c r="A3" s="7"/>
      <c r="B3" s="7"/>
      <c r="C3" s="7"/>
      <c r="D3" s="7"/>
      <c r="E3" s="7"/>
      <c r="F3" s="7"/>
      <c r="G3" s="7"/>
      <c r="H3" s="7"/>
      <c r="J3" s="8" t="s">
        <v>2</v>
      </c>
    </row>
    <row r="4" spans="1:17" ht="15.9" customHeight="1">
      <c r="A4" s="526" t="s">
        <v>3</v>
      </c>
      <c r="B4" s="520" t="s">
        <v>4</v>
      </c>
      <c r="C4" s="521"/>
      <c r="D4" s="528" t="s">
        <v>5</v>
      </c>
      <c r="E4" s="529"/>
      <c r="F4" s="530"/>
      <c r="G4" s="531" t="s">
        <v>6</v>
      </c>
      <c r="H4" s="529"/>
      <c r="I4" s="532"/>
      <c r="J4" s="524" t="s">
        <v>7</v>
      </c>
    </row>
    <row r="5" spans="1:17" ht="15.9" customHeight="1">
      <c r="A5" s="527"/>
      <c r="B5" s="522"/>
      <c r="C5" s="523"/>
      <c r="D5" s="9" t="s">
        <v>8</v>
      </c>
      <c r="E5" s="10" t="s">
        <v>9</v>
      </c>
      <c r="F5" s="11" t="s">
        <v>10</v>
      </c>
      <c r="G5" s="12" t="s">
        <v>8</v>
      </c>
      <c r="H5" s="10" t="s">
        <v>11</v>
      </c>
      <c r="I5" s="13" t="s">
        <v>12</v>
      </c>
      <c r="J5" s="525"/>
    </row>
    <row r="6" spans="1:17" ht="24" customHeight="1">
      <c r="A6" s="706" t="s">
        <v>13</v>
      </c>
      <c r="B6" s="707">
        <v>636228</v>
      </c>
      <c r="C6" s="708"/>
      <c r="D6" s="709">
        <v>72600</v>
      </c>
      <c r="E6" s="710">
        <v>27200</v>
      </c>
      <c r="F6" s="711">
        <v>45400</v>
      </c>
      <c r="G6" s="14">
        <v>425293</v>
      </c>
      <c r="H6" s="710">
        <v>195980</v>
      </c>
      <c r="I6" s="15">
        <v>229313</v>
      </c>
      <c r="J6" s="712">
        <v>138335</v>
      </c>
    </row>
    <row r="7" spans="1:17" ht="24" customHeight="1">
      <c r="A7" s="713" t="s">
        <v>14</v>
      </c>
      <c r="B7" s="707">
        <v>636228</v>
      </c>
      <c r="C7" s="708"/>
      <c r="D7" s="709">
        <v>67600</v>
      </c>
      <c r="E7" s="710">
        <v>25800</v>
      </c>
      <c r="F7" s="711">
        <v>41800</v>
      </c>
      <c r="G7" s="14">
        <v>427144</v>
      </c>
      <c r="H7" s="710">
        <v>195975</v>
      </c>
      <c r="I7" s="15">
        <v>231169</v>
      </c>
      <c r="J7" s="712">
        <v>141484</v>
      </c>
    </row>
    <row r="8" spans="1:17" ht="24" customHeight="1" thickBot="1">
      <c r="A8" s="714" t="s">
        <v>15</v>
      </c>
      <c r="B8" s="715">
        <v>636228</v>
      </c>
      <c r="C8" s="716"/>
      <c r="D8" s="717">
        <v>66800</v>
      </c>
      <c r="E8" s="718">
        <v>25300</v>
      </c>
      <c r="F8" s="719">
        <v>41500</v>
      </c>
      <c r="G8" s="72">
        <f>SUM(H8:I8)</f>
        <v>426744.50000000017</v>
      </c>
      <c r="H8" s="720">
        <v>195909.75000000017</v>
      </c>
      <c r="I8" s="721">
        <f>F41</f>
        <v>230834.75</v>
      </c>
      <c r="J8" s="722">
        <f>B8-D8-G8</f>
        <v>142683.49999999983</v>
      </c>
    </row>
    <row r="9" spans="1:17" ht="12" customHeight="1">
      <c r="A9" s="723" t="s">
        <v>16</v>
      </c>
      <c r="B9" s="723"/>
      <c r="C9" s="723"/>
      <c r="D9" s="724"/>
      <c r="E9" s="725" t="s">
        <v>17</v>
      </c>
      <c r="F9" s="726" t="s">
        <v>18</v>
      </c>
      <c r="G9" s="726"/>
      <c r="H9" s="726"/>
      <c r="I9" s="726"/>
      <c r="J9" s="726"/>
    </row>
    <row r="10" spans="1:17">
      <c r="A10" s="516"/>
      <c r="B10" s="516"/>
      <c r="C10" s="516"/>
      <c r="D10" s="724"/>
      <c r="E10" s="725"/>
      <c r="F10" s="727"/>
      <c r="G10" s="727"/>
      <c r="H10" s="727"/>
      <c r="I10" s="727"/>
      <c r="J10" s="727"/>
    </row>
    <row r="11" spans="1:17" ht="12" customHeight="1">
      <c r="A11" s="516"/>
      <c r="B11" s="516"/>
      <c r="C11" s="516"/>
      <c r="D11" s="16"/>
      <c r="E11" s="728" t="s">
        <v>19</v>
      </c>
      <c r="F11" s="727" t="s">
        <v>20</v>
      </c>
      <c r="G11" s="727"/>
      <c r="H11" s="727"/>
      <c r="I11" s="727"/>
      <c r="J11" s="727"/>
    </row>
    <row r="12" spans="1:17">
      <c r="A12" s="17"/>
      <c r="B12" s="17"/>
      <c r="C12" s="729"/>
      <c r="D12" s="730"/>
      <c r="E12" s="17"/>
      <c r="F12" s="727"/>
      <c r="G12" s="727"/>
      <c r="H12" s="727"/>
      <c r="I12" s="727"/>
      <c r="J12" s="727"/>
    </row>
    <row r="13" spans="1:17" ht="12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2.6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 t="s">
        <v>21</v>
      </c>
      <c r="Q14" s="17"/>
    </row>
    <row r="15" spans="1:17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 t="s">
        <v>22</v>
      </c>
      <c r="N15" s="517" t="s">
        <v>23</v>
      </c>
      <c r="O15" s="518"/>
      <c r="P15" s="20" t="s">
        <v>24</v>
      </c>
      <c r="Q15" s="17"/>
    </row>
    <row r="16" spans="1:1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1" t="s">
        <v>25</v>
      </c>
      <c r="N16" s="22">
        <f>I8</f>
        <v>230834.75</v>
      </c>
      <c r="O16" s="23"/>
      <c r="P16" s="24">
        <f>ROUND(N16/N$24*100,1)</f>
        <v>36.299999999999997</v>
      </c>
      <c r="Q16" s="17"/>
    </row>
    <row r="17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1" t="s">
        <v>26</v>
      </c>
      <c r="N17" s="22">
        <f>H8</f>
        <v>195909.75000000017</v>
      </c>
      <c r="O17" s="23"/>
      <c r="P17" s="24">
        <f>ROUND(N17/N$24*100,1)</f>
        <v>30.8</v>
      </c>
      <c r="Q17" s="17"/>
    </row>
    <row r="18" spans="1:17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1" t="s">
        <v>27</v>
      </c>
      <c r="N18" s="22"/>
      <c r="O18" s="23">
        <f>SUM(N16:N17)</f>
        <v>426744.50000000017</v>
      </c>
      <c r="P18" s="24">
        <f>ROUND(O18/O$24*100,1)</f>
        <v>67.099999999999994</v>
      </c>
      <c r="Q18" s="17"/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1" t="s">
        <v>28</v>
      </c>
      <c r="N19" s="22">
        <f>E8</f>
        <v>25300</v>
      </c>
      <c r="O19" s="23"/>
      <c r="P19" s="24">
        <f>ROUND(N19/N$24*100,1)</f>
        <v>4</v>
      </c>
      <c r="Q19" s="17"/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1" t="s">
        <v>29</v>
      </c>
      <c r="N20" s="22">
        <f>F8</f>
        <v>41500</v>
      </c>
      <c r="O20" s="23"/>
      <c r="P20" s="24">
        <f>ROUND(N20/N$24*100,1)</f>
        <v>6.5</v>
      </c>
      <c r="Q20" s="17"/>
    </row>
    <row r="21" spans="1:1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1"/>
      <c r="N21" s="22"/>
      <c r="O21" s="23"/>
      <c r="P21" s="24">
        <f>ROUND(N21/N$24*100,1)</f>
        <v>0</v>
      </c>
      <c r="Q21" s="17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1" t="s">
        <v>30</v>
      </c>
      <c r="N22" s="22"/>
      <c r="O22" s="23">
        <f>SUM(N19:N21)</f>
        <v>66800</v>
      </c>
      <c r="P22" s="24">
        <f>ROUND(O22/O$24*100,1)</f>
        <v>10.5</v>
      </c>
      <c r="Q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21" t="s">
        <v>31</v>
      </c>
      <c r="N23" s="22">
        <f>J8</f>
        <v>142683.49999999983</v>
      </c>
      <c r="O23" s="23">
        <f>J8</f>
        <v>142683.49999999983</v>
      </c>
      <c r="P23" s="24">
        <f>ROUND(N23/N$24*100,1)</f>
        <v>22.4</v>
      </c>
      <c r="Q23" s="17"/>
    </row>
    <row r="24" spans="1:17" ht="12.6" thickBo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5" t="s">
        <v>32</v>
      </c>
      <c r="N24" s="26">
        <f>SUM(N16:N23)</f>
        <v>636228</v>
      </c>
      <c r="O24" s="27">
        <f>SUM(O16:O23)</f>
        <v>636228</v>
      </c>
      <c r="P24" s="28">
        <f>ROUND(N24/N$24*100,1)</f>
        <v>100</v>
      </c>
      <c r="Q24" s="17"/>
    </row>
    <row r="25" spans="1:17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Q25" s="17"/>
    </row>
    <row r="26" spans="1:1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2.6" thickBo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4" t="s">
        <v>33</v>
      </c>
      <c r="Q27" s="17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9" t="s">
        <v>34</v>
      </c>
      <c r="N28" s="517" t="s">
        <v>23</v>
      </c>
      <c r="O28" s="519"/>
      <c r="P28" s="20" t="s">
        <v>24</v>
      </c>
      <c r="Q28" s="17"/>
    </row>
    <row r="29" spans="1:1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21" t="s">
        <v>35</v>
      </c>
      <c r="N29" s="22">
        <f>G41</f>
        <v>199150.75</v>
      </c>
      <c r="O29" s="23"/>
      <c r="P29" s="24">
        <f>ROUND(N29/N$38*100,1)</f>
        <v>46.7</v>
      </c>
      <c r="Q29" s="17"/>
    </row>
    <row r="30" spans="1: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21" t="s">
        <v>36</v>
      </c>
      <c r="N30" s="22">
        <f>I41</f>
        <v>14246.47</v>
      </c>
      <c r="O30" s="23"/>
      <c r="P30" s="24">
        <f>ROUND(N30/N$38*100,1)</f>
        <v>3.3</v>
      </c>
      <c r="Q30" s="17"/>
    </row>
    <row r="31" spans="1:1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1" t="s">
        <v>37</v>
      </c>
      <c r="N31" s="22">
        <f>H41</f>
        <v>6947.7999999999993</v>
      </c>
      <c r="O31" s="23"/>
      <c r="P31" s="24">
        <f>ROUND(N31/N$38*100,1)</f>
        <v>1.6</v>
      </c>
      <c r="Q31" s="17"/>
    </row>
    <row r="32" spans="1:1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21" t="s">
        <v>38</v>
      </c>
      <c r="N32" s="22">
        <f>J41</f>
        <v>7602.63</v>
      </c>
      <c r="O32" s="23"/>
      <c r="P32" s="24">
        <f>ROUND(N32/N$38*100,1)</f>
        <v>1.8</v>
      </c>
      <c r="Q32" s="17"/>
    </row>
    <row r="33" spans="1:1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21" t="s">
        <v>39</v>
      </c>
      <c r="N33" s="22">
        <f>K41</f>
        <v>2887.1</v>
      </c>
      <c r="O33" s="23"/>
      <c r="P33" s="24">
        <f>ROUND(N33/N$38*100,1)</f>
        <v>0.7</v>
      </c>
      <c r="Q33" s="17"/>
    </row>
    <row r="34" spans="1:1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1" t="s">
        <v>40</v>
      </c>
      <c r="N34" s="22"/>
      <c r="O34" s="23">
        <f>SUM(N29:N33)</f>
        <v>230834.75</v>
      </c>
      <c r="P34" s="24">
        <f>ROUND(O34/O$38*100,1)</f>
        <v>54.1</v>
      </c>
      <c r="Q34" s="17"/>
    </row>
    <row r="35" spans="1:1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21" t="s">
        <v>41</v>
      </c>
      <c r="N35" s="22">
        <f>D41</f>
        <v>194984.26000000004</v>
      </c>
      <c r="O35" s="23"/>
      <c r="P35" s="24">
        <f>ROUND(N35/N$38*100,1)</f>
        <v>45.7</v>
      </c>
      <c r="Q35" s="17"/>
    </row>
    <row r="36" spans="1:17" ht="12.6" thickBo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8" t="s">
        <v>2</v>
      </c>
      <c r="L36" s="17"/>
      <c r="M36" s="21" t="s">
        <v>31</v>
      </c>
      <c r="N36" s="22">
        <f>E41</f>
        <v>925.49</v>
      </c>
      <c r="O36" s="23"/>
      <c r="P36" s="24">
        <f>ROUND(N36/N$38*100,1)</f>
        <v>0.2</v>
      </c>
      <c r="Q36" s="17"/>
    </row>
    <row r="37" spans="1:17" s="17" customFormat="1" ht="15.9" customHeight="1">
      <c r="A37" s="533" t="s">
        <v>42</v>
      </c>
      <c r="B37" s="535" t="s">
        <v>4</v>
      </c>
      <c r="C37" s="537" t="s">
        <v>43</v>
      </c>
      <c r="D37" s="538"/>
      <c r="E37" s="539"/>
      <c r="F37" s="540" t="s">
        <v>44</v>
      </c>
      <c r="G37" s="538"/>
      <c r="H37" s="538"/>
      <c r="I37" s="538"/>
      <c r="J37" s="538"/>
      <c r="K37" s="541"/>
      <c r="M37" s="29" t="s">
        <v>45</v>
      </c>
      <c r="N37" s="30"/>
      <c r="O37" s="31">
        <f>SUM(N35:N36)</f>
        <v>195909.75000000003</v>
      </c>
      <c r="P37" s="24">
        <f>ROUND(O37/O$38*100,1)</f>
        <v>45.9</v>
      </c>
    </row>
    <row r="38" spans="1:17" s="17" customFormat="1" ht="15.9" customHeight="1" thickBot="1">
      <c r="A38" s="534"/>
      <c r="B38" s="536"/>
      <c r="C38" s="32" t="s">
        <v>46</v>
      </c>
      <c r="D38" s="33" t="s">
        <v>47</v>
      </c>
      <c r="E38" s="34" t="s">
        <v>48</v>
      </c>
      <c r="F38" s="35" t="s">
        <v>46</v>
      </c>
      <c r="G38" s="33" t="s">
        <v>49</v>
      </c>
      <c r="H38" s="33" t="s">
        <v>50</v>
      </c>
      <c r="I38" s="33" t="s">
        <v>51</v>
      </c>
      <c r="J38" s="33" t="s">
        <v>38</v>
      </c>
      <c r="K38" s="36" t="s">
        <v>52</v>
      </c>
      <c r="M38" s="25" t="s">
        <v>32</v>
      </c>
      <c r="N38" s="26">
        <f>SUM(N29:N36)</f>
        <v>426744.5</v>
      </c>
      <c r="O38" s="27">
        <f>SUM(O37,O34)</f>
        <v>426744.5</v>
      </c>
      <c r="P38" s="28">
        <f>ROUND(N38/N$38*100,1)</f>
        <v>100</v>
      </c>
    </row>
    <row r="39" spans="1:17" s="17" customFormat="1" ht="24" customHeight="1">
      <c r="A39" s="713" t="s">
        <v>13</v>
      </c>
      <c r="B39" s="731">
        <v>425293</v>
      </c>
      <c r="C39" s="709">
        <v>195980</v>
      </c>
      <c r="D39" s="710">
        <v>195011</v>
      </c>
      <c r="E39" s="711">
        <v>969</v>
      </c>
      <c r="F39" s="14">
        <v>229313</v>
      </c>
      <c r="G39" s="710">
        <v>197014</v>
      </c>
      <c r="H39" s="710">
        <v>7037</v>
      </c>
      <c r="I39" s="710">
        <v>14480</v>
      </c>
      <c r="J39" s="710">
        <v>7489</v>
      </c>
      <c r="K39" s="732">
        <v>3293</v>
      </c>
    </row>
    <row r="40" spans="1:17" s="17" customFormat="1" ht="24" customHeight="1">
      <c r="A40" s="713" t="s">
        <v>53</v>
      </c>
      <c r="B40" s="731">
        <v>427144</v>
      </c>
      <c r="C40" s="709">
        <v>195975</v>
      </c>
      <c r="D40" s="710">
        <v>195006</v>
      </c>
      <c r="E40" s="711">
        <v>969</v>
      </c>
      <c r="F40" s="14">
        <v>231169</v>
      </c>
      <c r="G40" s="710">
        <v>199461</v>
      </c>
      <c r="H40" s="710">
        <v>6949</v>
      </c>
      <c r="I40" s="710">
        <v>14326</v>
      </c>
      <c r="J40" s="710">
        <v>7523</v>
      </c>
      <c r="K40" s="732">
        <v>2910</v>
      </c>
      <c r="O40" s="37"/>
    </row>
    <row r="41" spans="1:17" s="17" customFormat="1" ht="24" customHeight="1" thickBot="1">
      <c r="A41" s="714" t="s">
        <v>15</v>
      </c>
      <c r="B41" s="733">
        <f>C41+F41</f>
        <v>426744.50000000017</v>
      </c>
      <c r="C41" s="717">
        <v>195909.75000000017</v>
      </c>
      <c r="D41" s="718">
        <v>194984.26000000004</v>
      </c>
      <c r="E41" s="719">
        <v>925.49</v>
      </c>
      <c r="F41" s="72">
        <f>SUM(G41:K41)</f>
        <v>230834.75</v>
      </c>
      <c r="G41" s="718">
        <f>'【4P-5P左右】1-3(1)保有面積'!R9+'【4P-5P左右】1-3(1)保有面積'!S9</f>
        <v>199150.75</v>
      </c>
      <c r="H41" s="718">
        <f>'【4P-5P左右】1-3(1)保有面積'!L9</f>
        <v>6947.7999999999993</v>
      </c>
      <c r="I41" s="718">
        <f>'【4P-5P左右】1-3(1)保有面積'!M9+'【4P-5P左右】1-3(1)保有面積'!N9</f>
        <v>14246.47</v>
      </c>
      <c r="J41" s="718">
        <f>'【4P-5P左右】1-3(1)保有面積'!P9</f>
        <v>7602.63</v>
      </c>
      <c r="K41" s="734">
        <f>'【4P-5P左右】1-3(1)保有面積'!Q9</f>
        <v>2887.1</v>
      </c>
    </row>
    <row r="42" spans="1:17" s="17" customFormat="1" ht="12" customHeight="1">
      <c r="C42" s="16"/>
      <c r="D42" s="16"/>
      <c r="E42" s="16"/>
      <c r="F42" s="725" t="s">
        <v>54</v>
      </c>
      <c r="G42" s="729" t="s">
        <v>20</v>
      </c>
      <c r="H42" s="729"/>
      <c r="I42" s="729"/>
      <c r="J42" s="729"/>
      <c r="K42" s="729"/>
    </row>
    <row r="43" spans="1:17" s="17" customFormat="1" ht="12" customHeight="1">
      <c r="C43" s="16"/>
      <c r="D43" s="16"/>
      <c r="E43" s="16"/>
      <c r="F43" s="735"/>
      <c r="G43" s="736"/>
      <c r="H43" s="729"/>
      <c r="I43" s="729"/>
      <c r="J43" s="729"/>
      <c r="K43" s="729"/>
    </row>
    <row r="44" spans="1:17" s="17" customFormat="1" ht="15.9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7" s="17" customFormat="1" ht="15.9" customHeight="1">
      <c r="A45" s="38" t="s">
        <v>55</v>
      </c>
      <c r="B45" s="16" t="s">
        <v>56</v>
      </c>
      <c r="C45" s="16"/>
      <c r="D45" s="16"/>
      <c r="E45" s="16"/>
      <c r="F45" s="16"/>
      <c r="G45" s="16"/>
      <c r="H45" s="16"/>
      <c r="I45" s="16"/>
      <c r="J45" s="16"/>
      <c r="K45" s="16"/>
    </row>
    <row r="46" spans="1:17" s="17" customFormat="1" ht="15.9" customHeight="1">
      <c r="A46" s="39" t="s">
        <v>19</v>
      </c>
      <c r="B46" s="16" t="s">
        <v>57</v>
      </c>
      <c r="C46" s="16"/>
      <c r="D46" s="16"/>
      <c r="E46" s="16"/>
      <c r="F46" s="16"/>
      <c r="G46" s="16"/>
      <c r="H46" s="16"/>
      <c r="I46" s="16"/>
      <c r="J46" s="16"/>
      <c r="K46" s="16"/>
    </row>
    <row r="47" spans="1:17" s="17" customFormat="1" ht="15.9" customHeight="1">
      <c r="A47" s="39" t="s">
        <v>58</v>
      </c>
      <c r="B47" s="16" t="s">
        <v>59</v>
      </c>
      <c r="C47" s="16"/>
      <c r="D47" s="16"/>
      <c r="E47" s="16"/>
      <c r="F47" s="16"/>
      <c r="G47" s="16"/>
      <c r="H47" s="16"/>
      <c r="I47" s="16"/>
      <c r="J47" s="16"/>
      <c r="K47" s="16"/>
    </row>
    <row r="48" spans="1:17" s="17" customFormat="1" ht="15.9" customHeight="1">
      <c r="A48" s="39" t="s">
        <v>60</v>
      </c>
      <c r="B48" s="516" t="s">
        <v>61</v>
      </c>
      <c r="C48" s="516"/>
      <c r="D48" s="516"/>
      <c r="E48" s="516"/>
      <c r="F48" s="516"/>
      <c r="G48" s="516"/>
      <c r="H48" s="516"/>
      <c r="I48" s="516"/>
      <c r="J48" s="516"/>
      <c r="K48" s="516"/>
    </row>
    <row r="49" spans="1:12" s="17" customFormat="1" ht="15.9" customHeight="1">
      <c r="A49" s="16"/>
      <c r="B49" s="516"/>
      <c r="C49" s="516"/>
      <c r="D49" s="516"/>
      <c r="E49" s="516"/>
      <c r="F49" s="516"/>
      <c r="G49" s="516"/>
      <c r="H49" s="516"/>
      <c r="I49" s="516"/>
      <c r="J49" s="516"/>
      <c r="K49" s="516"/>
    </row>
    <row r="50" spans="1:12" s="17" customFormat="1" ht="15.9" customHeight="1">
      <c r="A50" s="39" t="s">
        <v>62</v>
      </c>
      <c r="B50" s="16" t="s">
        <v>63</v>
      </c>
      <c r="C50" s="16"/>
      <c r="D50" s="16"/>
      <c r="E50" s="16"/>
      <c r="F50" s="16"/>
      <c r="G50" s="16"/>
      <c r="H50" s="16"/>
      <c r="I50" s="16"/>
      <c r="J50" s="16"/>
      <c r="K50" s="16"/>
    </row>
    <row r="51" spans="1:12" s="17" customFormat="1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s="17" customFormat="1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mergeCells count="18">
    <mergeCell ref="A4:A5"/>
    <mergeCell ref="D4:F4"/>
    <mergeCell ref="G4:I4"/>
    <mergeCell ref="A37:A38"/>
    <mergeCell ref="B37:B38"/>
    <mergeCell ref="C37:E37"/>
    <mergeCell ref="F37:K37"/>
    <mergeCell ref="A9:C11"/>
    <mergeCell ref="B48:K49"/>
    <mergeCell ref="N15:O15"/>
    <mergeCell ref="N28:O28"/>
    <mergeCell ref="B4:C5"/>
    <mergeCell ref="B6:C6"/>
    <mergeCell ref="B7:C7"/>
    <mergeCell ref="B8:C8"/>
    <mergeCell ref="F9:J10"/>
    <mergeCell ref="F11:J12"/>
    <mergeCell ref="J4:J5"/>
  </mergeCells>
  <phoneticPr fontId="3"/>
  <pageMargins left="0.70866141732283472" right="0.70866141732283472" top="0.78740157480314965" bottom="0.19685039370078741" header="0.35433070866141736" footer="0.31496062992125984"/>
  <pageSetup paperSize="9" fitToWidth="0" orientation="portrait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AB55"/>
  <sheetViews>
    <sheetView showGridLines="0" view="pageBreakPreview" zoomScale="60" zoomScaleNormal="100" workbookViewId="0">
      <pane xSplit="3" ySplit="7" topLeftCell="D8" activePane="bottomRight" state="frozen"/>
      <selection pane="topRight" activeCell="O7" sqref="O7"/>
      <selection pane="bottomLeft" activeCell="O7" sqref="O7"/>
      <selection pane="bottomRight" activeCell="AB25" sqref="AB25"/>
    </sheetView>
  </sheetViews>
  <sheetFormatPr defaultRowHeight="12"/>
  <cols>
    <col min="1" max="1" width="5.6640625" style="193" customWidth="1"/>
    <col min="2" max="2" width="13.6640625" style="193" customWidth="1"/>
    <col min="3" max="3" width="9.6640625" style="194" customWidth="1"/>
    <col min="4" max="12" width="6.6640625" style="194" customWidth="1"/>
    <col min="13" max="13" width="5.6640625" style="195" customWidth="1"/>
    <col min="14" max="15" width="6.6640625" style="194" customWidth="1"/>
    <col min="16" max="16" width="9.109375" style="194" bestFit="1" customWidth="1"/>
    <col min="17" max="17" width="8.5546875" style="194" bestFit="1" customWidth="1"/>
    <col min="18" max="19" width="7.88671875" style="194" bestFit="1" customWidth="1"/>
    <col min="20" max="25" width="6.6640625" style="194" customWidth="1"/>
    <col min="26" max="26" width="3.6640625" style="196" customWidth="1"/>
    <col min="27" max="27" width="9" style="193"/>
    <col min="28" max="28" width="13.33203125" style="193" bestFit="1" customWidth="1"/>
    <col min="29" max="257" width="9" style="193"/>
    <col min="258" max="258" width="4.6640625" style="193" customWidth="1"/>
    <col min="259" max="259" width="20.6640625" style="193" customWidth="1"/>
    <col min="260" max="260" width="15.109375" style="193" bestFit="1" customWidth="1"/>
    <col min="261" max="281" width="11.88671875" style="193" customWidth="1"/>
    <col min="282" max="282" width="5.44140625" style="193" bestFit="1" customWidth="1"/>
    <col min="283" max="283" width="9" style="193"/>
    <col min="284" max="284" width="13.33203125" style="193" bestFit="1" customWidth="1"/>
    <col min="285" max="513" width="9" style="193"/>
    <col min="514" max="514" width="4.6640625" style="193" customWidth="1"/>
    <col min="515" max="515" width="20.6640625" style="193" customWidth="1"/>
    <col min="516" max="516" width="15.109375" style="193" bestFit="1" customWidth="1"/>
    <col min="517" max="537" width="11.88671875" style="193" customWidth="1"/>
    <col min="538" max="538" width="5.44140625" style="193" bestFit="1" customWidth="1"/>
    <col min="539" max="539" width="9" style="193"/>
    <col min="540" max="540" width="13.33203125" style="193" bestFit="1" customWidth="1"/>
    <col min="541" max="769" width="9" style="193"/>
    <col min="770" max="770" width="4.6640625" style="193" customWidth="1"/>
    <col min="771" max="771" width="20.6640625" style="193" customWidth="1"/>
    <col min="772" max="772" width="15.109375" style="193" bestFit="1" customWidth="1"/>
    <col min="773" max="793" width="11.88671875" style="193" customWidth="1"/>
    <col min="794" max="794" width="5.44140625" style="193" bestFit="1" customWidth="1"/>
    <col min="795" max="795" width="9" style="193"/>
    <col min="796" max="796" width="13.33203125" style="193" bestFit="1" customWidth="1"/>
    <col min="797" max="1025" width="9" style="193"/>
    <col min="1026" max="1026" width="4.6640625" style="193" customWidth="1"/>
    <col min="1027" max="1027" width="20.6640625" style="193" customWidth="1"/>
    <col min="1028" max="1028" width="15.109375" style="193" bestFit="1" customWidth="1"/>
    <col min="1029" max="1049" width="11.88671875" style="193" customWidth="1"/>
    <col min="1050" max="1050" width="5.44140625" style="193" bestFit="1" customWidth="1"/>
    <col min="1051" max="1051" width="9" style="193"/>
    <col min="1052" max="1052" width="13.33203125" style="193" bestFit="1" customWidth="1"/>
    <col min="1053" max="1281" width="9" style="193"/>
    <col min="1282" max="1282" width="4.6640625" style="193" customWidth="1"/>
    <col min="1283" max="1283" width="20.6640625" style="193" customWidth="1"/>
    <col min="1284" max="1284" width="15.109375" style="193" bestFit="1" customWidth="1"/>
    <col min="1285" max="1305" width="11.88671875" style="193" customWidth="1"/>
    <col min="1306" max="1306" width="5.44140625" style="193" bestFit="1" customWidth="1"/>
    <col min="1307" max="1307" width="9" style="193"/>
    <col min="1308" max="1308" width="13.33203125" style="193" bestFit="1" customWidth="1"/>
    <col min="1309" max="1537" width="9" style="193"/>
    <col min="1538" max="1538" width="4.6640625" style="193" customWidth="1"/>
    <col min="1539" max="1539" width="20.6640625" style="193" customWidth="1"/>
    <col min="1540" max="1540" width="15.109375" style="193" bestFit="1" customWidth="1"/>
    <col min="1541" max="1561" width="11.88671875" style="193" customWidth="1"/>
    <col min="1562" max="1562" width="5.44140625" style="193" bestFit="1" customWidth="1"/>
    <col min="1563" max="1563" width="9" style="193"/>
    <col min="1564" max="1564" width="13.33203125" style="193" bestFit="1" customWidth="1"/>
    <col min="1565" max="1793" width="9" style="193"/>
    <col min="1794" max="1794" width="4.6640625" style="193" customWidth="1"/>
    <col min="1795" max="1795" width="20.6640625" style="193" customWidth="1"/>
    <col min="1796" max="1796" width="15.109375" style="193" bestFit="1" customWidth="1"/>
    <col min="1797" max="1817" width="11.88671875" style="193" customWidth="1"/>
    <col min="1818" max="1818" width="5.44140625" style="193" bestFit="1" customWidth="1"/>
    <col min="1819" max="1819" width="9" style="193"/>
    <col min="1820" max="1820" width="13.33203125" style="193" bestFit="1" customWidth="1"/>
    <col min="1821" max="2049" width="9" style="193"/>
    <col min="2050" max="2050" width="4.6640625" style="193" customWidth="1"/>
    <col min="2051" max="2051" width="20.6640625" style="193" customWidth="1"/>
    <col min="2052" max="2052" width="15.109375" style="193" bestFit="1" customWidth="1"/>
    <col min="2053" max="2073" width="11.88671875" style="193" customWidth="1"/>
    <col min="2074" max="2074" width="5.44140625" style="193" bestFit="1" customWidth="1"/>
    <col min="2075" max="2075" width="9" style="193"/>
    <col min="2076" max="2076" width="13.33203125" style="193" bestFit="1" customWidth="1"/>
    <col min="2077" max="2305" width="9" style="193"/>
    <col min="2306" max="2306" width="4.6640625" style="193" customWidth="1"/>
    <col min="2307" max="2307" width="20.6640625" style="193" customWidth="1"/>
    <col min="2308" max="2308" width="15.109375" style="193" bestFit="1" customWidth="1"/>
    <col min="2309" max="2329" width="11.88671875" style="193" customWidth="1"/>
    <col min="2330" max="2330" width="5.44140625" style="193" bestFit="1" customWidth="1"/>
    <col min="2331" max="2331" width="9" style="193"/>
    <col min="2332" max="2332" width="13.33203125" style="193" bestFit="1" customWidth="1"/>
    <col min="2333" max="2561" width="9" style="193"/>
    <col min="2562" max="2562" width="4.6640625" style="193" customWidth="1"/>
    <col min="2563" max="2563" width="20.6640625" style="193" customWidth="1"/>
    <col min="2564" max="2564" width="15.109375" style="193" bestFit="1" customWidth="1"/>
    <col min="2565" max="2585" width="11.88671875" style="193" customWidth="1"/>
    <col min="2586" max="2586" width="5.44140625" style="193" bestFit="1" customWidth="1"/>
    <col min="2587" max="2587" width="9" style="193"/>
    <col min="2588" max="2588" width="13.33203125" style="193" bestFit="1" customWidth="1"/>
    <col min="2589" max="2817" width="9" style="193"/>
    <col min="2818" max="2818" width="4.6640625" style="193" customWidth="1"/>
    <col min="2819" max="2819" width="20.6640625" style="193" customWidth="1"/>
    <col min="2820" max="2820" width="15.109375" style="193" bestFit="1" customWidth="1"/>
    <col min="2821" max="2841" width="11.88671875" style="193" customWidth="1"/>
    <col min="2842" max="2842" width="5.44140625" style="193" bestFit="1" customWidth="1"/>
    <col min="2843" max="2843" width="9" style="193"/>
    <col min="2844" max="2844" width="13.33203125" style="193" bestFit="1" customWidth="1"/>
    <col min="2845" max="3073" width="9" style="193"/>
    <col min="3074" max="3074" width="4.6640625" style="193" customWidth="1"/>
    <col min="3075" max="3075" width="20.6640625" style="193" customWidth="1"/>
    <col min="3076" max="3076" width="15.109375" style="193" bestFit="1" customWidth="1"/>
    <col min="3077" max="3097" width="11.88671875" style="193" customWidth="1"/>
    <col min="3098" max="3098" width="5.44140625" style="193" bestFit="1" customWidth="1"/>
    <col min="3099" max="3099" width="9" style="193"/>
    <col min="3100" max="3100" width="13.33203125" style="193" bestFit="1" customWidth="1"/>
    <col min="3101" max="3329" width="9" style="193"/>
    <col min="3330" max="3330" width="4.6640625" style="193" customWidth="1"/>
    <col min="3331" max="3331" width="20.6640625" style="193" customWidth="1"/>
    <col min="3332" max="3332" width="15.109375" style="193" bestFit="1" customWidth="1"/>
    <col min="3333" max="3353" width="11.88671875" style="193" customWidth="1"/>
    <col min="3354" max="3354" width="5.44140625" style="193" bestFit="1" customWidth="1"/>
    <col min="3355" max="3355" width="9" style="193"/>
    <col min="3356" max="3356" width="13.33203125" style="193" bestFit="1" customWidth="1"/>
    <col min="3357" max="3585" width="9" style="193"/>
    <col min="3586" max="3586" width="4.6640625" style="193" customWidth="1"/>
    <col min="3587" max="3587" width="20.6640625" style="193" customWidth="1"/>
    <col min="3588" max="3588" width="15.109375" style="193" bestFit="1" customWidth="1"/>
    <col min="3589" max="3609" width="11.88671875" style="193" customWidth="1"/>
    <col min="3610" max="3610" width="5.44140625" style="193" bestFit="1" customWidth="1"/>
    <col min="3611" max="3611" width="9" style="193"/>
    <col min="3612" max="3612" width="13.33203125" style="193" bestFit="1" customWidth="1"/>
    <col min="3613" max="3841" width="9" style="193"/>
    <col min="3842" max="3842" width="4.6640625" style="193" customWidth="1"/>
    <col min="3843" max="3843" width="20.6640625" style="193" customWidth="1"/>
    <col min="3844" max="3844" width="15.109375" style="193" bestFit="1" customWidth="1"/>
    <col min="3845" max="3865" width="11.88671875" style="193" customWidth="1"/>
    <col min="3866" max="3866" width="5.44140625" style="193" bestFit="1" customWidth="1"/>
    <col min="3867" max="3867" width="9" style="193"/>
    <col min="3868" max="3868" width="13.33203125" style="193" bestFit="1" customWidth="1"/>
    <col min="3869" max="4097" width="9" style="193"/>
    <col min="4098" max="4098" width="4.6640625" style="193" customWidth="1"/>
    <col min="4099" max="4099" width="20.6640625" style="193" customWidth="1"/>
    <col min="4100" max="4100" width="15.109375" style="193" bestFit="1" customWidth="1"/>
    <col min="4101" max="4121" width="11.88671875" style="193" customWidth="1"/>
    <col min="4122" max="4122" width="5.44140625" style="193" bestFit="1" customWidth="1"/>
    <col min="4123" max="4123" width="9" style="193"/>
    <col min="4124" max="4124" width="13.33203125" style="193" bestFit="1" customWidth="1"/>
    <col min="4125" max="4353" width="9" style="193"/>
    <col min="4354" max="4354" width="4.6640625" style="193" customWidth="1"/>
    <col min="4355" max="4355" width="20.6640625" style="193" customWidth="1"/>
    <col min="4356" max="4356" width="15.109375" style="193" bestFit="1" customWidth="1"/>
    <col min="4357" max="4377" width="11.88671875" style="193" customWidth="1"/>
    <col min="4378" max="4378" width="5.44140625" style="193" bestFit="1" customWidth="1"/>
    <col min="4379" max="4379" width="9" style="193"/>
    <col min="4380" max="4380" width="13.33203125" style="193" bestFit="1" customWidth="1"/>
    <col min="4381" max="4609" width="9" style="193"/>
    <col min="4610" max="4610" width="4.6640625" style="193" customWidth="1"/>
    <col min="4611" max="4611" width="20.6640625" style="193" customWidth="1"/>
    <col min="4612" max="4612" width="15.109375" style="193" bestFit="1" customWidth="1"/>
    <col min="4613" max="4633" width="11.88671875" style="193" customWidth="1"/>
    <col min="4634" max="4634" width="5.44140625" style="193" bestFit="1" customWidth="1"/>
    <col min="4635" max="4635" width="9" style="193"/>
    <col min="4636" max="4636" width="13.33203125" style="193" bestFit="1" customWidth="1"/>
    <col min="4637" max="4865" width="9" style="193"/>
    <col min="4866" max="4866" width="4.6640625" style="193" customWidth="1"/>
    <col min="4867" max="4867" width="20.6640625" style="193" customWidth="1"/>
    <col min="4868" max="4868" width="15.109375" style="193" bestFit="1" customWidth="1"/>
    <col min="4869" max="4889" width="11.88671875" style="193" customWidth="1"/>
    <col min="4890" max="4890" width="5.44140625" style="193" bestFit="1" customWidth="1"/>
    <col min="4891" max="4891" width="9" style="193"/>
    <col min="4892" max="4892" width="13.33203125" style="193" bestFit="1" customWidth="1"/>
    <col min="4893" max="5121" width="9" style="193"/>
    <col min="5122" max="5122" width="4.6640625" style="193" customWidth="1"/>
    <col min="5123" max="5123" width="20.6640625" style="193" customWidth="1"/>
    <col min="5124" max="5124" width="15.109375" style="193" bestFit="1" customWidth="1"/>
    <col min="5125" max="5145" width="11.88671875" style="193" customWidth="1"/>
    <col min="5146" max="5146" width="5.44140625" style="193" bestFit="1" customWidth="1"/>
    <col min="5147" max="5147" width="9" style="193"/>
    <col min="5148" max="5148" width="13.33203125" style="193" bestFit="1" customWidth="1"/>
    <col min="5149" max="5377" width="9" style="193"/>
    <col min="5378" max="5378" width="4.6640625" style="193" customWidth="1"/>
    <col min="5379" max="5379" width="20.6640625" style="193" customWidth="1"/>
    <col min="5380" max="5380" width="15.109375" style="193" bestFit="1" customWidth="1"/>
    <col min="5381" max="5401" width="11.88671875" style="193" customWidth="1"/>
    <col min="5402" max="5402" width="5.44140625" style="193" bestFit="1" customWidth="1"/>
    <col min="5403" max="5403" width="9" style="193"/>
    <col min="5404" max="5404" width="13.33203125" style="193" bestFit="1" customWidth="1"/>
    <col min="5405" max="5633" width="9" style="193"/>
    <col min="5634" max="5634" width="4.6640625" style="193" customWidth="1"/>
    <col min="5635" max="5635" width="20.6640625" style="193" customWidth="1"/>
    <col min="5636" max="5636" width="15.109375" style="193" bestFit="1" customWidth="1"/>
    <col min="5637" max="5657" width="11.88671875" style="193" customWidth="1"/>
    <col min="5658" max="5658" width="5.44140625" style="193" bestFit="1" customWidth="1"/>
    <col min="5659" max="5659" width="9" style="193"/>
    <col min="5660" max="5660" width="13.33203125" style="193" bestFit="1" customWidth="1"/>
    <col min="5661" max="5889" width="9" style="193"/>
    <col min="5890" max="5890" width="4.6640625" style="193" customWidth="1"/>
    <col min="5891" max="5891" width="20.6640625" style="193" customWidth="1"/>
    <col min="5892" max="5892" width="15.109375" style="193" bestFit="1" customWidth="1"/>
    <col min="5893" max="5913" width="11.88671875" style="193" customWidth="1"/>
    <col min="5914" max="5914" width="5.44140625" style="193" bestFit="1" customWidth="1"/>
    <col min="5915" max="5915" width="9" style="193"/>
    <col min="5916" max="5916" width="13.33203125" style="193" bestFit="1" customWidth="1"/>
    <col min="5917" max="6145" width="9" style="193"/>
    <col min="6146" max="6146" width="4.6640625" style="193" customWidth="1"/>
    <col min="6147" max="6147" width="20.6640625" style="193" customWidth="1"/>
    <col min="6148" max="6148" width="15.109375" style="193" bestFit="1" customWidth="1"/>
    <col min="6149" max="6169" width="11.88671875" style="193" customWidth="1"/>
    <col min="6170" max="6170" width="5.44140625" style="193" bestFit="1" customWidth="1"/>
    <col min="6171" max="6171" width="9" style="193"/>
    <col min="6172" max="6172" width="13.33203125" style="193" bestFit="1" customWidth="1"/>
    <col min="6173" max="6401" width="9" style="193"/>
    <col min="6402" max="6402" width="4.6640625" style="193" customWidth="1"/>
    <col min="6403" max="6403" width="20.6640625" style="193" customWidth="1"/>
    <col min="6404" max="6404" width="15.109375" style="193" bestFit="1" customWidth="1"/>
    <col min="6405" max="6425" width="11.88671875" style="193" customWidth="1"/>
    <col min="6426" max="6426" width="5.44140625" style="193" bestFit="1" customWidth="1"/>
    <col min="6427" max="6427" width="9" style="193"/>
    <col min="6428" max="6428" width="13.33203125" style="193" bestFit="1" customWidth="1"/>
    <col min="6429" max="6657" width="9" style="193"/>
    <col min="6658" max="6658" width="4.6640625" style="193" customWidth="1"/>
    <col min="6659" max="6659" width="20.6640625" style="193" customWidth="1"/>
    <col min="6660" max="6660" width="15.109375" style="193" bestFit="1" customWidth="1"/>
    <col min="6661" max="6681" width="11.88671875" style="193" customWidth="1"/>
    <col min="6682" max="6682" width="5.44140625" style="193" bestFit="1" customWidth="1"/>
    <col min="6683" max="6683" width="9" style="193"/>
    <col min="6684" max="6684" width="13.33203125" style="193" bestFit="1" customWidth="1"/>
    <col min="6685" max="6913" width="9" style="193"/>
    <col min="6914" max="6914" width="4.6640625" style="193" customWidth="1"/>
    <col min="6915" max="6915" width="20.6640625" style="193" customWidth="1"/>
    <col min="6916" max="6916" width="15.109375" style="193" bestFit="1" customWidth="1"/>
    <col min="6917" max="6937" width="11.88671875" style="193" customWidth="1"/>
    <col min="6938" max="6938" width="5.44140625" style="193" bestFit="1" customWidth="1"/>
    <col min="6939" max="6939" width="9" style="193"/>
    <col min="6940" max="6940" width="13.33203125" style="193" bestFit="1" customWidth="1"/>
    <col min="6941" max="7169" width="9" style="193"/>
    <col min="7170" max="7170" width="4.6640625" style="193" customWidth="1"/>
    <col min="7171" max="7171" width="20.6640625" style="193" customWidth="1"/>
    <col min="7172" max="7172" width="15.109375" style="193" bestFit="1" customWidth="1"/>
    <col min="7173" max="7193" width="11.88671875" style="193" customWidth="1"/>
    <col min="7194" max="7194" width="5.44140625" style="193" bestFit="1" customWidth="1"/>
    <col min="7195" max="7195" width="9" style="193"/>
    <col min="7196" max="7196" width="13.33203125" style="193" bestFit="1" customWidth="1"/>
    <col min="7197" max="7425" width="9" style="193"/>
    <col min="7426" max="7426" width="4.6640625" style="193" customWidth="1"/>
    <col min="7427" max="7427" width="20.6640625" style="193" customWidth="1"/>
    <col min="7428" max="7428" width="15.109375" style="193" bestFit="1" customWidth="1"/>
    <col min="7429" max="7449" width="11.88671875" style="193" customWidth="1"/>
    <col min="7450" max="7450" width="5.44140625" style="193" bestFit="1" customWidth="1"/>
    <col min="7451" max="7451" width="9" style="193"/>
    <col min="7452" max="7452" width="13.33203125" style="193" bestFit="1" customWidth="1"/>
    <col min="7453" max="7681" width="9" style="193"/>
    <col min="7682" max="7682" width="4.6640625" style="193" customWidth="1"/>
    <col min="7683" max="7683" width="20.6640625" style="193" customWidth="1"/>
    <col min="7684" max="7684" width="15.109375" style="193" bestFit="1" customWidth="1"/>
    <col min="7685" max="7705" width="11.88671875" style="193" customWidth="1"/>
    <col min="7706" max="7706" width="5.44140625" style="193" bestFit="1" customWidth="1"/>
    <col min="7707" max="7707" width="9" style="193"/>
    <col min="7708" max="7708" width="13.33203125" style="193" bestFit="1" customWidth="1"/>
    <col min="7709" max="7937" width="9" style="193"/>
    <col min="7938" max="7938" width="4.6640625" style="193" customWidth="1"/>
    <col min="7939" max="7939" width="20.6640625" style="193" customWidth="1"/>
    <col min="7940" max="7940" width="15.109375" style="193" bestFit="1" customWidth="1"/>
    <col min="7941" max="7961" width="11.88671875" style="193" customWidth="1"/>
    <col min="7962" max="7962" width="5.44140625" style="193" bestFit="1" customWidth="1"/>
    <col min="7963" max="7963" width="9" style="193"/>
    <col min="7964" max="7964" width="13.33203125" style="193" bestFit="1" customWidth="1"/>
    <col min="7965" max="8193" width="9" style="193"/>
    <col min="8194" max="8194" width="4.6640625" style="193" customWidth="1"/>
    <col min="8195" max="8195" width="20.6640625" style="193" customWidth="1"/>
    <col min="8196" max="8196" width="15.109375" style="193" bestFit="1" customWidth="1"/>
    <col min="8197" max="8217" width="11.88671875" style="193" customWidth="1"/>
    <col min="8218" max="8218" width="5.44140625" style="193" bestFit="1" customWidth="1"/>
    <col min="8219" max="8219" width="9" style="193"/>
    <col min="8220" max="8220" width="13.33203125" style="193" bestFit="1" customWidth="1"/>
    <col min="8221" max="8449" width="9" style="193"/>
    <col min="8450" max="8450" width="4.6640625" style="193" customWidth="1"/>
    <col min="8451" max="8451" width="20.6640625" style="193" customWidth="1"/>
    <col min="8452" max="8452" width="15.109375" style="193" bestFit="1" customWidth="1"/>
    <col min="8453" max="8473" width="11.88671875" style="193" customWidth="1"/>
    <col min="8474" max="8474" width="5.44140625" style="193" bestFit="1" customWidth="1"/>
    <col min="8475" max="8475" width="9" style="193"/>
    <col min="8476" max="8476" width="13.33203125" style="193" bestFit="1" customWidth="1"/>
    <col min="8477" max="8705" width="9" style="193"/>
    <col min="8706" max="8706" width="4.6640625" style="193" customWidth="1"/>
    <col min="8707" max="8707" width="20.6640625" style="193" customWidth="1"/>
    <col min="8708" max="8708" width="15.109375" style="193" bestFit="1" customWidth="1"/>
    <col min="8709" max="8729" width="11.88671875" style="193" customWidth="1"/>
    <col min="8730" max="8730" width="5.44140625" style="193" bestFit="1" customWidth="1"/>
    <col min="8731" max="8731" width="9" style="193"/>
    <col min="8732" max="8732" width="13.33203125" style="193" bestFit="1" customWidth="1"/>
    <col min="8733" max="8961" width="9" style="193"/>
    <col min="8962" max="8962" width="4.6640625" style="193" customWidth="1"/>
    <col min="8963" max="8963" width="20.6640625" style="193" customWidth="1"/>
    <col min="8964" max="8964" width="15.109375" style="193" bestFit="1" customWidth="1"/>
    <col min="8965" max="8985" width="11.88671875" style="193" customWidth="1"/>
    <col min="8986" max="8986" width="5.44140625" style="193" bestFit="1" customWidth="1"/>
    <col min="8987" max="8987" width="9" style="193"/>
    <col min="8988" max="8988" width="13.33203125" style="193" bestFit="1" customWidth="1"/>
    <col min="8989" max="9217" width="9" style="193"/>
    <col min="9218" max="9218" width="4.6640625" style="193" customWidth="1"/>
    <col min="9219" max="9219" width="20.6640625" style="193" customWidth="1"/>
    <col min="9220" max="9220" width="15.109375" style="193" bestFit="1" customWidth="1"/>
    <col min="9221" max="9241" width="11.88671875" style="193" customWidth="1"/>
    <col min="9242" max="9242" width="5.44140625" style="193" bestFit="1" customWidth="1"/>
    <col min="9243" max="9243" width="9" style="193"/>
    <col min="9244" max="9244" width="13.33203125" style="193" bestFit="1" customWidth="1"/>
    <col min="9245" max="9473" width="9" style="193"/>
    <col min="9474" max="9474" width="4.6640625" style="193" customWidth="1"/>
    <col min="9475" max="9475" width="20.6640625" style="193" customWidth="1"/>
    <col min="9476" max="9476" width="15.109375" style="193" bestFit="1" customWidth="1"/>
    <col min="9477" max="9497" width="11.88671875" style="193" customWidth="1"/>
    <col min="9498" max="9498" width="5.44140625" style="193" bestFit="1" customWidth="1"/>
    <col min="9499" max="9499" width="9" style="193"/>
    <col min="9500" max="9500" width="13.33203125" style="193" bestFit="1" customWidth="1"/>
    <col min="9501" max="9729" width="9" style="193"/>
    <col min="9730" max="9730" width="4.6640625" style="193" customWidth="1"/>
    <col min="9731" max="9731" width="20.6640625" style="193" customWidth="1"/>
    <col min="9732" max="9732" width="15.109375" style="193" bestFit="1" customWidth="1"/>
    <col min="9733" max="9753" width="11.88671875" style="193" customWidth="1"/>
    <col min="9754" max="9754" width="5.44140625" style="193" bestFit="1" customWidth="1"/>
    <col min="9755" max="9755" width="9" style="193"/>
    <col min="9756" max="9756" width="13.33203125" style="193" bestFit="1" customWidth="1"/>
    <col min="9757" max="9985" width="9" style="193"/>
    <col min="9986" max="9986" width="4.6640625" style="193" customWidth="1"/>
    <col min="9987" max="9987" width="20.6640625" style="193" customWidth="1"/>
    <col min="9988" max="9988" width="15.109375" style="193" bestFit="1" customWidth="1"/>
    <col min="9989" max="10009" width="11.88671875" style="193" customWidth="1"/>
    <col min="10010" max="10010" width="5.44140625" style="193" bestFit="1" customWidth="1"/>
    <col min="10011" max="10011" width="9" style="193"/>
    <col min="10012" max="10012" width="13.33203125" style="193" bestFit="1" customWidth="1"/>
    <col min="10013" max="10241" width="9" style="193"/>
    <col min="10242" max="10242" width="4.6640625" style="193" customWidth="1"/>
    <col min="10243" max="10243" width="20.6640625" style="193" customWidth="1"/>
    <col min="10244" max="10244" width="15.109375" style="193" bestFit="1" customWidth="1"/>
    <col min="10245" max="10265" width="11.88671875" style="193" customWidth="1"/>
    <col min="10266" max="10266" width="5.44140625" style="193" bestFit="1" customWidth="1"/>
    <col min="10267" max="10267" width="9" style="193"/>
    <col min="10268" max="10268" width="13.33203125" style="193" bestFit="1" customWidth="1"/>
    <col min="10269" max="10497" width="9" style="193"/>
    <col min="10498" max="10498" width="4.6640625" style="193" customWidth="1"/>
    <col min="10499" max="10499" width="20.6640625" style="193" customWidth="1"/>
    <col min="10500" max="10500" width="15.109375" style="193" bestFit="1" customWidth="1"/>
    <col min="10501" max="10521" width="11.88671875" style="193" customWidth="1"/>
    <col min="10522" max="10522" width="5.44140625" style="193" bestFit="1" customWidth="1"/>
    <col min="10523" max="10523" width="9" style="193"/>
    <col min="10524" max="10524" width="13.33203125" style="193" bestFit="1" customWidth="1"/>
    <col min="10525" max="10753" width="9" style="193"/>
    <col min="10754" max="10754" width="4.6640625" style="193" customWidth="1"/>
    <col min="10755" max="10755" width="20.6640625" style="193" customWidth="1"/>
    <col min="10756" max="10756" width="15.109375" style="193" bestFit="1" customWidth="1"/>
    <col min="10757" max="10777" width="11.88671875" style="193" customWidth="1"/>
    <col min="10778" max="10778" width="5.44140625" style="193" bestFit="1" customWidth="1"/>
    <col min="10779" max="10779" width="9" style="193"/>
    <col min="10780" max="10780" width="13.33203125" style="193" bestFit="1" customWidth="1"/>
    <col min="10781" max="11009" width="9" style="193"/>
    <col min="11010" max="11010" width="4.6640625" style="193" customWidth="1"/>
    <col min="11011" max="11011" width="20.6640625" style="193" customWidth="1"/>
    <col min="11012" max="11012" width="15.109375" style="193" bestFit="1" customWidth="1"/>
    <col min="11013" max="11033" width="11.88671875" style="193" customWidth="1"/>
    <col min="11034" max="11034" width="5.44140625" style="193" bestFit="1" customWidth="1"/>
    <col min="11035" max="11035" width="9" style="193"/>
    <col min="11036" max="11036" width="13.33203125" style="193" bestFit="1" customWidth="1"/>
    <col min="11037" max="11265" width="9" style="193"/>
    <col min="11266" max="11266" width="4.6640625" style="193" customWidth="1"/>
    <col min="11267" max="11267" width="20.6640625" style="193" customWidth="1"/>
    <col min="11268" max="11268" width="15.109375" style="193" bestFit="1" customWidth="1"/>
    <col min="11269" max="11289" width="11.88671875" style="193" customWidth="1"/>
    <col min="11290" max="11290" width="5.44140625" style="193" bestFit="1" customWidth="1"/>
    <col min="11291" max="11291" width="9" style="193"/>
    <col min="11292" max="11292" width="13.33203125" style="193" bestFit="1" customWidth="1"/>
    <col min="11293" max="11521" width="9" style="193"/>
    <col min="11522" max="11522" width="4.6640625" style="193" customWidth="1"/>
    <col min="11523" max="11523" width="20.6640625" style="193" customWidth="1"/>
    <col min="11524" max="11524" width="15.109375" style="193" bestFit="1" customWidth="1"/>
    <col min="11525" max="11545" width="11.88671875" style="193" customWidth="1"/>
    <col min="11546" max="11546" width="5.44140625" style="193" bestFit="1" customWidth="1"/>
    <col min="11547" max="11547" width="9" style="193"/>
    <col min="11548" max="11548" width="13.33203125" style="193" bestFit="1" customWidth="1"/>
    <col min="11549" max="11777" width="9" style="193"/>
    <col min="11778" max="11778" width="4.6640625" style="193" customWidth="1"/>
    <col min="11779" max="11779" width="20.6640625" style="193" customWidth="1"/>
    <col min="11780" max="11780" width="15.109375" style="193" bestFit="1" customWidth="1"/>
    <col min="11781" max="11801" width="11.88671875" style="193" customWidth="1"/>
    <col min="11802" max="11802" width="5.44140625" style="193" bestFit="1" customWidth="1"/>
    <col min="11803" max="11803" width="9" style="193"/>
    <col min="11804" max="11804" width="13.33203125" style="193" bestFit="1" customWidth="1"/>
    <col min="11805" max="12033" width="9" style="193"/>
    <col min="12034" max="12034" width="4.6640625" style="193" customWidth="1"/>
    <col min="12035" max="12035" width="20.6640625" style="193" customWidth="1"/>
    <col min="12036" max="12036" width="15.109375" style="193" bestFit="1" customWidth="1"/>
    <col min="12037" max="12057" width="11.88671875" style="193" customWidth="1"/>
    <col min="12058" max="12058" width="5.44140625" style="193" bestFit="1" customWidth="1"/>
    <col min="12059" max="12059" width="9" style="193"/>
    <col min="12060" max="12060" width="13.33203125" style="193" bestFit="1" customWidth="1"/>
    <col min="12061" max="12289" width="9" style="193"/>
    <col min="12290" max="12290" width="4.6640625" style="193" customWidth="1"/>
    <col min="12291" max="12291" width="20.6640625" style="193" customWidth="1"/>
    <col min="12292" max="12292" width="15.109375" style="193" bestFit="1" customWidth="1"/>
    <col min="12293" max="12313" width="11.88671875" style="193" customWidth="1"/>
    <col min="12314" max="12314" width="5.44140625" style="193" bestFit="1" customWidth="1"/>
    <col min="12315" max="12315" width="9" style="193"/>
    <col min="12316" max="12316" width="13.33203125" style="193" bestFit="1" customWidth="1"/>
    <col min="12317" max="12545" width="9" style="193"/>
    <col min="12546" max="12546" width="4.6640625" style="193" customWidth="1"/>
    <col min="12547" max="12547" width="20.6640625" style="193" customWidth="1"/>
    <col min="12548" max="12548" width="15.109375" style="193" bestFit="1" customWidth="1"/>
    <col min="12549" max="12569" width="11.88671875" style="193" customWidth="1"/>
    <col min="12570" max="12570" width="5.44140625" style="193" bestFit="1" customWidth="1"/>
    <col min="12571" max="12571" width="9" style="193"/>
    <col min="12572" max="12572" width="13.33203125" style="193" bestFit="1" customWidth="1"/>
    <col min="12573" max="12801" width="9" style="193"/>
    <col min="12802" max="12802" width="4.6640625" style="193" customWidth="1"/>
    <col min="12803" max="12803" width="20.6640625" style="193" customWidth="1"/>
    <col min="12804" max="12804" width="15.109375" style="193" bestFit="1" customWidth="1"/>
    <col min="12805" max="12825" width="11.88671875" style="193" customWidth="1"/>
    <col min="12826" max="12826" width="5.44140625" style="193" bestFit="1" customWidth="1"/>
    <col min="12827" max="12827" width="9" style="193"/>
    <col min="12828" max="12828" width="13.33203125" style="193" bestFit="1" customWidth="1"/>
    <col min="12829" max="13057" width="9" style="193"/>
    <col min="13058" max="13058" width="4.6640625" style="193" customWidth="1"/>
    <col min="13059" max="13059" width="20.6640625" style="193" customWidth="1"/>
    <col min="13060" max="13060" width="15.109375" style="193" bestFit="1" customWidth="1"/>
    <col min="13061" max="13081" width="11.88671875" style="193" customWidth="1"/>
    <col min="13082" max="13082" width="5.44140625" style="193" bestFit="1" customWidth="1"/>
    <col min="13083" max="13083" width="9" style="193"/>
    <col min="13084" max="13084" width="13.33203125" style="193" bestFit="1" customWidth="1"/>
    <col min="13085" max="13313" width="9" style="193"/>
    <col min="13314" max="13314" width="4.6640625" style="193" customWidth="1"/>
    <col min="13315" max="13315" width="20.6640625" style="193" customWidth="1"/>
    <col min="13316" max="13316" width="15.109375" style="193" bestFit="1" customWidth="1"/>
    <col min="13317" max="13337" width="11.88671875" style="193" customWidth="1"/>
    <col min="13338" max="13338" width="5.44140625" style="193" bestFit="1" customWidth="1"/>
    <col min="13339" max="13339" width="9" style="193"/>
    <col min="13340" max="13340" width="13.33203125" style="193" bestFit="1" customWidth="1"/>
    <col min="13341" max="13569" width="9" style="193"/>
    <col min="13570" max="13570" width="4.6640625" style="193" customWidth="1"/>
    <col min="13571" max="13571" width="20.6640625" style="193" customWidth="1"/>
    <col min="13572" max="13572" width="15.109375" style="193" bestFit="1" customWidth="1"/>
    <col min="13573" max="13593" width="11.88671875" style="193" customWidth="1"/>
    <col min="13594" max="13594" width="5.44140625" style="193" bestFit="1" customWidth="1"/>
    <col min="13595" max="13595" width="9" style="193"/>
    <col min="13596" max="13596" width="13.33203125" style="193" bestFit="1" customWidth="1"/>
    <col min="13597" max="13825" width="9" style="193"/>
    <col min="13826" max="13826" width="4.6640625" style="193" customWidth="1"/>
    <col min="13827" max="13827" width="20.6640625" style="193" customWidth="1"/>
    <col min="13828" max="13828" width="15.109375" style="193" bestFit="1" customWidth="1"/>
    <col min="13829" max="13849" width="11.88671875" style="193" customWidth="1"/>
    <col min="13850" max="13850" width="5.44140625" style="193" bestFit="1" customWidth="1"/>
    <col min="13851" max="13851" width="9" style="193"/>
    <col min="13852" max="13852" width="13.33203125" style="193" bestFit="1" customWidth="1"/>
    <col min="13853" max="14081" width="9" style="193"/>
    <col min="14082" max="14082" width="4.6640625" style="193" customWidth="1"/>
    <col min="14083" max="14083" width="20.6640625" style="193" customWidth="1"/>
    <col min="14084" max="14084" width="15.109375" style="193" bestFit="1" customWidth="1"/>
    <col min="14085" max="14105" width="11.88671875" style="193" customWidth="1"/>
    <col min="14106" max="14106" width="5.44140625" style="193" bestFit="1" customWidth="1"/>
    <col min="14107" max="14107" width="9" style="193"/>
    <col min="14108" max="14108" width="13.33203125" style="193" bestFit="1" customWidth="1"/>
    <col min="14109" max="14337" width="9" style="193"/>
    <col min="14338" max="14338" width="4.6640625" style="193" customWidth="1"/>
    <col min="14339" max="14339" width="20.6640625" style="193" customWidth="1"/>
    <col min="14340" max="14340" width="15.109375" style="193" bestFit="1" customWidth="1"/>
    <col min="14341" max="14361" width="11.88671875" style="193" customWidth="1"/>
    <col min="14362" max="14362" width="5.44140625" style="193" bestFit="1" customWidth="1"/>
    <col min="14363" max="14363" width="9" style="193"/>
    <col min="14364" max="14364" width="13.33203125" style="193" bestFit="1" customWidth="1"/>
    <col min="14365" max="14593" width="9" style="193"/>
    <col min="14594" max="14594" width="4.6640625" style="193" customWidth="1"/>
    <col min="14595" max="14595" width="20.6640625" style="193" customWidth="1"/>
    <col min="14596" max="14596" width="15.109375" style="193" bestFit="1" customWidth="1"/>
    <col min="14597" max="14617" width="11.88671875" style="193" customWidth="1"/>
    <col min="14618" max="14618" width="5.44140625" style="193" bestFit="1" customWidth="1"/>
    <col min="14619" max="14619" width="9" style="193"/>
    <col min="14620" max="14620" width="13.33203125" style="193" bestFit="1" customWidth="1"/>
    <col min="14621" max="14849" width="9" style="193"/>
    <col min="14850" max="14850" width="4.6640625" style="193" customWidth="1"/>
    <col min="14851" max="14851" width="20.6640625" style="193" customWidth="1"/>
    <col min="14852" max="14852" width="15.109375" style="193" bestFit="1" customWidth="1"/>
    <col min="14853" max="14873" width="11.88671875" style="193" customWidth="1"/>
    <col min="14874" max="14874" width="5.44140625" style="193" bestFit="1" customWidth="1"/>
    <col min="14875" max="14875" width="9" style="193"/>
    <col min="14876" max="14876" width="13.33203125" style="193" bestFit="1" customWidth="1"/>
    <col min="14877" max="15105" width="9" style="193"/>
    <col min="15106" max="15106" width="4.6640625" style="193" customWidth="1"/>
    <col min="15107" max="15107" width="20.6640625" style="193" customWidth="1"/>
    <col min="15108" max="15108" width="15.109375" style="193" bestFit="1" customWidth="1"/>
    <col min="15109" max="15129" width="11.88671875" style="193" customWidth="1"/>
    <col min="15130" max="15130" width="5.44140625" style="193" bestFit="1" customWidth="1"/>
    <col min="15131" max="15131" width="9" style="193"/>
    <col min="15132" max="15132" width="13.33203125" style="193" bestFit="1" customWidth="1"/>
    <col min="15133" max="15361" width="9" style="193"/>
    <col min="15362" max="15362" width="4.6640625" style="193" customWidth="1"/>
    <col min="15363" max="15363" width="20.6640625" style="193" customWidth="1"/>
    <col min="15364" max="15364" width="15.109375" style="193" bestFit="1" customWidth="1"/>
    <col min="15365" max="15385" width="11.88671875" style="193" customWidth="1"/>
    <col min="15386" max="15386" width="5.44140625" style="193" bestFit="1" customWidth="1"/>
    <col min="15387" max="15387" width="9" style="193"/>
    <col min="15388" max="15388" width="13.33203125" style="193" bestFit="1" customWidth="1"/>
    <col min="15389" max="15617" width="9" style="193"/>
    <col min="15618" max="15618" width="4.6640625" style="193" customWidth="1"/>
    <col min="15619" max="15619" width="20.6640625" style="193" customWidth="1"/>
    <col min="15620" max="15620" width="15.109375" style="193" bestFit="1" customWidth="1"/>
    <col min="15621" max="15641" width="11.88671875" style="193" customWidth="1"/>
    <col min="15642" max="15642" width="5.44140625" style="193" bestFit="1" customWidth="1"/>
    <col min="15643" max="15643" width="9" style="193"/>
    <col min="15644" max="15644" width="13.33203125" style="193" bestFit="1" customWidth="1"/>
    <col min="15645" max="15873" width="9" style="193"/>
    <col min="15874" max="15874" width="4.6640625" style="193" customWidth="1"/>
    <col min="15875" max="15875" width="20.6640625" style="193" customWidth="1"/>
    <col min="15876" max="15876" width="15.109375" style="193" bestFit="1" customWidth="1"/>
    <col min="15877" max="15897" width="11.88671875" style="193" customWidth="1"/>
    <col min="15898" max="15898" width="5.44140625" style="193" bestFit="1" customWidth="1"/>
    <col min="15899" max="15899" width="9" style="193"/>
    <col min="15900" max="15900" width="13.33203125" style="193" bestFit="1" customWidth="1"/>
    <col min="15901" max="16129" width="9" style="193"/>
    <col min="16130" max="16130" width="4.6640625" style="193" customWidth="1"/>
    <col min="16131" max="16131" width="20.6640625" style="193" customWidth="1"/>
    <col min="16132" max="16132" width="15.109375" style="193" bestFit="1" customWidth="1"/>
    <col min="16133" max="16153" width="11.88671875" style="193" customWidth="1"/>
    <col min="16154" max="16154" width="5.44140625" style="193" bestFit="1" customWidth="1"/>
    <col min="16155" max="16155" width="9" style="193"/>
    <col min="16156" max="16156" width="13.33203125" style="193" bestFit="1" customWidth="1"/>
    <col min="16157" max="16384" width="9" style="193"/>
  </cols>
  <sheetData>
    <row r="1" spans="1:28" ht="24" customHeight="1"/>
    <row r="2" spans="1:28" ht="15.9" customHeight="1">
      <c r="A2" s="183" t="s">
        <v>280</v>
      </c>
      <c r="B2" s="197"/>
      <c r="F2" s="198"/>
      <c r="Z2" s="199"/>
    </row>
    <row r="3" spans="1:28" ht="12" customHeight="1" thickBot="1">
      <c r="Q3" s="174"/>
      <c r="R3" s="174"/>
      <c r="W3" s="174"/>
      <c r="X3" s="174"/>
      <c r="Y3" s="174"/>
      <c r="Z3" s="121" t="s">
        <v>191</v>
      </c>
    </row>
    <row r="4" spans="1:28" s="203" customFormat="1" ht="15.9" customHeight="1">
      <c r="A4" s="681" t="s">
        <v>106</v>
      </c>
      <c r="B4" s="682"/>
      <c r="C4" s="200" t="s">
        <v>278</v>
      </c>
      <c r="D4" s="185" t="s">
        <v>251</v>
      </c>
      <c r="E4" s="186" t="s">
        <v>253</v>
      </c>
      <c r="F4" s="186" t="s">
        <v>254</v>
      </c>
      <c r="G4" s="186" t="s">
        <v>255</v>
      </c>
      <c r="H4" s="186" t="s">
        <v>256</v>
      </c>
      <c r="I4" s="186" t="s">
        <v>257</v>
      </c>
      <c r="J4" s="186" t="s">
        <v>258</v>
      </c>
      <c r="K4" s="186" t="s">
        <v>259</v>
      </c>
      <c r="L4" s="186" t="s">
        <v>260</v>
      </c>
      <c r="M4" s="187"/>
      <c r="N4" s="186" t="s">
        <v>261</v>
      </c>
      <c r="O4" s="186" t="s">
        <v>262</v>
      </c>
      <c r="P4" s="186" t="s">
        <v>263</v>
      </c>
      <c r="Q4" s="186" t="s">
        <v>264</v>
      </c>
      <c r="R4" s="186" t="s">
        <v>265</v>
      </c>
      <c r="S4" s="186" t="s">
        <v>266</v>
      </c>
      <c r="T4" s="186" t="s">
        <v>267</v>
      </c>
      <c r="U4" s="186" t="s">
        <v>268</v>
      </c>
      <c r="V4" s="186" t="s">
        <v>269</v>
      </c>
      <c r="W4" s="186" t="s">
        <v>270</v>
      </c>
      <c r="X4" s="186" t="s">
        <v>271</v>
      </c>
      <c r="Y4" s="201" t="s">
        <v>279</v>
      </c>
      <c r="Z4" s="202"/>
    </row>
    <row r="5" spans="1:28" s="180" customFormat="1" ht="15.9" customHeight="1">
      <c r="A5" s="683" t="s">
        <v>114</v>
      </c>
      <c r="B5" s="684"/>
      <c r="C5" s="479">
        <v>49817399</v>
      </c>
      <c r="D5" s="480">
        <v>0</v>
      </c>
      <c r="E5" s="481">
        <v>7760</v>
      </c>
      <c r="F5" s="481">
        <v>56115</v>
      </c>
      <c r="G5" s="481">
        <v>147336</v>
      </c>
      <c r="H5" s="481">
        <v>352128</v>
      </c>
      <c r="I5" s="481">
        <v>662607</v>
      </c>
      <c r="J5" s="481">
        <v>1130807</v>
      </c>
      <c r="K5" s="481">
        <v>2081105</v>
      </c>
      <c r="L5" s="481">
        <v>4084322</v>
      </c>
      <c r="M5" s="482"/>
      <c r="N5" s="481">
        <v>6610736</v>
      </c>
      <c r="O5" s="481">
        <v>9466743</v>
      </c>
      <c r="P5" s="481">
        <v>9483544</v>
      </c>
      <c r="Q5" s="481">
        <v>7279645</v>
      </c>
      <c r="R5" s="481">
        <v>2652316</v>
      </c>
      <c r="S5" s="481">
        <v>1892549</v>
      </c>
      <c r="T5" s="481">
        <v>1290632</v>
      </c>
      <c r="U5" s="481">
        <v>797827</v>
      </c>
      <c r="V5" s="481">
        <v>617139</v>
      </c>
      <c r="W5" s="481">
        <v>427080</v>
      </c>
      <c r="X5" s="481">
        <v>281147</v>
      </c>
      <c r="Y5" s="483">
        <v>495861</v>
      </c>
      <c r="Z5" s="471" t="s">
        <v>217</v>
      </c>
    </row>
    <row r="6" spans="1:28" s="180" customFormat="1" ht="15.9" customHeight="1">
      <c r="A6" s="683" t="s">
        <v>53</v>
      </c>
      <c r="B6" s="684"/>
      <c r="C6" s="479">
        <v>53460236</v>
      </c>
      <c r="D6" s="480">
        <v>0</v>
      </c>
      <c r="E6" s="481">
        <v>11863</v>
      </c>
      <c r="F6" s="481">
        <v>41328</v>
      </c>
      <c r="G6" s="481">
        <v>100401</v>
      </c>
      <c r="H6" s="481">
        <v>229766</v>
      </c>
      <c r="I6" s="481">
        <v>493019</v>
      </c>
      <c r="J6" s="481">
        <v>850573</v>
      </c>
      <c r="K6" s="481">
        <v>1370331</v>
      </c>
      <c r="L6" s="481">
        <v>2368743</v>
      </c>
      <c r="M6" s="482"/>
      <c r="N6" s="481">
        <v>4493044</v>
      </c>
      <c r="O6" s="481">
        <v>7110424</v>
      </c>
      <c r="P6" s="230">
        <v>10103306</v>
      </c>
      <c r="Q6" s="481">
        <v>10038183</v>
      </c>
      <c r="R6" s="481">
        <v>7622525</v>
      </c>
      <c r="S6" s="481">
        <v>2744361</v>
      </c>
      <c r="T6" s="481">
        <v>1920547</v>
      </c>
      <c r="U6" s="481">
        <v>1302952</v>
      </c>
      <c r="V6" s="481">
        <v>824542</v>
      </c>
      <c r="W6" s="481">
        <v>636869</v>
      </c>
      <c r="X6" s="481">
        <v>399337</v>
      </c>
      <c r="Y6" s="483">
        <v>798122</v>
      </c>
      <c r="Z6" s="471" t="s">
        <v>186</v>
      </c>
    </row>
    <row r="7" spans="1:28" s="204" customFormat="1" ht="15.9" customHeight="1">
      <c r="A7" s="685" t="s">
        <v>281</v>
      </c>
      <c r="B7" s="686"/>
      <c r="C7" s="484">
        <f>SUM(C8,C15,C23,C41)</f>
        <v>54359794</v>
      </c>
      <c r="D7" s="485">
        <f t="shared" ref="D7:Y7" si="0">SUM(D8,D15,D23,D41)</f>
        <v>0</v>
      </c>
      <c r="E7" s="486">
        <f t="shared" si="0"/>
        <v>10286</v>
      </c>
      <c r="F7" s="486">
        <f t="shared" si="0"/>
        <v>46977</v>
      </c>
      <c r="G7" s="486">
        <f t="shared" si="0"/>
        <v>75221</v>
      </c>
      <c r="H7" s="486">
        <f t="shared" si="0"/>
        <v>196360</v>
      </c>
      <c r="I7" s="486">
        <f t="shared" si="0"/>
        <v>410989</v>
      </c>
      <c r="J7" s="486">
        <f t="shared" si="0"/>
        <v>712119</v>
      </c>
      <c r="K7" s="487">
        <f t="shared" si="0"/>
        <v>1271032</v>
      </c>
      <c r="L7" s="487">
        <f t="shared" si="0"/>
        <v>1894149</v>
      </c>
      <c r="M7" s="488"/>
      <c r="N7" s="487">
        <f t="shared" si="0"/>
        <v>3604453</v>
      </c>
      <c r="O7" s="487">
        <f t="shared" si="0"/>
        <v>6177050</v>
      </c>
      <c r="P7" s="487">
        <f t="shared" si="0"/>
        <v>9614516</v>
      </c>
      <c r="Q7" s="487">
        <f t="shared" si="0"/>
        <v>10482372</v>
      </c>
      <c r="R7" s="487">
        <f t="shared" si="0"/>
        <v>9209356</v>
      </c>
      <c r="S7" s="487">
        <f t="shared" si="0"/>
        <v>3916983</v>
      </c>
      <c r="T7" s="487">
        <f t="shared" si="0"/>
        <v>2171155</v>
      </c>
      <c r="U7" s="487">
        <f t="shared" si="0"/>
        <v>1498758</v>
      </c>
      <c r="V7" s="486">
        <f t="shared" si="0"/>
        <v>932737</v>
      </c>
      <c r="W7" s="486">
        <f t="shared" si="0"/>
        <v>702613</v>
      </c>
      <c r="X7" s="486">
        <f t="shared" si="0"/>
        <v>491229</v>
      </c>
      <c r="Y7" s="489">
        <f t="shared" si="0"/>
        <v>941439</v>
      </c>
      <c r="Z7" s="472" t="s">
        <v>187</v>
      </c>
      <c r="AB7" s="205"/>
    </row>
    <row r="8" spans="1:28" s="206" customFormat="1" ht="18" customHeight="1">
      <c r="A8" s="579" t="s">
        <v>117</v>
      </c>
      <c r="B8" s="654"/>
      <c r="C8" s="490">
        <f>C9</f>
        <v>7279340</v>
      </c>
      <c r="D8" s="373">
        <f t="shared" ref="D8:Y8" si="1">D9</f>
        <v>0</v>
      </c>
      <c r="E8" s="374">
        <f t="shared" si="1"/>
        <v>1559</v>
      </c>
      <c r="F8" s="374">
        <f t="shared" si="1"/>
        <v>4977</v>
      </c>
      <c r="G8" s="374">
        <f t="shared" si="1"/>
        <v>6141</v>
      </c>
      <c r="H8" s="374">
        <f t="shared" si="1"/>
        <v>18804</v>
      </c>
      <c r="I8" s="374">
        <f t="shared" si="1"/>
        <v>58242</v>
      </c>
      <c r="J8" s="374">
        <f t="shared" si="1"/>
        <v>119674</v>
      </c>
      <c r="K8" s="374">
        <f t="shared" si="1"/>
        <v>178649</v>
      </c>
      <c r="L8" s="374">
        <f t="shared" si="1"/>
        <v>313879</v>
      </c>
      <c r="M8" s="375"/>
      <c r="N8" s="374">
        <f t="shared" si="1"/>
        <v>551125</v>
      </c>
      <c r="O8" s="376">
        <f t="shared" si="1"/>
        <v>867909</v>
      </c>
      <c r="P8" s="376">
        <f t="shared" si="1"/>
        <v>1446337</v>
      </c>
      <c r="Q8" s="376">
        <f t="shared" si="1"/>
        <v>1667089</v>
      </c>
      <c r="R8" s="376">
        <f t="shared" si="1"/>
        <v>1151353</v>
      </c>
      <c r="S8" s="374">
        <f t="shared" si="1"/>
        <v>304777</v>
      </c>
      <c r="T8" s="374">
        <f t="shared" si="1"/>
        <v>208087</v>
      </c>
      <c r="U8" s="374">
        <f t="shared" si="1"/>
        <v>153476</v>
      </c>
      <c r="V8" s="374">
        <f t="shared" si="1"/>
        <v>76024</v>
      </c>
      <c r="W8" s="374">
        <f t="shared" si="1"/>
        <v>54522</v>
      </c>
      <c r="X8" s="374">
        <f t="shared" si="1"/>
        <v>33548</v>
      </c>
      <c r="Y8" s="377">
        <f t="shared" si="1"/>
        <v>63168</v>
      </c>
      <c r="Z8" s="280"/>
    </row>
    <row r="9" spans="1:28" s="207" customFormat="1" ht="14.1" customHeight="1">
      <c r="A9" s="580" t="s">
        <v>118</v>
      </c>
      <c r="B9" s="628"/>
      <c r="C9" s="491">
        <f>SUM(C10:C14)</f>
        <v>7279340</v>
      </c>
      <c r="D9" s="378">
        <f t="shared" ref="D9:Y9" si="2">SUM(D10:D14)</f>
        <v>0</v>
      </c>
      <c r="E9" s="379">
        <f t="shared" si="2"/>
        <v>1559</v>
      </c>
      <c r="F9" s="379">
        <f t="shared" si="2"/>
        <v>4977</v>
      </c>
      <c r="G9" s="379">
        <f t="shared" si="2"/>
        <v>6141</v>
      </c>
      <c r="H9" s="379">
        <f t="shared" si="2"/>
        <v>18804</v>
      </c>
      <c r="I9" s="379">
        <f t="shared" si="2"/>
        <v>58242</v>
      </c>
      <c r="J9" s="379">
        <f t="shared" si="2"/>
        <v>119674</v>
      </c>
      <c r="K9" s="379">
        <f t="shared" si="2"/>
        <v>178649</v>
      </c>
      <c r="L9" s="379">
        <f t="shared" si="2"/>
        <v>313879</v>
      </c>
      <c r="M9" s="380"/>
      <c r="N9" s="379">
        <f t="shared" si="2"/>
        <v>551125</v>
      </c>
      <c r="O9" s="381">
        <f t="shared" si="2"/>
        <v>867909</v>
      </c>
      <c r="P9" s="381">
        <f t="shared" si="2"/>
        <v>1446337</v>
      </c>
      <c r="Q9" s="381">
        <f t="shared" si="2"/>
        <v>1667089</v>
      </c>
      <c r="R9" s="381">
        <f t="shared" si="2"/>
        <v>1151353</v>
      </c>
      <c r="S9" s="379">
        <f t="shared" si="2"/>
        <v>304777</v>
      </c>
      <c r="T9" s="379">
        <f t="shared" si="2"/>
        <v>208087</v>
      </c>
      <c r="U9" s="379">
        <f t="shared" si="2"/>
        <v>153476</v>
      </c>
      <c r="V9" s="379">
        <f t="shared" si="2"/>
        <v>76024</v>
      </c>
      <c r="W9" s="379">
        <f t="shared" si="2"/>
        <v>54522</v>
      </c>
      <c r="X9" s="379">
        <f t="shared" si="2"/>
        <v>33548</v>
      </c>
      <c r="Y9" s="382">
        <f t="shared" si="2"/>
        <v>63168</v>
      </c>
      <c r="Z9" s="290"/>
    </row>
    <row r="10" spans="1:28" s="180" customFormat="1" ht="14.1" customHeight="1">
      <c r="A10" s="245">
        <v>1</v>
      </c>
      <c r="B10" s="246" t="s">
        <v>119</v>
      </c>
      <c r="C10" s="479">
        <f>SUM(D10:Y10)</f>
        <v>2080950</v>
      </c>
      <c r="D10" s="494">
        <v>0</v>
      </c>
      <c r="E10" s="495">
        <v>613</v>
      </c>
      <c r="F10" s="495">
        <v>2609</v>
      </c>
      <c r="G10" s="495">
        <v>1621</v>
      </c>
      <c r="H10" s="495">
        <v>7534</v>
      </c>
      <c r="I10" s="495">
        <v>12582</v>
      </c>
      <c r="J10" s="495">
        <v>25832</v>
      </c>
      <c r="K10" s="495">
        <v>59121</v>
      </c>
      <c r="L10" s="495">
        <v>109458</v>
      </c>
      <c r="M10" s="372"/>
      <c r="N10" s="495">
        <v>185599</v>
      </c>
      <c r="O10" s="495">
        <v>249185</v>
      </c>
      <c r="P10" s="495">
        <v>363887</v>
      </c>
      <c r="Q10" s="495">
        <v>407205</v>
      </c>
      <c r="R10" s="495">
        <v>368014</v>
      </c>
      <c r="S10" s="495">
        <v>100960</v>
      </c>
      <c r="T10" s="495">
        <v>69012</v>
      </c>
      <c r="U10" s="495">
        <v>51067</v>
      </c>
      <c r="V10" s="495">
        <v>21056</v>
      </c>
      <c r="W10" s="495">
        <v>17532</v>
      </c>
      <c r="X10" s="495">
        <v>10495</v>
      </c>
      <c r="Y10" s="496">
        <v>17568</v>
      </c>
      <c r="Z10" s="297">
        <v>1</v>
      </c>
    </row>
    <row r="11" spans="1:28" s="180" customFormat="1" ht="14.1" customHeight="1">
      <c r="A11" s="245">
        <v>2</v>
      </c>
      <c r="B11" s="246" t="s">
        <v>120</v>
      </c>
      <c r="C11" s="479">
        <f>SUM(D11:Y11)</f>
        <v>1875027</v>
      </c>
      <c r="D11" s="494">
        <v>0</v>
      </c>
      <c r="E11" s="497">
        <v>18</v>
      </c>
      <c r="F11" s="495">
        <v>656</v>
      </c>
      <c r="G11" s="495">
        <v>631</v>
      </c>
      <c r="H11" s="495">
        <v>4200</v>
      </c>
      <c r="I11" s="495">
        <v>9904</v>
      </c>
      <c r="J11" s="495">
        <v>44154</v>
      </c>
      <c r="K11" s="495">
        <v>65839</v>
      </c>
      <c r="L11" s="495">
        <v>119054</v>
      </c>
      <c r="M11" s="372"/>
      <c r="N11" s="495">
        <v>158613</v>
      </c>
      <c r="O11" s="495">
        <v>216935</v>
      </c>
      <c r="P11" s="495">
        <v>477842</v>
      </c>
      <c r="Q11" s="495">
        <v>445241</v>
      </c>
      <c r="R11" s="495">
        <v>207940</v>
      </c>
      <c r="S11" s="495">
        <v>40124</v>
      </c>
      <c r="T11" s="495">
        <v>26996</v>
      </c>
      <c r="U11" s="495">
        <v>23152</v>
      </c>
      <c r="V11" s="495">
        <v>13875</v>
      </c>
      <c r="W11" s="495">
        <v>6163</v>
      </c>
      <c r="X11" s="495">
        <v>2490</v>
      </c>
      <c r="Y11" s="496">
        <v>11200</v>
      </c>
      <c r="Z11" s="297">
        <v>2</v>
      </c>
    </row>
    <row r="12" spans="1:28" s="180" customFormat="1" ht="14.1" customHeight="1">
      <c r="A12" s="245">
        <v>3</v>
      </c>
      <c r="B12" s="246" t="s">
        <v>121</v>
      </c>
      <c r="C12" s="479">
        <f>SUM(D12:Y12)</f>
        <v>899745</v>
      </c>
      <c r="D12" s="494">
        <v>0</v>
      </c>
      <c r="E12" s="495">
        <v>277</v>
      </c>
      <c r="F12" s="495">
        <v>277</v>
      </c>
      <c r="G12" s="495">
        <v>1476</v>
      </c>
      <c r="H12" s="495">
        <v>1089</v>
      </c>
      <c r="I12" s="495">
        <v>7062</v>
      </c>
      <c r="J12" s="495">
        <v>16106</v>
      </c>
      <c r="K12" s="495">
        <v>20732</v>
      </c>
      <c r="L12" s="495">
        <v>44229</v>
      </c>
      <c r="M12" s="372"/>
      <c r="N12" s="495">
        <v>84119</v>
      </c>
      <c r="O12" s="495">
        <v>113841</v>
      </c>
      <c r="P12" s="495">
        <v>124445</v>
      </c>
      <c r="Q12" s="495">
        <v>241175</v>
      </c>
      <c r="R12" s="495">
        <v>142973</v>
      </c>
      <c r="S12" s="495">
        <v>25885</v>
      </c>
      <c r="T12" s="495">
        <v>26099</v>
      </c>
      <c r="U12" s="495">
        <v>21747</v>
      </c>
      <c r="V12" s="495">
        <v>6096</v>
      </c>
      <c r="W12" s="495">
        <v>5732</v>
      </c>
      <c r="X12" s="495">
        <v>2464</v>
      </c>
      <c r="Y12" s="496">
        <v>13921</v>
      </c>
      <c r="Z12" s="297">
        <v>3</v>
      </c>
    </row>
    <row r="13" spans="1:28" s="180" customFormat="1" ht="14.1" customHeight="1">
      <c r="A13" s="245">
        <v>4</v>
      </c>
      <c r="B13" s="246" t="s">
        <v>122</v>
      </c>
      <c r="C13" s="479">
        <f>SUM(D13:Y13)</f>
        <v>369064</v>
      </c>
      <c r="D13" s="494">
        <v>0</v>
      </c>
      <c r="E13" s="495">
        <v>166</v>
      </c>
      <c r="F13" s="495">
        <v>1153</v>
      </c>
      <c r="G13" s="495">
        <v>535</v>
      </c>
      <c r="H13" s="495">
        <v>1869</v>
      </c>
      <c r="I13" s="495">
        <v>2501</v>
      </c>
      <c r="J13" s="495">
        <v>2227</v>
      </c>
      <c r="K13" s="495">
        <v>7805</v>
      </c>
      <c r="L13" s="495">
        <v>8681</v>
      </c>
      <c r="M13" s="372"/>
      <c r="N13" s="495">
        <v>22324</v>
      </c>
      <c r="O13" s="495">
        <v>24555</v>
      </c>
      <c r="P13" s="495">
        <v>69862</v>
      </c>
      <c r="Q13" s="495">
        <v>84872</v>
      </c>
      <c r="R13" s="495">
        <v>88810</v>
      </c>
      <c r="S13" s="495">
        <v>21173</v>
      </c>
      <c r="T13" s="495">
        <v>10447</v>
      </c>
      <c r="U13" s="495">
        <v>8751</v>
      </c>
      <c r="V13" s="495">
        <v>5870</v>
      </c>
      <c r="W13" s="495">
        <v>3358</v>
      </c>
      <c r="X13" s="495">
        <v>2431</v>
      </c>
      <c r="Y13" s="496">
        <v>1674</v>
      </c>
      <c r="Z13" s="297">
        <v>4</v>
      </c>
    </row>
    <row r="14" spans="1:28" s="180" customFormat="1" ht="14.1" customHeight="1">
      <c r="A14" s="252">
        <v>5</v>
      </c>
      <c r="B14" s="253" t="s">
        <v>123</v>
      </c>
      <c r="C14" s="492">
        <f>SUM(D14:Y14)</f>
        <v>2054554</v>
      </c>
      <c r="D14" s="498">
        <v>0</v>
      </c>
      <c r="E14" s="499">
        <v>485</v>
      </c>
      <c r="F14" s="499">
        <v>282</v>
      </c>
      <c r="G14" s="499">
        <v>1878</v>
      </c>
      <c r="H14" s="499">
        <v>4112</v>
      </c>
      <c r="I14" s="499">
        <v>26193</v>
      </c>
      <c r="J14" s="499">
        <v>31355</v>
      </c>
      <c r="K14" s="499">
        <v>25152</v>
      </c>
      <c r="L14" s="499">
        <v>32457</v>
      </c>
      <c r="M14" s="372"/>
      <c r="N14" s="499">
        <v>100470</v>
      </c>
      <c r="O14" s="499">
        <v>263393</v>
      </c>
      <c r="P14" s="499">
        <v>410301</v>
      </c>
      <c r="Q14" s="499">
        <v>488596</v>
      </c>
      <c r="R14" s="499">
        <v>343616</v>
      </c>
      <c r="S14" s="499">
        <v>116635</v>
      </c>
      <c r="T14" s="499">
        <v>75533</v>
      </c>
      <c r="U14" s="499">
        <v>48759</v>
      </c>
      <c r="V14" s="499">
        <v>29127</v>
      </c>
      <c r="W14" s="499">
        <v>21737</v>
      </c>
      <c r="X14" s="499">
        <v>15668</v>
      </c>
      <c r="Y14" s="500">
        <v>18805</v>
      </c>
      <c r="Z14" s="302">
        <v>5</v>
      </c>
    </row>
    <row r="15" spans="1:28" s="206" customFormat="1" ht="18" customHeight="1">
      <c r="A15" s="582" t="s">
        <v>124</v>
      </c>
      <c r="B15" s="677"/>
      <c r="C15" s="490">
        <f>C16</f>
        <v>8252985</v>
      </c>
      <c r="D15" s="373">
        <f t="shared" ref="D15:Y15" si="3">D16</f>
        <v>0</v>
      </c>
      <c r="E15" s="374">
        <f t="shared" si="3"/>
        <v>5658</v>
      </c>
      <c r="F15" s="374">
        <f t="shared" si="3"/>
        <v>13593</v>
      </c>
      <c r="G15" s="374">
        <f t="shared" si="3"/>
        <v>8886</v>
      </c>
      <c r="H15" s="374">
        <f t="shared" si="3"/>
        <v>34663</v>
      </c>
      <c r="I15" s="374">
        <f t="shared" si="3"/>
        <v>66095</v>
      </c>
      <c r="J15" s="374">
        <f t="shared" si="3"/>
        <v>126008</v>
      </c>
      <c r="K15" s="374">
        <f t="shared" si="3"/>
        <v>249539</v>
      </c>
      <c r="L15" s="374">
        <f t="shared" si="3"/>
        <v>261056</v>
      </c>
      <c r="M15" s="375"/>
      <c r="N15" s="374">
        <f t="shared" si="3"/>
        <v>442517</v>
      </c>
      <c r="O15" s="376">
        <f t="shared" si="3"/>
        <v>842695</v>
      </c>
      <c r="P15" s="376">
        <f t="shared" si="3"/>
        <v>1294173</v>
      </c>
      <c r="Q15" s="376">
        <f t="shared" si="3"/>
        <v>1599933</v>
      </c>
      <c r="R15" s="374">
        <f t="shared" si="3"/>
        <v>1524096</v>
      </c>
      <c r="S15" s="374">
        <f t="shared" si="3"/>
        <v>795122</v>
      </c>
      <c r="T15" s="374">
        <f t="shared" si="3"/>
        <v>287289</v>
      </c>
      <c r="U15" s="374">
        <f t="shared" si="3"/>
        <v>190524</v>
      </c>
      <c r="V15" s="374">
        <f t="shared" si="3"/>
        <v>159008</v>
      </c>
      <c r="W15" s="374">
        <f t="shared" si="3"/>
        <v>106137</v>
      </c>
      <c r="X15" s="374">
        <f t="shared" si="3"/>
        <v>79217</v>
      </c>
      <c r="Y15" s="377">
        <f t="shared" si="3"/>
        <v>166776</v>
      </c>
      <c r="Z15" s="280"/>
    </row>
    <row r="16" spans="1:28" s="207" customFormat="1" ht="14.1" customHeight="1">
      <c r="A16" s="581" t="s">
        <v>235</v>
      </c>
      <c r="B16" s="640"/>
      <c r="C16" s="491">
        <f>SUM(C17:C22)</f>
        <v>8252985</v>
      </c>
      <c r="D16" s="378">
        <f t="shared" ref="D16:Y16" si="4">SUM(D17:D22)</f>
        <v>0</v>
      </c>
      <c r="E16" s="379">
        <f t="shared" si="4"/>
        <v>5658</v>
      </c>
      <c r="F16" s="379">
        <f t="shared" si="4"/>
        <v>13593</v>
      </c>
      <c r="G16" s="379">
        <f t="shared" si="4"/>
        <v>8886</v>
      </c>
      <c r="H16" s="379">
        <f t="shared" si="4"/>
        <v>34663</v>
      </c>
      <c r="I16" s="379">
        <f t="shared" si="4"/>
        <v>66095</v>
      </c>
      <c r="J16" s="379">
        <f t="shared" si="4"/>
        <v>126008</v>
      </c>
      <c r="K16" s="379">
        <f t="shared" si="4"/>
        <v>249539</v>
      </c>
      <c r="L16" s="379">
        <f t="shared" si="4"/>
        <v>261056</v>
      </c>
      <c r="M16" s="380"/>
      <c r="N16" s="379">
        <f t="shared" si="4"/>
        <v>442517</v>
      </c>
      <c r="O16" s="381">
        <f t="shared" si="4"/>
        <v>842695</v>
      </c>
      <c r="P16" s="381">
        <f t="shared" si="4"/>
        <v>1294173</v>
      </c>
      <c r="Q16" s="381">
        <f t="shared" si="4"/>
        <v>1599933</v>
      </c>
      <c r="R16" s="379">
        <f t="shared" si="4"/>
        <v>1524096</v>
      </c>
      <c r="S16" s="379">
        <f t="shared" si="4"/>
        <v>795122</v>
      </c>
      <c r="T16" s="379">
        <f t="shared" si="4"/>
        <v>287289</v>
      </c>
      <c r="U16" s="379">
        <f t="shared" si="4"/>
        <v>190524</v>
      </c>
      <c r="V16" s="379">
        <f t="shared" si="4"/>
        <v>159008</v>
      </c>
      <c r="W16" s="379">
        <f t="shared" si="4"/>
        <v>106137</v>
      </c>
      <c r="X16" s="379">
        <f t="shared" si="4"/>
        <v>79217</v>
      </c>
      <c r="Y16" s="382">
        <f t="shared" si="4"/>
        <v>166776</v>
      </c>
      <c r="Z16" s="290"/>
    </row>
    <row r="17" spans="1:26" s="180" customFormat="1" ht="14.1" customHeight="1">
      <c r="A17" s="245">
        <v>6</v>
      </c>
      <c r="B17" s="246" t="s">
        <v>126</v>
      </c>
      <c r="C17" s="479">
        <f t="shared" ref="C17:C22" si="5">SUM(D17:Y17)</f>
        <v>1967616</v>
      </c>
      <c r="D17" s="494">
        <v>0</v>
      </c>
      <c r="E17" s="495">
        <v>151</v>
      </c>
      <c r="F17" s="495">
        <v>1268</v>
      </c>
      <c r="G17" s="495">
        <v>774</v>
      </c>
      <c r="H17" s="495">
        <v>6600</v>
      </c>
      <c r="I17" s="495">
        <v>19445</v>
      </c>
      <c r="J17" s="495">
        <v>39837</v>
      </c>
      <c r="K17" s="495">
        <v>34455</v>
      </c>
      <c r="L17" s="495">
        <v>58424</v>
      </c>
      <c r="M17" s="372"/>
      <c r="N17" s="495">
        <v>152994</v>
      </c>
      <c r="O17" s="495">
        <v>269655</v>
      </c>
      <c r="P17" s="495">
        <v>310942</v>
      </c>
      <c r="Q17" s="495">
        <v>343597</v>
      </c>
      <c r="R17" s="495">
        <v>331329</v>
      </c>
      <c r="S17" s="495">
        <v>196786</v>
      </c>
      <c r="T17" s="495">
        <v>54492</v>
      </c>
      <c r="U17" s="495">
        <v>43903</v>
      </c>
      <c r="V17" s="495">
        <v>30821</v>
      </c>
      <c r="W17" s="495">
        <v>20791</v>
      </c>
      <c r="X17" s="495">
        <v>23539</v>
      </c>
      <c r="Y17" s="496">
        <v>27813</v>
      </c>
      <c r="Z17" s="297">
        <v>6</v>
      </c>
    </row>
    <row r="18" spans="1:26" s="180" customFormat="1" ht="14.1" customHeight="1">
      <c r="A18" s="245">
        <v>7</v>
      </c>
      <c r="B18" s="246" t="s">
        <v>127</v>
      </c>
      <c r="C18" s="479">
        <f t="shared" si="5"/>
        <v>1024857</v>
      </c>
      <c r="D18" s="494">
        <v>0</v>
      </c>
      <c r="E18" s="497">
        <v>1075</v>
      </c>
      <c r="F18" s="495">
        <v>1921</v>
      </c>
      <c r="G18" s="495">
        <v>12</v>
      </c>
      <c r="H18" s="495">
        <v>797</v>
      </c>
      <c r="I18" s="495">
        <v>2162</v>
      </c>
      <c r="J18" s="495">
        <v>19607</v>
      </c>
      <c r="K18" s="495">
        <v>115181</v>
      </c>
      <c r="L18" s="495">
        <v>34463</v>
      </c>
      <c r="M18" s="372"/>
      <c r="N18" s="495">
        <v>32557</v>
      </c>
      <c r="O18" s="495">
        <v>100055</v>
      </c>
      <c r="P18" s="495">
        <v>147718</v>
      </c>
      <c r="Q18" s="495">
        <v>215157</v>
      </c>
      <c r="R18" s="495">
        <v>204016</v>
      </c>
      <c r="S18" s="495">
        <v>84678</v>
      </c>
      <c r="T18" s="495">
        <v>32680</v>
      </c>
      <c r="U18" s="495">
        <v>11785</v>
      </c>
      <c r="V18" s="495">
        <v>4756</v>
      </c>
      <c r="W18" s="495">
        <v>10428</v>
      </c>
      <c r="X18" s="495">
        <v>1329</v>
      </c>
      <c r="Y18" s="496">
        <v>4480</v>
      </c>
      <c r="Z18" s="297">
        <v>7</v>
      </c>
    </row>
    <row r="19" spans="1:26" s="180" customFormat="1" ht="14.1" customHeight="1">
      <c r="A19" s="245">
        <v>8</v>
      </c>
      <c r="B19" s="246" t="s">
        <v>128</v>
      </c>
      <c r="C19" s="479">
        <f t="shared" si="5"/>
        <v>1138683</v>
      </c>
      <c r="D19" s="494">
        <v>0</v>
      </c>
      <c r="E19" s="495">
        <v>401</v>
      </c>
      <c r="F19" s="495">
        <v>303</v>
      </c>
      <c r="G19" s="495">
        <v>330</v>
      </c>
      <c r="H19" s="495">
        <v>1055</v>
      </c>
      <c r="I19" s="495">
        <v>4026</v>
      </c>
      <c r="J19" s="495">
        <v>5898</v>
      </c>
      <c r="K19" s="495">
        <v>18511</v>
      </c>
      <c r="L19" s="495">
        <v>64228</v>
      </c>
      <c r="M19" s="372"/>
      <c r="N19" s="495">
        <v>74119</v>
      </c>
      <c r="O19" s="495">
        <v>92733</v>
      </c>
      <c r="P19" s="495">
        <v>108522</v>
      </c>
      <c r="Q19" s="495">
        <v>186923</v>
      </c>
      <c r="R19" s="495">
        <v>237954</v>
      </c>
      <c r="S19" s="495">
        <v>130553</v>
      </c>
      <c r="T19" s="495">
        <v>76557</v>
      </c>
      <c r="U19" s="495">
        <v>23834</v>
      </c>
      <c r="V19" s="495">
        <v>47025</v>
      </c>
      <c r="W19" s="495">
        <v>24481</v>
      </c>
      <c r="X19" s="495">
        <v>11588</v>
      </c>
      <c r="Y19" s="496">
        <v>29642</v>
      </c>
      <c r="Z19" s="297">
        <v>8</v>
      </c>
    </row>
    <row r="20" spans="1:26" s="180" customFormat="1" ht="14.1" customHeight="1">
      <c r="A20" s="245">
        <v>9</v>
      </c>
      <c r="B20" s="246" t="s">
        <v>129</v>
      </c>
      <c r="C20" s="479">
        <f t="shared" si="5"/>
        <v>24497</v>
      </c>
      <c r="D20" s="494">
        <v>0</v>
      </c>
      <c r="E20" s="497">
        <v>0</v>
      </c>
      <c r="F20" s="497">
        <v>0</v>
      </c>
      <c r="G20" s="497">
        <v>0</v>
      </c>
      <c r="H20" s="495">
        <v>0</v>
      </c>
      <c r="I20" s="495">
        <v>0</v>
      </c>
      <c r="J20" s="495">
        <v>2</v>
      </c>
      <c r="K20" s="495">
        <v>31</v>
      </c>
      <c r="L20" s="495">
        <v>1307</v>
      </c>
      <c r="M20" s="372"/>
      <c r="N20" s="495">
        <v>238</v>
      </c>
      <c r="O20" s="495">
        <v>1009</v>
      </c>
      <c r="P20" s="495">
        <v>1217</v>
      </c>
      <c r="Q20" s="495">
        <v>5615</v>
      </c>
      <c r="R20" s="495">
        <v>7290</v>
      </c>
      <c r="S20" s="495">
        <v>4718</v>
      </c>
      <c r="T20" s="495">
        <v>1352</v>
      </c>
      <c r="U20" s="495">
        <v>1092</v>
      </c>
      <c r="V20" s="495">
        <v>175</v>
      </c>
      <c r="W20" s="497">
        <v>132</v>
      </c>
      <c r="X20" s="495">
        <v>108</v>
      </c>
      <c r="Y20" s="496">
        <v>211</v>
      </c>
      <c r="Z20" s="297">
        <v>9</v>
      </c>
    </row>
    <row r="21" spans="1:26" s="180" customFormat="1" ht="14.1" customHeight="1">
      <c r="A21" s="245">
        <v>10</v>
      </c>
      <c r="B21" s="246" t="s">
        <v>131</v>
      </c>
      <c r="C21" s="479">
        <f t="shared" si="5"/>
        <v>1011984</v>
      </c>
      <c r="D21" s="494">
        <v>0</v>
      </c>
      <c r="E21" s="495">
        <v>2999</v>
      </c>
      <c r="F21" s="495">
        <v>6465</v>
      </c>
      <c r="G21" s="495">
        <v>1625</v>
      </c>
      <c r="H21" s="495">
        <v>11000</v>
      </c>
      <c r="I21" s="495">
        <v>21519</v>
      </c>
      <c r="J21" s="495">
        <v>46526</v>
      </c>
      <c r="K21" s="495">
        <v>58578</v>
      </c>
      <c r="L21" s="495">
        <v>46042</v>
      </c>
      <c r="M21" s="372"/>
      <c r="N21" s="495">
        <v>73977</v>
      </c>
      <c r="O21" s="495">
        <v>92538</v>
      </c>
      <c r="P21" s="495">
        <v>233849</v>
      </c>
      <c r="Q21" s="495">
        <v>182121</v>
      </c>
      <c r="R21" s="495">
        <v>113404</v>
      </c>
      <c r="S21" s="495">
        <v>52245</v>
      </c>
      <c r="T21" s="495">
        <v>16181</v>
      </c>
      <c r="U21" s="495">
        <v>14279</v>
      </c>
      <c r="V21" s="495">
        <v>12416</v>
      </c>
      <c r="W21" s="495">
        <v>13410</v>
      </c>
      <c r="X21" s="495">
        <v>5078</v>
      </c>
      <c r="Y21" s="496">
        <v>7732</v>
      </c>
      <c r="Z21" s="297">
        <v>10</v>
      </c>
    </row>
    <row r="22" spans="1:26" s="180" customFormat="1" ht="14.1" customHeight="1">
      <c r="A22" s="252">
        <v>11</v>
      </c>
      <c r="B22" s="253" t="s">
        <v>132</v>
      </c>
      <c r="C22" s="492">
        <f t="shared" si="5"/>
        <v>3085348</v>
      </c>
      <c r="D22" s="498">
        <v>0</v>
      </c>
      <c r="E22" s="499">
        <v>1032</v>
      </c>
      <c r="F22" s="499">
        <v>3636</v>
      </c>
      <c r="G22" s="499">
        <v>6145</v>
      </c>
      <c r="H22" s="499">
        <v>15211</v>
      </c>
      <c r="I22" s="499">
        <v>18943</v>
      </c>
      <c r="J22" s="499">
        <v>14138</v>
      </c>
      <c r="K22" s="499">
        <v>22783</v>
      </c>
      <c r="L22" s="499">
        <v>56592</v>
      </c>
      <c r="M22" s="372"/>
      <c r="N22" s="499">
        <v>108632</v>
      </c>
      <c r="O22" s="499">
        <v>286705</v>
      </c>
      <c r="P22" s="499">
        <v>491925</v>
      </c>
      <c r="Q22" s="499">
        <v>666520</v>
      </c>
      <c r="R22" s="499">
        <v>630103</v>
      </c>
      <c r="S22" s="499">
        <v>326142</v>
      </c>
      <c r="T22" s="499">
        <v>106027</v>
      </c>
      <c r="U22" s="499">
        <v>95631</v>
      </c>
      <c r="V22" s="499">
        <v>63815</v>
      </c>
      <c r="W22" s="499">
        <v>36895</v>
      </c>
      <c r="X22" s="499">
        <v>37575</v>
      </c>
      <c r="Y22" s="500">
        <v>96898</v>
      </c>
      <c r="Z22" s="302">
        <v>11</v>
      </c>
    </row>
    <row r="23" spans="1:26" s="206" customFormat="1" ht="18" customHeight="1">
      <c r="A23" s="579" t="s">
        <v>133</v>
      </c>
      <c r="B23" s="677"/>
      <c r="C23" s="490">
        <f>+C24+C31</f>
        <v>13510196</v>
      </c>
      <c r="D23" s="373">
        <f>SUM(D24,D31)</f>
        <v>0</v>
      </c>
      <c r="E23" s="374">
        <f>SUM(E24,E31)</f>
        <v>1802</v>
      </c>
      <c r="F23" s="374">
        <f t="shared" ref="F23:Y23" si="6">SUM(F24,F31)</f>
        <v>15672</v>
      </c>
      <c r="G23" s="374">
        <f t="shared" si="6"/>
        <v>30638</v>
      </c>
      <c r="H23" s="374">
        <f t="shared" si="6"/>
        <v>61960</v>
      </c>
      <c r="I23" s="374">
        <f t="shared" si="6"/>
        <v>111437</v>
      </c>
      <c r="J23" s="374">
        <f t="shared" si="6"/>
        <v>198527</v>
      </c>
      <c r="K23" s="374">
        <f t="shared" si="6"/>
        <v>294052</v>
      </c>
      <c r="L23" s="374">
        <f t="shared" si="6"/>
        <v>467496</v>
      </c>
      <c r="M23" s="375"/>
      <c r="N23" s="376">
        <f t="shared" si="6"/>
        <v>870487</v>
      </c>
      <c r="O23" s="376">
        <f t="shared" si="6"/>
        <v>1502872</v>
      </c>
      <c r="P23" s="376">
        <f t="shared" si="6"/>
        <v>2128757</v>
      </c>
      <c r="Q23" s="376">
        <f t="shared" si="6"/>
        <v>2427674</v>
      </c>
      <c r="R23" s="376">
        <f t="shared" si="6"/>
        <v>2145698</v>
      </c>
      <c r="S23" s="374">
        <f t="shared" si="6"/>
        <v>1282100</v>
      </c>
      <c r="T23" s="374">
        <f t="shared" si="6"/>
        <v>603037</v>
      </c>
      <c r="U23" s="374">
        <f t="shared" si="6"/>
        <v>437433</v>
      </c>
      <c r="V23" s="374">
        <f t="shared" si="6"/>
        <v>270662</v>
      </c>
      <c r="W23" s="374">
        <f t="shared" si="6"/>
        <v>211746</v>
      </c>
      <c r="X23" s="374">
        <f t="shared" si="6"/>
        <v>165964</v>
      </c>
      <c r="Y23" s="377">
        <f t="shared" si="6"/>
        <v>282182</v>
      </c>
      <c r="Z23" s="280"/>
    </row>
    <row r="24" spans="1:26" s="207" customFormat="1" ht="14.1" customHeight="1">
      <c r="A24" s="581" t="s">
        <v>134</v>
      </c>
      <c r="B24" s="640"/>
      <c r="C24" s="491">
        <f>SUM(C25:C30)</f>
        <v>5241598</v>
      </c>
      <c r="D24" s="378">
        <f t="shared" ref="D24:Y24" si="7">SUM(D25:D30)</f>
        <v>0</v>
      </c>
      <c r="E24" s="379">
        <f t="shared" si="7"/>
        <v>821</v>
      </c>
      <c r="F24" s="379">
        <f t="shared" si="7"/>
        <v>10970</v>
      </c>
      <c r="G24" s="379">
        <f t="shared" si="7"/>
        <v>13096</v>
      </c>
      <c r="H24" s="379">
        <f t="shared" si="7"/>
        <v>28504</v>
      </c>
      <c r="I24" s="379">
        <f t="shared" si="7"/>
        <v>50857</v>
      </c>
      <c r="J24" s="379">
        <f t="shared" si="7"/>
        <v>77367</v>
      </c>
      <c r="K24" s="379">
        <f t="shared" si="7"/>
        <v>96906</v>
      </c>
      <c r="L24" s="379">
        <f t="shared" si="7"/>
        <v>159830</v>
      </c>
      <c r="M24" s="380"/>
      <c r="N24" s="381">
        <f t="shared" si="7"/>
        <v>279100</v>
      </c>
      <c r="O24" s="381">
        <f t="shared" si="7"/>
        <v>425906</v>
      </c>
      <c r="P24" s="381">
        <f t="shared" si="7"/>
        <v>668555</v>
      </c>
      <c r="Q24" s="381">
        <f t="shared" si="7"/>
        <v>1035634</v>
      </c>
      <c r="R24" s="381">
        <f t="shared" si="7"/>
        <v>913890.99999999988</v>
      </c>
      <c r="S24" s="379">
        <f t="shared" si="7"/>
        <v>639882</v>
      </c>
      <c r="T24" s="379">
        <f t="shared" si="7"/>
        <v>290929</v>
      </c>
      <c r="U24" s="379">
        <f t="shared" si="7"/>
        <v>169742</v>
      </c>
      <c r="V24" s="379">
        <f t="shared" si="7"/>
        <v>124253</v>
      </c>
      <c r="W24" s="379">
        <f t="shared" si="7"/>
        <v>78022</v>
      </c>
      <c r="X24" s="379">
        <f t="shared" si="7"/>
        <v>56673</v>
      </c>
      <c r="Y24" s="382">
        <f t="shared" si="7"/>
        <v>120660.00000000001</v>
      </c>
      <c r="Z24" s="290" t="s">
        <v>188</v>
      </c>
    </row>
    <row r="25" spans="1:26" s="180" customFormat="1" ht="14.1" customHeight="1">
      <c r="A25" s="245">
        <v>12</v>
      </c>
      <c r="B25" s="246" t="s">
        <v>135</v>
      </c>
      <c r="C25" s="479">
        <f t="shared" ref="C25:C30" si="8">SUM(D25:Y25)</f>
        <v>1391207</v>
      </c>
      <c r="D25" s="494">
        <v>0</v>
      </c>
      <c r="E25" s="501">
        <v>107</v>
      </c>
      <c r="F25" s="501">
        <v>7541</v>
      </c>
      <c r="G25" s="501">
        <v>6116</v>
      </c>
      <c r="H25" s="501">
        <v>8042</v>
      </c>
      <c r="I25" s="501">
        <v>20453</v>
      </c>
      <c r="J25" s="501">
        <v>40979</v>
      </c>
      <c r="K25" s="501">
        <v>29240.999999999996</v>
      </c>
      <c r="L25" s="501">
        <v>51368</v>
      </c>
      <c r="M25" s="383"/>
      <c r="N25" s="501">
        <v>63864</v>
      </c>
      <c r="O25" s="501">
        <v>76025</v>
      </c>
      <c r="P25" s="501">
        <v>104418</v>
      </c>
      <c r="Q25" s="501">
        <v>155576.00000000003</v>
      </c>
      <c r="R25" s="501">
        <v>253040</v>
      </c>
      <c r="S25" s="501">
        <v>248143</v>
      </c>
      <c r="T25" s="501">
        <v>111742</v>
      </c>
      <c r="U25" s="501">
        <v>68231.000000000015</v>
      </c>
      <c r="V25" s="501">
        <v>51533</v>
      </c>
      <c r="W25" s="501">
        <v>34045</v>
      </c>
      <c r="X25" s="501">
        <v>20172</v>
      </c>
      <c r="Y25" s="502">
        <v>40571</v>
      </c>
      <c r="Z25" s="297">
        <v>12</v>
      </c>
    </row>
    <row r="26" spans="1:26" s="180" customFormat="1" ht="14.1" customHeight="1">
      <c r="A26" s="245">
        <v>13</v>
      </c>
      <c r="B26" s="246" t="s">
        <v>136</v>
      </c>
      <c r="C26" s="479">
        <f t="shared" si="8"/>
        <v>5414</v>
      </c>
      <c r="D26" s="494">
        <v>0</v>
      </c>
      <c r="E26" s="497">
        <v>0</v>
      </c>
      <c r="F26" s="497">
        <v>0</v>
      </c>
      <c r="G26" s="497">
        <v>0</v>
      </c>
      <c r="H26" s="497">
        <v>0</v>
      </c>
      <c r="I26" s="497">
        <v>0</v>
      </c>
      <c r="J26" s="497">
        <v>0</v>
      </c>
      <c r="K26" s="497">
        <v>0</v>
      </c>
      <c r="L26" s="503">
        <v>0</v>
      </c>
      <c r="M26" s="384"/>
      <c r="N26" s="497">
        <v>36</v>
      </c>
      <c r="O26" s="503">
        <v>0</v>
      </c>
      <c r="P26" s="497">
        <v>334</v>
      </c>
      <c r="Q26" s="495">
        <v>0</v>
      </c>
      <c r="R26" s="497">
        <v>3836</v>
      </c>
      <c r="S26" s="497">
        <v>895</v>
      </c>
      <c r="T26" s="497">
        <v>0</v>
      </c>
      <c r="U26" s="497">
        <v>0</v>
      </c>
      <c r="V26" s="495">
        <v>0</v>
      </c>
      <c r="W26" s="495">
        <v>274</v>
      </c>
      <c r="X26" s="497">
        <v>39</v>
      </c>
      <c r="Y26" s="504">
        <v>0</v>
      </c>
      <c r="Z26" s="297">
        <v>13</v>
      </c>
    </row>
    <row r="27" spans="1:26" s="180" customFormat="1" ht="14.1" customHeight="1">
      <c r="A27" s="245">
        <v>14</v>
      </c>
      <c r="B27" s="246" t="s">
        <v>137</v>
      </c>
      <c r="C27" s="479">
        <f t="shared" si="8"/>
        <v>1165</v>
      </c>
      <c r="D27" s="494">
        <v>0</v>
      </c>
      <c r="E27" s="497">
        <v>4</v>
      </c>
      <c r="F27" s="497">
        <v>0</v>
      </c>
      <c r="G27" s="497">
        <v>0</v>
      </c>
      <c r="H27" s="497">
        <v>0</v>
      </c>
      <c r="I27" s="497">
        <v>0</v>
      </c>
      <c r="J27" s="497">
        <v>0</v>
      </c>
      <c r="K27" s="501">
        <v>0</v>
      </c>
      <c r="L27" s="497">
        <v>142</v>
      </c>
      <c r="M27" s="385"/>
      <c r="N27" s="497">
        <v>0</v>
      </c>
      <c r="O27" s="503">
        <v>0</v>
      </c>
      <c r="P27" s="495">
        <v>374</v>
      </c>
      <c r="Q27" s="495">
        <v>8</v>
      </c>
      <c r="R27" s="497">
        <v>320</v>
      </c>
      <c r="S27" s="497">
        <v>317</v>
      </c>
      <c r="T27" s="497">
        <v>0</v>
      </c>
      <c r="U27" s="497">
        <v>0</v>
      </c>
      <c r="V27" s="497">
        <v>0</v>
      </c>
      <c r="W27" s="497">
        <v>0</v>
      </c>
      <c r="X27" s="497">
        <v>0</v>
      </c>
      <c r="Y27" s="504">
        <v>0</v>
      </c>
      <c r="Z27" s="297">
        <v>14</v>
      </c>
    </row>
    <row r="28" spans="1:26" s="180" customFormat="1" ht="14.1" customHeight="1">
      <c r="A28" s="245">
        <v>15</v>
      </c>
      <c r="B28" s="246" t="s">
        <v>138</v>
      </c>
      <c r="C28" s="479">
        <f t="shared" si="8"/>
        <v>3350599</v>
      </c>
      <c r="D28" s="494">
        <v>0</v>
      </c>
      <c r="E28" s="501">
        <v>680</v>
      </c>
      <c r="F28" s="501">
        <v>3384</v>
      </c>
      <c r="G28" s="501">
        <v>6651</v>
      </c>
      <c r="H28" s="501">
        <v>19365</v>
      </c>
      <c r="I28" s="501">
        <v>28588</v>
      </c>
      <c r="J28" s="501">
        <v>34202</v>
      </c>
      <c r="K28" s="501">
        <v>63146</v>
      </c>
      <c r="L28" s="501">
        <v>101658</v>
      </c>
      <c r="M28" s="383"/>
      <c r="N28" s="501">
        <v>198862.00000000003</v>
      </c>
      <c r="O28" s="501">
        <v>318495</v>
      </c>
      <c r="P28" s="501">
        <v>481986.99999999994</v>
      </c>
      <c r="Q28" s="501">
        <v>724280</v>
      </c>
      <c r="R28" s="501">
        <v>554017.99999999988</v>
      </c>
      <c r="S28" s="501">
        <v>351352.00000000006</v>
      </c>
      <c r="T28" s="501">
        <v>162480.00000000003</v>
      </c>
      <c r="U28" s="501">
        <v>96866.999999999985</v>
      </c>
      <c r="V28" s="501">
        <v>67491</v>
      </c>
      <c r="W28" s="501">
        <v>39726</v>
      </c>
      <c r="X28" s="501">
        <v>31469</v>
      </c>
      <c r="Y28" s="502">
        <v>65898.000000000015</v>
      </c>
      <c r="Z28" s="297">
        <v>15</v>
      </c>
    </row>
    <row r="29" spans="1:26" s="180" customFormat="1" ht="14.1" customHeight="1">
      <c r="A29" s="245">
        <v>16</v>
      </c>
      <c r="B29" s="246" t="s">
        <v>139</v>
      </c>
      <c r="C29" s="479">
        <f t="shared" si="8"/>
        <v>357192</v>
      </c>
      <c r="D29" s="494">
        <v>0</v>
      </c>
      <c r="E29" s="503">
        <v>22</v>
      </c>
      <c r="F29" s="501">
        <v>45</v>
      </c>
      <c r="G29" s="501">
        <v>317</v>
      </c>
      <c r="H29" s="501">
        <v>1046</v>
      </c>
      <c r="I29" s="501">
        <v>1726</v>
      </c>
      <c r="J29" s="501">
        <v>1844</v>
      </c>
      <c r="K29" s="501">
        <v>3770</v>
      </c>
      <c r="L29" s="501">
        <v>3919</v>
      </c>
      <c r="M29" s="383"/>
      <c r="N29" s="501">
        <v>12664</v>
      </c>
      <c r="O29" s="501">
        <v>23201</v>
      </c>
      <c r="P29" s="501">
        <v>56007</v>
      </c>
      <c r="Q29" s="501">
        <v>106701.00000000001</v>
      </c>
      <c r="R29" s="501">
        <v>79855</v>
      </c>
      <c r="S29" s="501">
        <v>30154</v>
      </c>
      <c r="T29" s="501">
        <v>10629</v>
      </c>
      <c r="U29" s="501">
        <v>4083.9999999999995</v>
      </c>
      <c r="V29" s="501">
        <v>4756</v>
      </c>
      <c r="W29" s="501">
        <v>2609</v>
      </c>
      <c r="X29" s="501">
        <v>3319</v>
      </c>
      <c r="Y29" s="502">
        <v>10524</v>
      </c>
      <c r="Z29" s="297">
        <v>16</v>
      </c>
    </row>
    <row r="30" spans="1:26" s="180" customFormat="1" ht="14.1" customHeight="1">
      <c r="A30" s="245">
        <v>17</v>
      </c>
      <c r="B30" s="246" t="s">
        <v>140</v>
      </c>
      <c r="C30" s="479">
        <f t="shared" si="8"/>
        <v>136021</v>
      </c>
      <c r="D30" s="494">
        <v>0</v>
      </c>
      <c r="E30" s="497">
        <v>8</v>
      </c>
      <c r="F30" s="501">
        <v>0</v>
      </c>
      <c r="G30" s="501">
        <v>12</v>
      </c>
      <c r="H30" s="501">
        <v>51</v>
      </c>
      <c r="I30" s="501">
        <v>90</v>
      </c>
      <c r="J30" s="501">
        <v>342</v>
      </c>
      <c r="K30" s="501">
        <v>749</v>
      </c>
      <c r="L30" s="501">
        <v>2743</v>
      </c>
      <c r="M30" s="383"/>
      <c r="N30" s="501">
        <v>3674</v>
      </c>
      <c r="O30" s="501">
        <v>8185.0000000000009</v>
      </c>
      <c r="P30" s="501">
        <v>25435</v>
      </c>
      <c r="Q30" s="501">
        <v>49069</v>
      </c>
      <c r="R30" s="501">
        <v>22822</v>
      </c>
      <c r="S30" s="501">
        <v>9021</v>
      </c>
      <c r="T30" s="501">
        <v>6078</v>
      </c>
      <c r="U30" s="501">
        <v>560</v>
      </c>
      <c r="V30" s="501">
        <v>473</v>
      </c>
      <c r="W30" s="501">
        <v>1368</v>
      </c>
      <c r="X30" s="501">
        <v>1674</v>
      </c>
      <c r="Y30" s="502">
        <v>3667</v>
      </c>
      <c r="Z30" s="297">
        <v>17</v>
      </c>
    </row>
    <row r="31" spans="1:26" s="207" customFormat="1" ht="14.1" customHeight="1">
      <c r="A31" s="581" t="s">
        <v>141</v>
      </c>
      <c r="B31" s="680"/>
      <c r="C31" s="491">
        <f>SUM(C32:C40)</f>
        <v>8268598</v>
      </c>
      <c r="D31" s="378">
        <f t="shared" ref="D31:Y31" si="9">SUM(D32:D40)</f>
        <v>0</v>
      </c>
      <c r="E31" s="379">
        <f t="shared" si="9"/>
        <v>981</v>
      </c>
      <c r="F31" s="379">
        <f t="shared" si="9"/>
        <v>4702</v>
      </c>
      <c r="G31" s="379">
        <f t="shared" si="9"/>
        <v>17542</v>
      </c>
      <c r="H31" s="379">
        <f t="shared" si="9"/>
        <v>33456</v>
      </c>
      <c r="I31" s="379">
        <f t="shared" si="9"/>
        <v>60580</v>
      </c>
      <c r="J31" s="379">
        <f t="shared" si="9"/>
        <v>121160</v>
      </c>
      <c r="K31" s="379">
        <f t="shared" si="9"/>
        <v>197146</v>
      </c>
      <c r="L31" s="379">
        <f t="shared" si="9"/>
        <v>307666</v>
      </c>
      <c r="M31" s="380"/>
      <c r="N31" s="381">
        <f t="shared" si="9"/>
        <v>591387</v>
      </c>
      <c r="O31" s="381">
        <f t="shared" si="9"/>
        <v>1076966</v>
      </c>
      <c r="P31" s="381">
        <f t="shared" si="9"/>
        <v>1460202</v>
      </c>
      <c r="Q31" s="381">
        <f t="shared" si="9"/>
        <v>1392040</v>
      </c>
      <c r="R31" s="379">
        <f t="shared" si="9"/>
        <v>1231807</v>
      </c>
      <c r="S31" s="379">
        <f t="shared" si="9"/>
        <v>642218</v>
      </c>
      <c r="T31" s="379">
        <f t="shared" si="9"/>
        <v>312108</v>
      </c>
      <c r="U31" s="379">
        <f t="shared" si="9"/>
        <v>267691</v>
      </c>
      <c r="V31" s="379">
        <f t="shared" si="9"/>
        <v>146409</v>
      </c>
      <c r="W31" s="379">
        <f t="shared" si="9"/>
        <v>133724</v>
      </c>
      <c r="X31" s="379">
        <f t="shared" si="9"/>
        <v>109291</v>
      </c>
      <c r="Y31" s="382">
        <f t="shared" si="9"/>
        <v>161522</v>
      </c>
      <c r="Z31" s="290"/>
    </row>
    <row r="32" spans="1:26" s="180" customFormat="1" ht="14.1" customHeight="1">
      <c r="A32" s="245">
        <v>18</v>
      </c>
      <c r="B32" s="246" t="s">
        <v>142</v>
      </c>
      <c r="C32" s="479">
        <f>SUM(D32:Y32)</f>
        <v>160696</v>
      </c>
      <c r="D32" s="494">
        <v>0</v>
      </c>
      <c r="E32" s="497">
        <v>0</v>
      </c>
      <c r="F32" s="501">
        <v>24</v>
      </c>
      <c r="G32" s="501">
        <v>28</v>
      </c>
      <c r="H32" s="501">
        <v>303.00000000000006</v>
      </c>
      <c r="I32" s="501">
        <v>31</v>
      </c>
      <c r="J32" s="501">
        <v>1350</v>
      </c>
      <c r="K32" s="501">
        <v>209</v>
      </c>
      <c r="L32" s="501">
        <v>4313</v>
      </c>
      <c r="M32" s="383"/>
      <c r="N32" s="501">
        <v>3745</v>
      </c>
      <c r="O32" s="501">
        <v>7050</v>
      </c>
      <c r="P32" s="501">
        <v>12080</v>
      </c>
      <c r="Q32" s="501">
        <v>14680</v>
      </c>
      <c r="R32" s="501">
        <v>13171</v>
      </c>
      <c r="S32" s="501">
        <v>26096</v>
      </c>
      <c r="T32" s="501">
        <v>14210</v>
      </c>
      <c r="U32" s="501">
        <v>13324</v>
      </c>
      <c r="V32" s="501">
        <v>2372</v>
      </c>
      <c r="W32" s="501">
        <v>6433</v>
      </c>
      <c r="X32" s="501">
        <v>6717</v>
      </c>
      <c r="Y32" s="502">
        <v>34560</v>
      </c>
      <c r="Z32" s="308">
        <v>18</v>
      </c>
    </row>
    <row r="33" spans="1:26" s="180" customFormat="1" ht="14.1" customHeight="1">
      <c r="A33" s="245">
        <v>19</v>
      </c>
      <c r="B33" s="246" t="s">
        <v>143</v>
      </c>
      <c r="C33" s="479">
        <f t="shared" ref="C33:C40" si="10">SUM(D33:Y33)</f>
        <v>9264</v>
      </c>
      <c r="D33" s="494">
        <v>0</v>
      </c>
      <c r="E33" s="497">
        <v>0</v>
      </c>
      <c r="F33" s="497">
        <v>0</v>
      </c>
      <c r="G33" s="497">
        <v>0</v>
      </c>
      <c r="H33" s="497">
        <v>0</v>
      </c>
      <c r="I33" s="497">
        <v>0</v>
      </c>
      <c r="J33" s="497">
        <v>0</v>
      </c>
      <c r="K33" s="497">
        <v>17</v>
      </c>
      <c r="L33" s="497">
        <v>0</v>
      </c>
      <c r="M33" s="385"/>
      <c r="N33" s="497">
        <v>0</v>
      </c>
      <c r="O33" s="501">
        <v>0</v>
      </c>
      <c r="P33" s="497">
        <v>617</v>
      </c>
      <c r="Q33" s="501">
        <v>0</v>
      </c>
      <c r="R33" s="501">
        <v>197</v>
      </c>
      <c r="S33" s="501">
        <v>2353</v>
      </c>
      <c r="T33" s="501">
        <v>283</v>
      </c>
      <c r="U33" s="501">
        <v>2832</v>
      </c>
      <c r="V33" s="501">
        <v>504</v>
      </c>
      <c r="W33" s="497">
        <v>444</v>
      </c>
      <c r="X33" s="501">
        <v>0</v>
      </c>
      <c r="Y33" s="502">
        <v>2017</v>
      </c>
      <c r="Z33" s="308">
        <v>19</v>
      </c>
    </row>
    <row r="34" spans="1:26" s="180" customFormat="1" ht="14.1" customHeight="1">
      <c r="A34" s="245">
        <v>20</v>
      </c>
      <c r="B34" s="246" t="s">
        <v>144</v>
      </c>
      <c r="C34" s="479">
        <f t="shared" si="10"/>
        <v>64</v>
      </c>
      <c r="D34" s="494">
        <v>0</v>
      </c>
      <c r="E34" s="497">
        <v>0</v>
      </c>
      <c r="F34" s="497">
        <v>0</v>
      </c>
      <c r="G34" s="497">
        <v>0</v>
      </c>
      <c r="H34" s="497">
        <v>0</v>
      </c>
      <c r="I34" s="497">
        <v>0</v>
      </c>
      <c r="J34" s="497">
        <v>0</v>
      </c>
      <c r="K34" s="497">
        <v>0</v>
      </c>
      <c r="L34" s="497">
        <v>0</v>
      </c>
      <c r="M34" s="385"/>
      <c r="N34" s="497">
        <v>64</v>
      </c>
      <c r="O34" s="497">
        <v>0</v>
      </c>
      <c r="P34" s="497">
        <v>0</v>
      </c>
      <c r="Q34" s="497">
        <v>0</v>
      </c>
      <c r="R34" s="497">
        <v>0</v>
      </c>
      <c r="S34" s="497">
        <v>0</v>
      </c>
      <c r="T34" s="497">
        <v>0</v>
      </c>
      <c r="U34" s="497">
        <v>0</v>
      </c>
      <c r="V34" s="497">
        <v>0</v>
      </c>
      <c r="W34" s="497">
        <v>0</v>
      </c>
      <c r="X34" s="497">
        <v>0</v>
      </c>
      <c r="Y34" s="504">
        <v>0</v>
      </c>
      <c r="Z34" s="308">
        <v>20</v>
      </c>
    </row>
    <row r="35" spans="1:26" s="180" customFormat="1" ht="14.1" customHeight="1">
      <c r="A35" s="245">
        <v>21</v>
      </c>
      <c r="B35" s="246" t="s">
        <v>145</v>
      </c>
      <c r="C35" s="479">
        <f t="shared" si="10"/>
        <v>0</v>
      </c>
      <c r="D35" s="494">
        <v>0</v>
      </c>
      <c r="E35" s="497">
        <v>0</v>
      </c>
      <c r="F35" s="497">
        <v>0</v>
      </c>
      <c r="G35" s="497">
        <v>0</v>
      </c>
      <c r="H35" s="497">
        <v>0</v>
      </c>
      <c r="I35" s="497">
        <v>0</v>
      </c>
      <c r="J35" s="497">
        <v>0</v>
      </c>
      <c r="K35" s="497">
        <v>0</v>
      </c>
      <c r="L35" s="497">
        <v>0</v>
      </c>
      <c r="M35" s="385"/>
      <c r="N35" s="497">
        <v>0</v>
      </c>
      <c r="O35" s="497">
        <v>0</v>
      </c>
      <c r="P35" s="497">
        <v>0</v>
      </c>
      <c r="Q35" s="497">
        <v>0</v>
      </c>
      <c r="R35" s="497">
        <v>0</v>
      </c>
      <c r="S35" s="497">
        <v>0</v>
      </c>
      <c r="T35" s="497">
        <v>0</v>
      </c>
      <c r="U35" s="497">
        <v>0</v>
      </c>
      <c r="V35" s="497">
        <v>0</v>
      </c>
      <c r="W35" s="497">
        <v>0</v>
      </c>
      <c r="X35" s="497">
        <v>0</v>
      </c>
      <c r="Y35" s="504">
        <v>0</v>
      </c>
      <c r="Z35" s="308">
        <v>21</v>
      </c>
    </row>
    <row r="36" spans="1:26" s="180" customFormat="1" ht="14.1" customHeight="1">
      <c r="A36" s="245">
        <v>22</v>
      </c>
      <c r="B36" s="246" t="s">
        <v>146</v>
      </c>
      <c r="C36" s="479">
        <f t="shared" si="10"/>
        <v>5462</v>
      </c>
      <c r="D36" s="494">
        <v>0</v>
      </c>
      <c r="E36" s="497">
        <v>0</v>
      </c>
      <c r="F36" s="497">
        <v>0</v>
      </c>
      <c r="G36" s="497">
        <v>0</v>
      </c>
      <c r="H36" s="497">
        <v>0</v>
      </c>
      <c r="I36" s="497">
        <v>0</v>
      </c>
      <c r="J36" s="497">
        <v>0</v>
      </c>
      <c r="K36" s="497">
        <v>0</v>
      </c>
      <c r="L36" s="497">
        <v>0</v>
      </c>
      <c r="M36" s="385"/>
      <c r="N36" s="501">
        <v>0</v>
      </c>
      <c r="O36" s="501">
        <v>0</v>
      </c>
      <c r="P36" s="501">
        <v>149</v>
      </c>
      <c r="Q36" s="501">
        <v>404</v>
      </c>
      <c r="R36" s="501">
        <v>1096</v>
      </c>
      <c r="S36" s="501">
        <v>2199</v>
      </c>
      <c r="T36" s="501">
        <v>208</v>
      </c>
      <c r="U36" s="501">
        <v>199</v>
      </c>
      <c r="V36" s="501">
        <v>67</v>
      </c>
      <c r="W36" s="501">
        <v>673</v>
      </c>
      <c r="X36" s="501">
        <v>329</v>
      </c>
      <c r="Y36" s="504">
        <v>138</v>
      </c>
      <c r="Z36" s="308">
        <v>22</v>
      </c>
    </row>
    <row r="37" spans="1:26" s="180" customFormat="1" ht="14.1" customHeight="1">
      <c r="A37" s="245">
        <v>23</v>
      </c>
      <c r="B37" s="246" t="s">
        <v>147</v>
      </c>
      <c r="C37" s="479">
        <f t="shared" si="10"/>
        <v>188</v>
      </c>
      <c r="D37" s="494">
        <v>0</v>
      </c>
      <c r="E37" s="497">
        <v>0</v>
      </c>
      <c r="F37" s="497">
        <v>0</v>
      </c>
      <c r="G37" s="497">
        <v>0</v>
      </c>
      <c r="H37" s="497">
        <v>0</v>
      </c>
      <c r="I37" s="497">
        <v>0</v>
      </c>
      <c r="J37" s="497">
        <v>0</v>
      </c>
      <c r="K37" s="497">
        <v>0</v>
      </c>
      <c r="L37" s="497">
        <v>0</v>
      </c>
      <c r="M37" s="385"/>
      <c r="N37" s="497">
        <v>18</v>
      </c>
      <c r="O37" s="497">
        <v>0</v>
      </c>
      <c r="P37" s="497">
        <v>0</v>
      </c>
      <c r="Q37" s="497">
        <v>0</v>
      </c>
      <c r="R37" s="497">
        <v>45</v>
      </c>
      <c r="S37" s="497">
        <v>0</v>
      </c>
      <c r="T37" s="497">
        <v>0</v>
      </c>
      <c r="U37" s="497">
        <v>0</v>
      </c>
      <c r="V37" s="497">
        <v>0</v>
      </c>
      <c r="W37" s="497">
        <v>0</v>
      </c>
      <c r="X37" s="497">
        <v>0</v>
      </c>
      <c r="Y37" s="505">
        <v>125</v>
      </c>
      <c r="Z37" s="308">
        <v>23</v>
      </c>
    </row>
    <row r="38" spans="1:26" s="180" customFormat="1" ht="14.1" customHeight="1">
      <c r="A38" s="245">
        <v>24</v>
      </c>
      <c r="B38" s="246" t="s">
        <v>148</v>
      </c>
      <c r="C38" s="479">
        <f t="shared" si="10"/>
        <v>3587</v>
      </c>
      <c r="D38" s="494">
        <v>0</v>
      </c>
      <c r="E38" s="497">
        <v>0</v>
      </c>
      <c r="F38" s="497">
        <v>0</v>
      </c>
      <c r="G38" s="497">
        <v>0</v>
      </c>
      <c r="H38" s="497">
        <v>0</v>
      </c>
      <c r="I38" s="497">
        <v>0</v>
      </c>
      <c r="J38" s="497">
        <v>24</v>
      </c>
      <c r="K38" s="497">
        <v>0</v>
      </c>
      <c r="L38" s="497">
        <v>0</v>
      </c>
      <c r="M38" s="385"/>
      <c r="N38" s="501">
        <v>0</v>
      </c>
      <c r="O38" s="501">
        <v>165</v>
      </c>
      <c r="P38" s="501">
        <v>54</v>
      </c>
      <c r="Q38" s="501">
        <v>339</v>
      </c>
      <c r="R38" s="501">
        <v>460</v>
      </c>
      <c r="S38" s="501">
        <v>1045</v>
      </c>
      <c r="T38" s="501">
        <v>762</v>
      </c>
      <c r="U38" s="501">
        <v>67</v>
      </c>
      <c r="V38" s="501">
        <v>0</v>
      </c>
      <c r="W38" s="501">
        <v>312</v>
      </c>
      <c r="X38" s="501">
        <v>192</v>
      </c>
      <c r="Y38" s="502">
        <v>167</v>
      </c>
      <c r="Z38" s="308">
        <v>24</v>
      </c>
    </row>
    <row r="39" spans="1:26" s="180" customFormat="1" ht="14.1" customHeight="1">
      <c r="A39" s="245">
        <v>25</v>
      </c>
      <c r="B39" s="246" t="s">
        <v>149</v>
      </c>
      <c r="C39" s="479">
        <f t="shared" si="10"/>
        <v>4415217</v>
      </c>
      <c r="D39" s="494">
        <v>0</v>
      </c>
      <c r="E39" s="501">
        <v>757</v>
      </c>
      <c r="F39" s="501">
        <v>1024</v>
      </c>
      <c r="G39" s="501">
        <v>7064</v>
      </c>
      <c r="H39" s="501">
        <v>19024</v>
      </c>
      <c r="I39" s="501">
        <v>31860</v>
      </c>
      <c r="J39" s="501">
        <v>59060</v>
      </c>
      <c r="K39" s="501">
        <v>105893</v>
      </c>
      <c r="L39" s="501">
        <v>129979.99999999999</v>
      </c>
      <c r="M39" s="383"/>
      <c r="N39" s="501">
        <v>263730</v>
      </c>
      <c r="O39" s="501">
        <v>507009</v>
      </c>
      <c r="P39" s="501">
        <v>827439.99999999988</v>
      </c>
      <c r="Q39" s="501">
        <v>794251</v>
      </c>
      <c r="R39" s="501">
        <v>696363</v>
      </c>
      <c r="S39" s="501">
        <v>334705</v>
      </c>
      <c r="T39" s="501">
        <v>197703</v>
      </c>
      <c r="U39" s="501">
        <v>158574</v>
      </c>
      <c r="V39" s="501">
        <v>77833</v>
      </c>
      <c r="W39" s="501">
        <v>70650</v>
      </c>
      <c r="X39" s="501">
        <v>60976</v>
      </c>
      <c r="Y39" s="502">
        <v>71321</v>
      </c>
      <c r="Z39" s="297">
        <v>25</v>
      </c>
    </row>
    <row r="40" spans="1:26" s="180" customFormat="1" ht="14.1" customHeight="1">
      <c r="A40" s="252">
        <v>26</v>
      </c>
      <c r="B40" s="253" t="s">
        <v>150</v>
      </c>
      <c r="C40" s="492">
        <f t="shared" si="10"/>
        <v>3674120</v>
      </c>
      <c r="D40" s="498">
        <v>0</v>
      </c>
      <c r="E40" s="506">
        <v>224</v>
      </c>
      <c r="F40" s="506">
        <v>3654</v>
      </c>
      <c r="G40" s="506">
        <v>10450</v>
      </c>
      <c r="H40" s="506">
        <v>14129</v>
      </c>
      <c r="I40" s="506">
        <v>28689</v>
      </c>
      <c r="J40" s="506">
        <v>60726.000000000007</v>
      </c>
      <c r="K40" s="506">
        <v>91027</v>
      </c>
      <c r="L40" s="506">
        <v>173373</v>
      </c>
      <c r="M40" s="383"/>
      <c r="N40" s="506">
        <v>323830</v>
      </c>
      <c r="O40" s="506">
        <v>562742</v>
      </c>
      <c r="P40" s="506">
        <v>619862.00000000012</v>
      </c>
      <c r="Q40" s="506">
        <v>582366.00000000012</v>
      </c>
      <c r="R40" s="506">
        <v>520474.99999999988</v>
      </c>
      <c r="S40" s="506">
        <v>275820</v>
      </c>
      <c r="T40" s="506">
        <v>98942</v>
      </c>
      <c r="U40" s="506">
        <v>92695</v>
      </c>
      <c r="V40" s="506">
        <v>65633</v>
      </c>
      <c r="W40" s="506">
        <v>55212</v>
      </c>
      <c r="X40" s="506">
        <v>41077</v>
      </c>
      <c r="Y40" s="507">
        <v>53194</v>
      </c>
      <c r="Z40" s="302">
        <v>26</v>
      </c>
    </row>
    <row r="41" spans="1:26" s="206" customFormat="1" ht="18" customHeight="1">
      <c r="A41" s="582" t="s">
        <v>151</v>
      </c>
      <c r="B41" s="677"/>
      <c r="C41" s="490">
        <f>+C42+C45+C49</f>
        <v>25317273</v>
      </c>
      <c r="D41" s="373">
        <f>SUM(D42,D45,D49)</f>
        <v>0</v>
      </c>
      <c r="E41" s="374">
        <f>SUM(E42,E45,E49)</f>
        <v>1267</v>
      </c>
      <c r="F41" s="374">
        <f t="shared" ref="F41:Y41" si="11">SUM(F42,F45,F49)</f>
        <v>12735</v>
      </c>
      <c r="G41" s="374">
        <f t="shared" si="11"/>
        <v>29556</v>
      </c>
      <c r="H41" s="374">
        <f t="shared" si="11"/>
        <v>80933</v>
      </c>
      <c r="I41" s="374">
        <f t="shared" si="11"/>
        <v>175215</v>
      </c>
      <c r="J41" s="374">
        <f t="shared" si="11"/>
        <v>267910</v>
      </c>
      <c r="K41" s="374">
        <f t="shared" si="11"/>
        <v>548792</v>
      </c>
      <c r="L41" s="374">
        <f t="shared" si="11"/>
        <v>851718</v>
      </c>
      <c r="M41" s="375"/>
      <c r="N41" s="376">
        <f t="shared" si="11"/>
        <v>1740324</v>
      </c>
      <c r="O41" s="376">
        <f t="shared" si="11"/>
        <v>2963574</v>
      </c>
      <c r="P41" s="376">
        <f t="shared" si="11"/>
        <v>4745249</v>
      </c>
      <c r="Q41" s="376">
        <f t="shared" si="11"/>
        <v>4787676</v>
      </c>
      <c r="R41" s="376">
        <f t="shared" si="11"/>
        <v>4388209</v>
      </c>
      <c r="S41" s="376">
        <f t="shared" si="11"/>
        <v>1534984</v>
      </c>
      <c r="T41" s="376">
        <f t="shared" si="11"/>
        <v>1072742</v>
      </c>
      <c r="U41" s="374">
        <f t="shared" si="11"/>
        <v>717325</v>
      </c>
      <c r="V41" s="374">
        <f t="shared" si="11"/>
        <v>427043</v>
      </c>
      <c r="W41" s="374">
        <f t="shared" si="11"/>
        <v>330208</v>
      </c>
      <c r="X41" s="374">
        <f t="shared" si="11"/>
        <v>212500</v>
      </c>
      <c r="Y41" s="377">
        <f t="shared" si="11"/>
        <v>429313</v>
      </c>
      <c r="Z41" s="280"/>
    </row>
    <row r="42" spans="1:26" s="207" customFormat="1" ht="14.1" customHeight="1">
      <c r="A42" s="581" t="s">
        <v>152</v>
      </c>
      <c r="B42" s="640"/>
      <c r="C42" s="491">
        <f>SUM(C43:C44)</f>
        <v>7782686</v>
      </c>
      <c r="D42" s="378">
        <f t="shared" ref="D42:Y42" si="12">SUM(D43:D44)</f>
        <v>0</v>
      </c>
      <c r="E42" s="379">
        <f t="shared" si="12"/>
        <v>406</v>
      </c>
      <c r="F42" s="379">
        <f t="shared" si="12"/>
        <v>5234</v>
      </c>
      <c r="G42" s="379">
        <f t="shared" si="12"/>
        <v>11433</v>
      </c>
      <c r="H42" s="379">
        <f t="shared" si="12"/>
        <v>31059</v>
      </c>
      <c r="I42" s="379">
        <f t="shared" si="12"/>
        <v>66426</v>
      </c>
      <c r="J42" s="379">
        <f t="shared" si="12"/>
        <v>81448</v>
      </c>
      <c r="K42" s="379">
        <f t="shared" si="12"/>
        <v>133778</v>
      </c>
      <c r="L42" s="379">
        <f t="shared" si="12"/>
        <v>238167</v>
      </c>
      <c r="M42" s="380"/>
      <c r="N42" s="381">
        <f t="shared" si="12"/>
        <v>475410</v>
      </c>
      <c r="O42" s="381">
        <f t="shared" si="12"/>
        <v>972050</v>
      </c>
      <c r="P42" s="381">
        <f t="shared" si="12"/>
        <v>1444840</v>
      </c>
      <c r="Q42" s="381">
        <f t="shared" si="12"/>
        <v>1401876</v>
      </c>
      <c r="R42" s="381">
        <f t="shared" si="12"/>
        <v>1255296</v>
      </c>
      <c r="S42" s="381">
        <f t="shared" si="12"/>
        <v>494665</v>
      </c>
      <c r="T42" s="381">
        <f t="shared" si="12"/>
        <v>359862</v>
      </c>
      <c r="U42" s="379">
        <f t="shared" si="12"/>
        <v>208165</v>
      </c>
      <c r="V42" s="379">
        <f t="shared" si="12"/>
        <v>143095</v>
      </c>
      <c r="W42" s="379">
        <f t="shared" si="12"/>
        <v>127362</v>
      </c>
      <c r="X42" s="379">
        <f t="shared" si="12"/>
        <v>97074</v>
      </c>
      <c r="Y42" s="382">
        <f t="shared" si="12"/>
        <v>235040</v>
      </c>
      <c r="Z42" s="290"/>
    </row>
    <row r="43" spans="1:26" s="180" customFormat="1" ht="14.1" customHeight="1">
      <c r="A43" s="245">
        <v>27</v>
      </c>
      <c r="B43" s="246" t="s">
        <v>153</v>
      </c>
      <c r="C43" s="479">
        <f>SUM(D43:Y43)</f>
        <v>4809129</v>
      </c>
      <c r="D43" s="494">
        <v>0</v>
      </c>
      <c r="E43" s="503">
        <v>323</v>
      </c>
      <c r="F43" s="495">
        <v>3105</v>
      </c>
      <c r="G43" s="495">
        <v>5225</v>
      </c>
      <c r="H43" s="495">
        <v>19377</v>
      </c>
      <c r="I43" s="495">
        <v>41841</v>
      </c>
      <c r="J43" s="495">
        <v>62860</v>
      </c>
      <c r="K43" s="495">
        <v>96080</v>
      </c>
      <c r="L43" s="495">
        <v>154735</v>
      </c>
      <c r="M43" s="372"/>
      <c r="N43" s="508">
        <v>296841</v>
      </c>
      <c r="O43" s="508">
        <v>578974</v>
      </c>
      <c r="P43" s="508">
        <v>894094</v>
      </c>
      <c r="Q43" s="508">
        <v>874842</v>
      </c>
      <c r="R43" s="508">
        <v>700795</v>
      </c>
      <c r="S43" s="508">
        <v>308954</v>
      </c>
      <c r="T43" s="508">
        <v>218738</v>
      </c>
      <c r="U43" s="495">
        <v>130664</v>
      </c>
      <c r="V43" s="495">
        <v>106828</v>
      </c>
      <c r="W43" s="495">
        <v>92176</v>
      </c>
      <c r="X43" s="495">
        <v>59623</v>
      </c>
      <c r="Y43" s="496">
        <v>163054</v>
      </c>
      <c r="Z43" s="297">
        <v>27</v>
      </c>
    </row>
    <row r="44" spans="1:26" s="180" customFormat="1" ht="14.1" customHeight="1">
      <c r="A44" s="245">
        <v>28</v>
      </c>
      <c r="B44" s="246" t="s">
        <v>154</v>
      </c>
      <c r="C44" s="479">
        <f>SUM(D44:Y44)</f>
        <v>2973557</v>
      </c>
      <c r="D44" s="494">
        <v>0</v>
      </c>
      <c r="E44" s="495">
        <v>83</v>
      </c>
      <c r="F44" s="495">
        <v>2129</v>
      </c>
      <c r="G44" s="495">
        <v>6208</v>
      </c>
      <c r="H44" s="495">
        <v>11682</v>
      </c>
      <c r="I44" s="495">
        <v>24585</v>
      </c>
      <c r="J44" s="495">
        <v>18588</v>
      </c>
      <c r="K44" s="495">
        <v>37698</v>
      </c>
      <c r="L44" s="495">
        <v>83432</v>
      </c>
      <c r="M44" s="372"/>
      <c r="N44" s="508">
        <v>178569</v>
      </c>
      <c r="O44" s="508">
        <v>393076</v>
      </c>
      <c r="P44" s="508">
        <v>550746</v>
      </c>
      <c r="Q44" s="508">
        <v>527034</v>
      </c>
      <c r="R44" s="508">
        <v>554501</v>
      </c>
      <c r="S44" s="508">
        <v>185711</v>
      </c>
      <c r="T44" s="508">
        <v>141124</v>
      </c>
      <c r="U44" s="495">
        <v>77501</v>
      </c>
      <c r="V44" s="495">
        <v>36267</v>
      </c>
      <c r="W44" s="495">
        <v>35186</v>
      </c>
      <c r="X44" s="495">
        <v>37451</v>
      </c>
      <c r="Y44" s="496">
        <v>71986</v>
      </c>
      <c r="Z44" s="297">
        <v>28</v>
      </c>
    </row>
    <row r="45" spans="1:26" s="207" customFormat="1" ht="14.1" customHeight="1">
      <c r="A45" s="581" t="s">
        <v>155</v>
      </c>
      <c r="B45" s="640"/>
      <c r="C45" s="491">
        <f>SUM(C46:C48)</f>
        <v>8313158</v>
      </c>
      <c r="D45" s="378">
        <f t="shared" ref="D45:Y45" si="13">SUM(D46:D48)</f>
        <v>0</v>
      </c>
      <c r="E45" s="379">
        <f t="shared" si="13"/>
        <v>43</v>
      </c>
      <c r="F45" s="379">
        <f t="shared" si="13"/>
        <v>4586</v>
      </c>
      <c r="G45" s="379">
        <f t="shared" si="13"/>
        <v>8801</v>
      </c>
      <c r="H45" s="379">
        <f t="shared" si="13"/>
        <v>27246</v>
      </c>
      <c r="I45" s="379">
        <f t="shared" si="13"/>
        <v>59726</v>
      </c>
      <c r="J45" s="379">
        <f t="shared" si="13"/>
        <v>103539</v>
      </c>
      <c r="K45" s="379">
        <f t="shared" si="13"/>
        <v>212654</v>
      </c>
      <c r="L45" s="379">
        <f t="shared" si="13"/>
        <v>312898</v>
      </c>
      <c r="M45" s="380"/>
      <c r="N45" s="381">
        <f t="shared" si="13"/>
        <v>661076</v>
      </c>
      <c r="O45" s="381">
        <f t="shared" si="13"/>
        <v>969661</v>
      </c>
      <c r="P45" s="381">
        <f t="shared" si="13"/>
        <v>1581645</v>
      </c>
      <c r="Q45" s="381">
        <f t="shared" si="13"/>
        <v>1578058</v>
      </c>
      <c r="R45" s="381">
        <f t="shared" si="13"/>
        <v>1472365</v>
      </c>
      <c r="S45" s="381">
        <f t="shared" si="13"/>
        <v>480061</v>
      </c>
      <c r="T45" s="381">
        <f t="shared" si="13"/>
        <v>308633</v>
      </c>
      <c r="U45" s="379">
        <f t="shared" si="13"/>
        <v>215250</v>
      </c>
      <c r="V45" s="379">
        <f t="shared" si="13"/>
        <v>116072</v>
      </c>
      <c r="W45" s="379">
        <f t="shared" si="13"/>
        <v>86757</v>
      </c>
      <c r="X45" s="379">
        <f t="shared" si="13"/>
        <v>46059</v>
      </c>
      <c r="Y45" s="382">
        <f t="shared" si="13"/>
        <v>68028</v>
      </c>
      <c r="Z45" s="290"/>
    </row>
    <row r="46" spans="1:26" s="180" customFormat="1" ht="14.1" customHeight="1">
      <c r="A46" s="245">
        <v>29</v>
      </c>
      <c r="B46" s="246" t="s">
        <v>156</v>
      </c>
      <c r="C46" s="479">
        <f>SUM(D46:Y46)</f>
        <v>4071527</v>
      </c>
      <c r="D46" s="494">
        <v>0</v>
      </c>
      <c r="E46" s="495">
        <v>33</v>
      </c>
      <c r="F46" s="495">
        <v>790</v>
      </c>
      <c r="G46" s="495">
        <v>3053</v>
      </c>
      <c r="H46" s="495">
        <v>11830</v>
      </c>
      <c r="I46" s="495">
        <v>14901</v>
      </c>
      <c r="J46" s="495">
        <v>19565</v>
      </c>
      <c r="K46" s="495">
        <v>57845</v>
      </c>
      <c r="L46" s="495">
        <v>71252</v>
      </c>
      <c r="M46" s="372"/>
      <c r="N46" s="508">
        <v>259240</v>
      </c>
      <c r="O46" s="508">
        <v>400619</v>
      </c>
      <c r="P46" s="508">
        <v>844267</v>
      </c>
      <c r="Q46" s="508">
        <v>704327</v>
      </c>
      <c r="R46" s="508">
        <v>821404</v>
      </c>
      <c r="S46" s="508">
        <v>312206</v>
      </c>
      <c r="T46" s="508">
        <v>199589</v>
      </c>
      <c r="U46" s="495">
        <v>146843</v>
      </c>
      <c r="V46" s="495">
        <v>74708</v>
      </c>
      <c r="W46" s="495">
        <v>63731</v>
      </c>
      <c r="X46" s="495">
        <v>28187</v>
      </c>
      <c r="Y46" s="496">
        <v>37137</v>
      </c>
      <c r="Z46" s="297">
        <v>29</v>
      </c>
    </row>
    <row r="47" spans="1:26" s="180" customFormat="1" ht="14.1" customHeight="1">
      <c r="A47" s="245">
        <v>30</v>
      </c>
      <c r="B47" s="246" t="s">
        <v>157</v>
      </c>
      <c r="C47" s="479">
        <f>SUM(D47:Y47)</f>
        <v>1637133</v>
      </c>
      <c r="D47" s="494">
        <v>0</v>
      </c>
      <c r="E47" s="495">
        <v>0</v>
      </c>
      <c r="F47" s="495">
        <v>71</v>
      </c>
      <c r="G47" s="495">
        <v>133</v>
      </c>
      <c r="H47" s="495">
        <v>2045</v>
      </c>
      <c r="I47" s="495">
        <v>10631</v>
      </c>
      <c r="J47" s="495">
        <v>23448</v>
      </c>
      <c r="K47" s="495">
        <v>57060</v>
      </c>
      <c r="L47" s="495">
        <v>94075</v>
      </c>
      <c r="M47" s="372"/>
      <c r="N47" s="508">
        <v>199179</v>
      </c>
      <c r="O47" s="508">
        <v>349994</v>
      </c>
      <c r="P47" s="508">
        <v>349501</v>
      </c>
      <c r="Q47" s="508">
        <v>318268</v>
      </c>
      <c r="R47" s="508">
        <v>158318</v>
      </c>
      <c r="S47" s="508">
        <v>25752</v>
      </c>
      <c r="T47" s="508">
        <v>12932</v>
      </c>
      <c r="U47" s="495">
        <v>12821</v>
      </c>
      <c r="V47" s="495">
        <v>8239</v>
      </c>
      <c r="W47" s="495">
        <v>3724</v>
      </c>
      <c r="X47" s="495">
        <v>3397</v>
      </c>
      <c r="Y47" s="496">
        <v>7545</v>
      </c>
      <c r="Z47" s="297">
        <v>30</v>
      </c>
    </row>
    <row r="48" spans="1:26" s="180" customFormat="1" ht="14.1" customHeight="1">
      <c r="A48" s="245">
        <v>31</v>
      </c>
      <c r="B48" s="246" t="s">
        <v>158</v>
      </c>
      <c r="C48" s="479">
        <f>SUM(D48:Y48)</f>
        <v>2604498</v>
      </c>
      <c r="D48" s="494">
        <v>0</v>
      </c>
      <c r="E48" s="495">
        <v>10</v>
      </c>
      <c r="F48" s="495">
        <v>3725</v>
      </c>
      <c r="G48" s="495">
        <v>5615</v>
      </c>
      <c r="H48" s="495">
        <v>13371</v>
      </c>
      <c r="I48" s="495">
        <v>34194</v>
      </c>
      <c r="J48" s="495">
        <v>60526</v>
      </c>
      <c r="K48" s="495">
        <v>97749</v>
      </c>
      <c r="L48" s="495">
        <v>147571</v>
      </c>
      <c r="M48" s="372"/>
      <c r="N48" s="508">
        <v>202657</v>
      </c>
      <c r="O48" s="508">
        <v>219048</v>
      </c>
      <c r="P48" s="508">
        <v>387877</v>
      </c>
      <c r="Q48" s="508">
        <v>555463</v>
      </c>
      <c r="R48" s="508">
        <v>492643</v>
      </c>
      <c r="S48" s="508">
        <v>142103</v>
      </c>
      <c r="T48" s="508">
        <v>96112</v>
      </c>
      <c r="U48" s="495">
        <v>55586</v>
      </c>
      <c r="V48" s="495">
        <v>33125</v>
      </c>
      <c r="W48" s="495">
        <v>19302</v>
      </c>
      <c r="X48" s="495">
        <v>14475</v>
      </c>
      <c r="Y48" s="496">
        <v>23346</v>
      </c>
      <c r="Z48" s="297">
        <v>31</v>
      </c>
    </row>
    <row r="49" spans="1:26" s="207" customFormat="1" ht="14.1" customHeight="1">
      <c r="A49" s="581" t="s">
        <v>159</v>
      </c>
      <c r="B49" s="640"/>
      <c r="C49" s="491">
        <f>SUM(C50:C53)</f>
        <v>9221429</v>
      </c>
      <c r="D49" s="378">
        <f t="shared" ref="D49:Y49" si="14">SUM(D50:D53)</f>
        <v>0</v>
      </c>
      <c r="E49" s="379">
        <f t="shared" si="14"/>
        <v>818</v>
      </c>
      <c r="F49" s="379">
        <f t="shared" si="14"/>
        <v>2915</v>
      </c>
      <c r="G49" s="379">
        <f t="shared" si="14"/>
        <v>9322</v>
      </c>
      <c r="H49" s="379">
        <f t="shared" si="14"/>
        <v>22628</v>
      </c>
      <c r="I49" s="379">
        <f t="shared" si="14"/>
        <v>49063</v>
      </c>
      <c r="J49" s="379">
        <f t="shared" si="14"/>
        <v>82923</v>
      </c>
      <c r="K49" s="379">
        <f t="shared" si="14"/>
        <v>202360</v>
      </c>
      <c r="L49" s="379">
        <f t="shared" si="14"/>
        <v>300653</v>
      </c>
      <c r="M49" s="380"/>
      <c r="N49" s="381">
        <f t="shared" si="14"/>
        <v>603838</v>
      </c>
      <c r="O49" s="381">
        <f t="shared" si="14"/>
        <v>1021863</v>
      </c>
      <c r="P49" s="381">
        <f t="shared" si="14"/>
        <v>1718764</v>
      </c>
      <c r="Q49" s="381">
        <f t="shared" si="14"/>
        <v>1807742</v>
      </c>
      <c r="R49" s="381">
        <f t="shared" si="14"/>
        <v>1660548</v>
      </c>
      <c r="S49" s="381">
        <f t="shared" si="14"/>
        <v>560258</v>
      </c>
      <c r="T49" s="381">
        <f t="shared" si="14"/>
        <v>404247</v>
      </c>
      <c r="U49" s="379">
        <f t="shared" si="14"/>
        <v>293910</v>
      </c>
      <c r="V49" s="379">
        <f t="shared" si="14"/>
        <v>167876</v>
      </c>
      <c r="W49" s="379">
        <f t="shared" si="14"/>
        <v>116089</v>
      </c>
      <c r="X49" s="379">
        <f t="shared" si="14"/>
        <v>69367</v>
      </c>
      <c r="Y49" s="382">
        <f t="shared" si="14"/>
        <v>126245</v>
      </c>
      <c r="Z49" s="290"/>
    </row>
    <row r="50" spans="1:26" s="180" customFormat="1" ht="14.1" customHeight="1">
      <c r="A50" s="245">
        <v>32</v>
      </c>
      <c r="B50" s="246" t="s">
        <v>160</v>
      </c>
      <c r="C50" s="479">
        <f>SUM(D50:Y50)</f>
        <v>1441047</v>
      </c>
      <c r="D50" s="494">
        <v>0</v>
      </c>
      <c r="E50" s="495">
        <v>406</v>
      </c>
      <c r="F50" s="495">
        <v>498</v>
      </c>
      <c r="G50" s="495">
        <v>2112</v>
      </c>
      <c r="H50" s="495">
        <v>3306</v>
      </c>
      <c r="I50" s="495">
        <v>6173</v>
      </c>
      <c r="J50" s="495">
        <v>12302</v>
      </c>
      <c r="K50" s="495">
        <v>21079</v>
      </c>
      <c r="L50" s="495">
        <v>33698</v>
      </c>
      <c r="M50" s="372"/>
      <c r="N50" s="495">
        <v>69946</v>
      </c>
      <c r="O50" s="495">
        <v>194802</v>
      </c>
      <c r="P50" s="495">
        <v>258799</v>
      </c>
      <c r="Q50" s="495">
        <v>337484</v>
      </c>
      <c r="R50" s="495">
        <v>255923</v>
      </c>
      <c r="S50" s="495">
        <v>73604</v>
      </c>
      <c r="T50" s="495">
        <v>55658</v>
      </c>
      <c r="U50" s="495">
        <v>24158</v>
      </c>
      <c r="V50" s="495">
        <v>18958</v>
      </c>
      <c r="W50" s="495">
        <v>14729</v>
      </c>
      <c r="X50" s="495">
        <v>9342</v>
      </c>
      <c r="Y50" s="496">
        <v>48070</v>
      </c>
      <c r="Z50" s="297">
        <v>32</v>
      </c>
    </row>
    <row r="51" spans="1:26" s="180" customFormat="1" ht="14.1" customHeight="1">
      <c r="A51" s="245">
        <v>33</v>
      </c>
      <c r="B51" s="246" t="s">
        <v>161</v>
      </c>
      <c r="C51" s="479">
        <f>SUM(D51:Y51)</f>
        <v>4218170</v>
      </c>
      <c r="D51" s="494">
        <v>0</v>
      </c>
      <c r="E51" s="495">
        <v>341</v>
      </c>
      <c r="F51" s="495">
        <v>2027</v>
      </c>
      <c r="G51" s="495">
        <v>3744</v>
      </c>
      <c r="H51" s="495">
        <v>11032</v>
      </c>
      <c r="I51" s="495">
        <v>28555</v>
      </c>
      <c r="J51" s="495">
        <v>32988</v>
      </c>
      <c r="K51" s="495">
        <v>96934</v>
      </c>
      <c r="L51" s="495">
        <v>107814</v>
      </c>
      <c r="M51" s="372"/>
      <c r="N51" s="495">
        <v>264876</v>
      </c>
      <c r="O51" s="495">
        <v>405481</v>
      </c>
      <c r="P51" s="495">
        <v>814418</v>
      </c>
      <c r="Q51" s="495">
        <v>813061</v>
      </c>
      <c r="R51" s="495">
        <v>804535</v>
      </c>
      <c r="S51" s="495">
        <v>204802</v>
      </c>
      <c r="T51" s="495">
        <v>197749</v>
      </c>
      <c r="U51" s="495">
        <v>183299</v>
      </c>
      <c r="V51" s="495">
        <v>92769</v>
      </c>
      <c r="W51" s="495">
        <v>56785</v>
      </c>
      <c r="X51" s="495">
        <v>43830</v>
      </c>
      <c r="Y51" s="496">
        <v>53130</v>
      </c>
      <c r="Z51" s="297">
        <v>33</v>
      </c>
    </row>
    <row r="52" spans="1:26" s="180" customFormat="1" ht="14.1" customHeight="1">
      <c r="A52" s="245">
        <v>34</v>
      </c>
      <c r="B52" s="246" t="s">
        <v>162</v>
      </c>
      <c r="C52" s="479">
        <f>SUM(D52:Y52)</f>
        <v>2472080</v>
      </c>
      <c r="D52" s="494">
        <v>0</v>
      </c>
      <c r="E52" s="495">
        <v>0</v>
      </c>
      <c r="F52" s="495">
        <v>268</v>
      </c>
      <c r="G52" s="495">
        <v>2118</v>
      </c>
      <c r="H52" s="495">
        <v>3682</v>
      </c>
      <c r="I52" s="495">
        <v>9348</v>
      </c>
      <c r="J52" s="495">
        <v>32288</v>
      </c>
      <c r="K52" s="495">
        <v>65646</v>
      </c>
      <c r="L52" s="495">
        <v>130771</v>
      </c>
      <c r="M52" s="372"/>
      <c r="N52" s="495">
        <v>210002</v>
      </c>
      <c r="O52" s="495">
        <v>302912</v>
      </c>
      <c r="P52" s="495">
        <v>457647</v>
      </c>
      <c r="Q52" s="495">
        <v>432643</v>
      </c>
      <c r="R52" s="495">
        <v>378891</v>
      </c>
      <c r="S52" s="495">
        <v>181861</v>
      </c>
      <c r="T52" s="495">
        <v>88722</v>
      </c>
      <c r="U52" s="495">
        <v>64653</v>
      </c>
      <c r="V52" s="495">
        <v>42894</v>
      </c>
      <c r="W52" s="495">
        <v>36777</v>
      </c>
      <c r="X52" s="495">
        <v>12896</v>
      </c>
      <c r="Y52" s="496">
        <v>18061</v>
      </c>
      <c r="Z52" s="297">
        <v>34</v>
      </c>
    </row>
    <row r="53" spans="1:26" s="180" customFormat="1" ht="14.1" customHeight="1" thickBot="1">
      <c r="A53" s="264">
        <v>35</v>
      </c>
      <c r="B53" s="265" t="s">
        <v>163</v>
      </c>
      <c r="C53" s="493">
        <f>SUM(D53:Y53)</f>
        <v>1090132</v>
      </c>
      <c r="D53" s="509">
        <v>0</v>
      </c>
      <c r="E53" s="510">
        <v>71</v>
      </c>
      <c r="F53" s="510">
        <v>122</v>
      </c>
      <c r="G53" s="510">
        <v>1348</v>
      </c>
      <c r="H53" s="510">
        <v>4608</v>
      </c>
      <c r="I53" s="510">
        <v>4987</v>
      </c>
      <c r="J53" s="510">
        <v>5345</v>
      </c>
      <c r="K53" s="510">
        <v>18701</v>
      </c>
      <c r="L53" s="510">
        <v>28370</v>
      </c>
      <c r="M53" s="372"/>
      <c r="N53" s="510">
        <v>59014</v>
      </c>
      <c r="O53" s="510">
        <v>118668</v>
      </c>
      <c r="P53" s="510">
        <v>187900</v>
      </c>
      <c r="Q53" s="510">
        <v>224554</v>
      </c>
      <c r="R53" s="510">
        <v>221199</v>
      </c>
      <c r="S53" s="510">
        <v>99991</v>
      </c>
      <c r="T53" s="510">
        <v>62118</v>
      </c>
      <c r="U53" s="510">
        <v>21800</v>
      </c>
      <c r="V53" s="510">
        <v>13255</v>
      </c>
      <c r="W53" s="510">
        <v>7798</v>
      </c>
      <c r="X53" s="510">
        <v>3299</v>
      </c>
      <c r="Y53" s="511">
        <v>6984</v>
      </c>
      <c r="Z53" s="313">
        <v>35</v>
      </c>
    </row>
    <row r="54" spans="1:26" s="120" customFormat="1" ht="14.4">
      <c r="D54" s="353"/>
      <c r="E54" s="353"/>
      <c r="F54" s="350"/>
      <c r="G54" s="350"/>
      <c r="H54" s="350"/>
      <c r="I54" s="234"/>
      <c r="J54" s="371"/>
      <c r="K54" s="371"/>
      <c r="L54" s="234" t="s">
        <v>189</v>
      </c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</row>
    <row r="55" spans="1:26" ht="24.9" customHeight="1"/>
  </sheetData>
  <mergeCells count="15">
    <mergeCell ref="A9:B9"/>
    <mergeCell ref="A4:B4"/>
    <mergeCell ref="A5:B5"/>
    <mergeCell ref="A6:B6"/>
    <mergeCell ref="A7:B7"/>
    <mergeCell ref="A8:B8"/>
    <mergeCell ref="A42:B42"/>
    <mergeCell ref="A45:B45"/>
    <mergeCell ref="A49:B49"/>
    <mergeCell ref="A15:B15"/>
    <mergeCell ref="A16:B16"/>
    <mergeCell ref="A23:B23"/>
    <mergeCell ref="A24:B24"/>
    <mergeCell ref="A31:B31"/>
    <mergeCell ref="A41:B41"/>
  </mergeCells>
  <phoneticPr fontId="3"/>
  <pageMargins left="0.70866141732283472" right="0.70866141732283472" top="0.78740157480314965" bottom="0.19685039370078741" header="0.35433070866141736" footer="0.31496062992125984"/>
  <pageSetup paperSize="9" scale="92" firstPageNumber="20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12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T39"/>
  <sheetViews>
    <sheetView showGridLines="0" view="pageBreakPreview" zoomScaleNormal="100" zoomScaleSheetLayoutView="100" workbookViewId="0">
      <pane xSplit="2" ySplit="8" topLeftCell="C21" activePane="bottomRight" state="frozen"/>
      <selection pane="topRight" activeCell="O7" sqref="O7"/>
      <selection pane="bottomLeft" activeCell="O7" sqref="O7"/>
      <selection pane="bottomRight" activeCell="Q42" sqref="A1:XFD1048576"/>
    </sheetView>
  </sheetViews>
  <sheetFormatPr defaultColWidth="9" defaultRowHeight="12"/>
  <cols>
    <col min="1" max="1" width="8.6640625" style="209" customWidth="1"/>
    <col min="2" max="2" width="10.6640625" style="209" customWidth="1"/>
    <col min="3" max="3" width="4.6640625" style="209" customWidth="1"/>
    <col min="4" max="4" width="8.6640625" style="209" customWidth="1"/>
    <col min="5" max="5" width="4.6640625" style="209" customWidth="1"/>
    <col min="6" max="6" width="6.6640625" style="209" customWidth="1"/>
    <col min="7" max="7" width="4.6640625" style="209" customWidth="1"/>
    <col min="8" max="8" width="6.6640625" style="209" customWidth="1"/>
    <col min="9" max="9" width="4.6640625" style="209" customWidth="1"/>
    <col min="10" max="10" width="6.6640625" style="209" customWidth="1"/>
    <col min="11" max="11" width="4.6640625" style="209" customWidth="1"/>
    <col min="12" max="12" width="6.6640625" style="209" customWidth="1"/>
    <col min="13" max="13" width="4.6640625" style="209" customWidth="1"/>
    <col min="14" max="14" width="6.6640625" style="209" customWidth="1"/>
    <col min="15" max="15" width="8.6640625" style="209" customWidth="1"/>
    <col min="16" max="16" width="12.6640625" style="209" customWidth="1"/>
    <col min="17" max="20" width="16.88671875" style="209" customWidth="1"/>
    <col min="21" max="16384" width="9" style="209"/>
  </cols>
  <sheetData>
    <row r="1" spans="1:20" ht="24" customHeight="1">
      <c r="A1" s="208" t="s">
        <v>282</v>
      </c>
    </row>
    <row r="2" spans="1:20" s="210" customFormat="1" ht="15.9" customHeight="1">
      <c r="A2" s="210" t="s">
        <v>283</v>
      </c>
      <c r="O2" s="211" t="s">
        <v>284</v>
      </c>
      <c r="Q2" s="212"/>
      <c r="R2" s="212"/>
      <c r="S2" s="212"/>
      <c r="T2" s="212"/>
    </row>
    <row r="3" spans="1:20" ht="12" customHeight="1" thickBot="1">
      <c r="N3" s="213" t="s">
        <v>105</v>
      </c>
      <c r="Q3" s="212"/>
      <c r="R3" s="212"/>
      <c r="S3" s="212"/>
      <c r="T3" s="214" t="s">
        <v>105</v>
      </c>
    </row>
    <row r="4" spans="1:20" s="215" customFormat="1" ht="15.75" customHeight="1">
      <c r="A4" s="690" t="s">
        <v>285</v>
      </c>
      <c r="B4" s="691"/>
      <c r="C4" s="687" t="s">
        <v>286</v>
      </c>
      <c r="D4" s="694"/>
      <c r="E4" s="687" t="s">
        <v>287</v>
      </c>
      <c r="F4" s="688"/>
      <c r="G4" s="689" t="s">
        <v>288</v>
      </c>
      <c r="H4" s="688"/>
      <c r="I4" s="689" t="s">
        <v>289</v>
      </c>
      <c r="J4" s="688"/>
      <c r="K4" s="689" t="s">
        <v>290</v>
      </c>
      <c r="L4" s="688"/>
      <c r="M4" s="689" t="s">
        <v>291</v>
      </c>
      <c r="N4" s="699"/>
      <c r="O4" s="700" t="s">
        <v>285</v>
      </c>
      <c r="P4" s="701"/>
      <c r="Q4" s="704" t="s">
        <v>292</v>
      </c>
      <c r="R4" s="695" t="s">
        <v>293</v>
      </c>
      <c r="S4" s="695" t="s">
        <v>294</v>
      </c>
      <c r="T4" s="697" t="s">
        <v>295</v>
      </c>
    </row>
    <row r="5" spans="1:20" s="215" customFormat="1" ht="15.75" customHeight="1">
      <c r="A5" s="692"/>
      <c r="B5" s="693"/>
      <c r="C5" s="216" t="s">
        <v>296</v>
      </c>
      <c r="D5" s="217" t="s">
        <v>297</v>
      </c>
      <c r="E5" s="218" t="s">
        <v>296</v>
      </c>
      <c r="F5" s="219" t="s">
        <v>297</v>
      </c>
      <c r="G5" s="220" t="s">
        <v>296</v>
      </c>
      <c r="H5" s="219" t="s">
        <v>297</v>
      </c>
      <c r="I5" s="220" t="s">
        <v>296</v>
      </c>
      <c r="J5" s="219" t="s">
        <v>297</v>
      </c>
      <c r="K5" s="220" t="s">
        <v>296</v>
      </c>
      <c r="L5" s="219" t="s">
        <v>297</v>
      </c>
      <c r="M5" s="220" t="s">
        <v>296</v>
      </c>
      <c r="N5" s="221" t="s">
        <v>297</v>
      </c>
      <c r="O5" s="702"/>
      <c r="P5" s="703"/>
      <c r="Q5" s="705"/>
      <c r="R5" s="696"/>
      <c r="S5" s="696"/>
      <c r="T5" s="698"/>
    </row>
    <row r="6" spans="1:20" s="222" customFormat="1" ht="25.5" customHeight="1">
      <c r="A6" s="1331" t="s">
        <v>298</v>
      </c>
      <c r="B6" s="1332"/>
      <c r="C6" s="1333">
        <v>591</v>
      </c>
      <c r="D6" s="1334">
        <v>3908.54</v>
      </c>
      <c r="E6" s="1335">
        <v>66</v>
      </c>
      <c r="F6" s="1336">
        <v>327.96100000000001</v>
      </c>
      <c r="G6" s="1336">
        <v>106</v>
      </c>
      <c r="H6" s="1336">
        <v>447.351</v>
      </c>
      <c r="I6" s="1336">
        <v>105</v>
      </c>
      <c r="J6" s="1336">
        <v>1049.3011999999999</v>
      </c>
      <c r="K6" s="1336">
        <v>41</v>
      </c>
      <c r="L6" s="1336">
        <v>270.66340000000002</v>
      </c>
      <c r="M6" s="1336">
        <v>273</v>
      </c>
      <c r="N6" s="1337">
        <v>1813.2633000000001</v>
      </c>
      <c r="O6" s="1338" t="s">
        <v>298</v>
      </c>
      <c r="P6" s="1339"/>
      <c r="Q6" s="1340">
        <v>20088.019999999997</v>
      </c>
      <c r="R6" s="1336">
        <v>19822.32</v>
      </c>
      <c r="S6" s="1336">
        <v>265.7</v>
      </c>
      <c r="T6" s="1337">
        <v>0</v>
      </c>
    </row>
    <row r="7" spans="1:20" s="222" customFormat="1" ht="25.5" customHeight="1">
      <c r="A7" s="1331" t="s">
        <v>53</v>
      </c>
      <c r="B7" s="1332"/>
      <c r="C7" s="1333">
        <v>499</v>
      </c>
      <c r="D7" s="1334">
        <v>3183</v>
      </c>
      <c r="E7" s="1335">
        <v>52</v>
      </c>
      <c r="F7" s="1336">
        <v>252</v>
      </c>
      <c r="G7" s="1336">
        <v>99</v>
      </c>
      <c r="H7" s="1336">
        <v>408</v>
      </c>
      <c r="I7" s="1336">
        <v>84</v>
      </c>
      <c r="J7" s="1336">
        <v>821</v>
      </c>
      <c r="K7" s="1336">
        <v>38</v>
      </c>
      <c r="L7" s="1336">
        <v>257</v>
      </c>
      <c r="M7" s="1336">
        <v>226</v>
      </c>
      <c r="N7" s="1337">
        <v>1445</v>
      </c>
      <c r="O7" s="1338" t="s">
        <v>53</v>
      </c>
      <c r="P7" s="1339"/>
      <c r="Q7" s="1340">
        <v>19265</v>
      </c>
      <c r="R7" s="1336">
        <v>19080</v>
      </c>
      <c r="S7" s="1336">
        <v>185</v>
      </c>
      <c r="T7" s="1337">
        <v>0</v>
      </c>
    </row>
    <row r="8" spans="1:20" s="223" customFormat="1" ht="25.5" customHeight="1">
      <c r="A8" s="1341" t="s">
        <v>281</v>
      </c>
      <c r="B8" s="1342"/>
      <c r="C8" s="1343">
        <f>SUM(C10,C17,C24)</f>
        <v>457</v>
      </c>
      <c r="D8" s="1344">
        <f t="shared" ref="D8:N8" si="0">SUM(D10,D17,D24)</f>
        <v>2869.1666</v>
      </c>
      <c r="E8" s="1345">
        <f t="shared" si="0"/>
        <v>46</v>
      </c>
      <c r="F8" s="1346">
        <f t="shared" si="0"/>
        <v>212.89840000000001</v>
      </c>
      <c r="G8" s="1346">
        <f t="shared" si="0"/>
        <v>96</v>
      </c>
      <c r="H8" s="1346">
        <f t="shared" si="0"/>
        <v>392.13799999999998</v>
      </c>
      <c r="I8" s="1346">
        <f t="shared" si="0"/>
        <v>74</v>
      </c>
      <c r="J8" s="1346">
        <f t="shared" si="0"/>
        <v>700.10890000000006</v>
      </c>
      <c r="K8" s="1346">
        <f t="shared" si="0"/>
        <v>37</v>
      </c>
      <c r="L8" s="1346">
        <f t="shared" si="0"/>
        <v>245.0635</v>
      </c>
      <c r="M8" s="1346">
        <f t="shared" si="0"/>
        <v>204</v>
      </c>
      <c r="N8" s="1347">
        <f t="shared" si="0"/>
        <v>1318.9578000000001</v>
      </c>
      <c r="O8" s="1348" t="s">
        <v>15</v>
      </c>
      <c r="P8" s="1349"/>
      <c r="Q8" s="1350">
        <f t="shared" ref="Q8:S8" si="1">SUM(Q10,Q17,Q24)</f>
        <v>19265.28</v>
      </c>
      <c r="R8" s="1346">
        <f t="shared" si="1"/>
        <v>19079.96</v>
      </c>
      <c r="S8" s="1346">
        <f t="shared" si="1"/>
        <v>185.32</v>
      </c>
      <c r="T8" s="1347">
        <v>0</v>
      </c>
    </row>
    <row r="9" spans="1:20" ht="20.25" customHeight="1">
      <c r="A9" s="1351" t="s">
        <v>299</v>
      </c>
      <c r="B9" s="1352" t="s">
        <v>300</v>
      </c>
      <c r="C9" s="1353"/>
      <c r="D9" s="1354"/>
      <c r="E9" s="1355"/>
      <c r="F9" s="1356"/>
      <c r="G9" s="1356"/>
      <c r="H9" s="1356"/>
      <c r="I9" s="1356"/>
      <c r="J9" s="1356"/>
      <c r="K9" s="1356"/>
      <c r="L9" s="1356"/>
      <c r="M9" s="1356"/>
      <c r="N9" s="1357"/>
      <c r="O9" s="1358" t="s">
        <v>299</v>
      </c>
      <c r="P9" s="1359" t="s">
        <v>300</v>
      </c>
      <c r="Q9" s="1360"/>
      <c r="R9" s="1361"/>
      <c r="S9" s="1361"/>
      <c r="T9" s="1357"/>
    </row>
    <row r="10" spans="1:20" s="223" customFormat="1" ht="20.25" customHeight="1">
      <c r="A10" s="1362" t="s">
        <v>301</v>
      </c>
      <c r="B10" s="1363"/>
      <c r="C10" s="1364">
        <f>SUM(C11:C15)</f>
        <v>163</v>
      </c>
      <c r="D10" s="1365">
        <f>SUM(D11:D15)</f>
        <v>997.26509999999996</v>
      </c>
      <c r="E10" s="1366">
        <f t="shared" ref="E10:L10" si="2">SUM(E11:E15)</f>
        <v>12</v>
      </c>
      <c r="F10" s="1367">
        <f>SUM(F11:F15)</f>
        <v>77.216799999999992</v>
      </c>
      <c r="G10" s="1367">
        <f t="shared" si="2"/>
        <v>36</v>
      </c>
      <c r="H10" s="1367">
        <f t="shared" si="2"/>
        <v>136.85720000000001</v>
      </c>
      <c r="I10" s="1367">
        <f t="shared" si="2"/>
        <v>24</v>
      </c>
      <c r="J10" s="1367">
        <f t="shared" si="2"/>
        <v>238</v>
      </c>
      <c r="K10" s="1367">
        <f t="shared" si="2"/>
        <v>9</v>
      </c>
      <c r="L10" s="1367">
        <f t="shared" si="2"/>
        <v>56.063499999999998</v>
      </c>
      <c r="M10" s="1367">
        <f>SUM(M11:M15)</f>
        <v>82</v>
      </c>
      <c r="N10" s="1368">
        <f>SUM(N11:N15)</f>
        <v>489.12760000000003</v>
      </c>
      <c r="O10" s="1369" t="s">
        <v>301</v>
      </c>
      <c r="P10" s="1365"/>
      <c r="Q10" s="1370">
        <f t="shared" ref="Q10:T10" si="3">SUM(Q11:Q15)</f>
        <v>7345.23</v>
      </c>
      <c r="R10" s="1367">
        <f t="shared" si="3"/>
        <v>7345.23</v>
      </c>
      <c r="S10" s="1367">
        <f t="shared" si="3"/>
        <v>0</v>
      </c>
      <c r="T10" s="1368">
        <f t="shared" si="3"/>
        <v>0</v>
      </c>
    </row>
    <row r="11" spans="1:20" ht="20.25" customHeight="1">
      <c r="A11" s="1371"/>
      <c r="B11" s="1372" t="s">
        <v>302</v>
      </c>
      <c r="C11" s="1373">
        <f>SUM(E11,G11,I11,K11,M11)</f>
        <v>49</v>
      </c>
      <c r="D11" s="1374">
        <f>SUM(F11,H11,J11,L11,N11)</f>
        <v>377.91849999999999</v>
      </c>
      <c r="E11" s="1375">
        <v>5</v>
      </c>
      <c r="F11" s="1376">
        <v>43</v>
      </c>
      <c r="G11" s="1376">
        <v>12</v>
      </c>
      <c r="H11" s="1376">
        <v>61.918500000000002</v>
      </c>
      <c r="I11" s="1376">
        <v>9</v>
      </c>
      <c r="J11" s="1376">
        <v>73</v>
      </c>
      <c r="K11" s="1376">
        <v>0</v>
      </c>
      <c r="L11" s="1376">
        <v>0</v>
      </c>
      <c r="M11" s="1376">
        <v>23</v>
      </c>
      <c r="N11" s="1377">
        <v>200</v>
      </c>
      <c r="O11" s="1378"/>
      <c r="P11" s="1379" t="s">
        <v>302</v>
      </c>
      <c r="Q11" s="1380">
        <f>SUM(R11:T11)</f>
        <v>0</v>
      </c>
      <c r="R11" s="1376">
        <v>0</v>
      </c>
      <c r="S11" s="1376">
        <v>0</v>
      </c>
      <c r="T11" s="1377">
        <v>0</v>
      </c>
    </row>
    <row r="12" spans="1:20" ht="20.25" customHeight="1">
      <c r="A12" s="1371"/>
      <c r="B12" s="1372" t="s">
        <v>303</v>
      </c>
      <c r="C12" s="1373">
        <f t="shared" ref="C12:D15" si="4">SUM(E12,G12,I12,K12,M12)</f>
        <v>31</v>
      </c>
      <c r="D12" s="1374">
        <f t="shared" si="4"/>
        <v>209.02760000000001</v>
      </c>
      <c r="E12" s="1375">
        <v>3</v>
      </c>
      <c r="F12" s="1376">
        <v>9.2640999999999991</v>
      </c>
      <c r="G12" s="1376">
        <v>9</v>
      </c>
      <c r="H12" s="1376">
        <v>30.741800000000001</v>
      </c>
      <c r="I12" s="1376">
        <v>5</v>
      </c>
      <c r="J12" s="1376">
        <v>62</v>
      </c>
      <c r="K12" s="1376">
        <v>4</v>
      </c>
      <c r="L12" s="1376">
        <v>29.021699999999999</v>
      </c>
      <c r="M12" s="1376">
        <v>10</v>
      </c>
      <c r="N12" s="1377">
        <v>78</v>
      </c>
      <c r="O12" s="1378"/>
      <c r="P12" s="1379" t="s">
        <v>303</v>
      </c>
      <c r="Q12" s="1380">
        <f t="shared" ref="Q12:Q15" si="5">SUM(R12:T12)</f>
        <v>0</v>
      </c>
      <c r="R12" s="1376">
        <v>0</v>
      </c>
      <c r="S12" s="1376">
        <v>0</v>
      </c>
      <c r="T12" s="1377">
        <v>0</v>
      </c>
    </row>
    <row r="13" spans="1:20" ht="20.25" customHeight="1">
      <c r="A13" s="1371"/>
      <c r="B13" s="1372" t="s">
        <v>304</v>
      </c>
      <c r="C13" s="1373">
        <f t="shared" si="4"/>
        <v>12</v>
      </c>
      <c r="D13" s="1374">
        <f t="shared" si="4"/>
        <v>78.314899999999994</v>
      </c>
      <c r="E13" s="1375">
        <v>0</v>
      </c>
      <c r="F13" s="1376">
        <v>0</v>
      </c>
      <c r="G13" s="1376">
        <v>4</v>
      </c>
      <c r="H13" s="1376">
        <v>21</v>
      </c>
      <c r="I13" s="1376">
        <v>0</v>
      </c>
      <c r="J13" s="1376">
        <v>0</v>
      </c>
      <c r="K13" s="1376">
        <v>5</v>
      </c>
      <c r="L13" s="1376">
        <v>27.041799999999999</v>
      </c>
      <c r="M13" s="1376">
        <v>3</v>
      </c>
      <c r="N13" s="1377">
        <v>30.273099999999999</v>
      </c>
      <c r="O13" s="1378"/>
      <c r="P13" s="1379" t="s">
        <v>304</v>
      </c>
      <c r="Q13" s="1380">
        <f t="shared" si="5"/>
        <v>0</v>
      </c>
      <c r="R13" s="1376">
        <v>0</v>
      </c>
      <c r="S13" s="1376">
        <v>0</v>
      </c>
      <c r="T13" s="1377">
        <v>0</v>
      </c>
    </row>
    <row r="14" spans="1:20" ht="20.25" customHeight="1">
      <c r="A14" s="1371"/>
      <c r="B14" s="1372" t="s">
        <v>305</v>
      </c>
      <c r="C14" s="1373">
        <f t="shared" si="4"/>
        <v>7</v>
      </c>
      <c r="D14" s="1374">
        <f t="shared" si="4"/>
        <v>42.764200000000002</v>
      </c>
      <c r="E14" s="1375">
        <v>2</v>
      </c>
      <c r="F14" s="1376">
        <v>17.11</v>
      </c>
      <c r="G14" s="1376">
        <v>3</v>
      </c>
      <c r="H14" s="1376">
        <v>5.7996999999999996</v>
      </c>
      <c r="I14" s="1376">
        <v>0</v>
      </c>
      <c r="J14" s="1376">
        <v>0</v>
      </c>
      <c r="K14" s="1376">
        <v>0</v>
      </c>
      <c r="L14" s="1376">
        <v>0</v>
      </c>
      <c r="M14" s="1376">
        <v>2</v>
      </c>
      <c r="N14" s="1377">
        <v>19.854500000000002</v>
      </c>
      <c r="O14" s="1378"/>
      <c r="P14" s="1379" t="s">
        <v>305</v>
      </c>
      <c r="Q14" s="1380">
        <f t="shared" si="5"/>
        <v>0</v>
      </c>
      <c r="R14" s="1376">
        <v>0</v>
      </c>
      <c r="S14" s="1376">
        <v>0</v>
      </c>
      <c r="T14" s="1377">
        <v>0</v>
      </c>
    </row>
    <row r="15" spans="1:20" ht="20.25" customHeight="1">
      <c r="A15" s="1371"/>
      <c r="B15" s="1372" t="s">
        <v>123</v>
      </c>
      <c r="C15" s="1373">
        <f t="shared" si="4"/>
        <v>64</v>
      </c>
      <c r="D15" s="1374">
        <f t="shared" si="4"/>
        <v>289.23990000000003</v>
      </c>
      <c r="E15" s="1375">
        <v>2</v>
      </c>
      <c r="F15" s="1376">
        <v>7.8426999999999998</v>
      </c>
      <c r="G15" s="1376">
        <v>8</v>
      </c>
      <c r="H15" s="1376">
        <v>17.397200000000002</v>
      </c>
      <c r="I15" s="1376">
        <v>10</v>
      </c>
      <c r="J15" s="1376">
        <v>103</v>
      </c>
      <c r="K15" s="1376">
        <v>0</v>
      </c>
      <c r="L15" s="1376">
        <v>0</v>
      </c>
      <c r="M15" s="1376">
        <v>44</v>
      </c>
      <c r="N15" s="1377">
        <v>161</v>
      </c>
      <c r="O15" s="1378"/>
      <c r="P15" s="1379" t="s">
        <v>123</v>
      </c>
      <c r="Q15" s="1340">
        <f t="shared" si="5"/>
        <v>7345.23</v>
      </c>
      <c r="R15" s="1336">
        <v>7345.23</v>
      </c>
      <c r="S15" s="1376">
        <v>0</v>
      </c>
      <c r="T15" s="1377">
        <v>0</v>
      </c>
    </row>
    <row r="16" spans="1:20" ht="20.25" customHeight="1">
      <c r="A16" s="1381"/>
      <c r="B16" s="1382"/>
      <c r="C16" s="1383"/>
      <c r="D16" s="1384"/>
      <c r="E16" s="1385"/>
      <c r="F16" s="1386"/>
      <c r="G16" s="1386"/>
      <c r="H16" s="1386"/>
      <c r="I16" s="1386"/>
      <c r="J16" s="1386"/>
      <c r="K16" s="1386"/>
      <c r="L16" s="1386"/>
      <c r="M16" s="1386"/>
      <c r="N16" s="1387"/>
      <c r="O16" s="1388"/>
      <c r="P16" s="1389"/>
      <c r="Q16" s="1390"/>
      <c r="R16" s="1386"/>
      <c r="S16" s="1386"/>
      <c r="T16" s="1387"/>
    </row>
    <row r="17" spans="1:20" s="223" customFormat="1" ht="20.25" customHeight="1">
      <c r="A17" s="1362" t="s">
        <v>306</v>
      </c>
      <c r="B17" s="1363"/>
      <c r="C17" s="1364">
        <f>SUM(C18:C22)</f>
        <v>187</v>
      </c>
      <c r="D17" s="1365">
        <f>SUM(D18:D22)</f>
        <v>1355.3259</v>
      </c>
      <c r="E17" s="1366">
        <f t="shared" ref="E17:M17" si="6">SUM(E18:E22)</f>
        <v>20</v>
      </c>
      <c r="F17" s="1367">
        <f t="shared" si="6"/>
        <v>86.479500000000002</v>
      </c>
      <c r="G17" s="1367">
        <f t="shared" si="6"/>
        <v>28</v>
      </c>
      <c r="H17" s="1367">
        <f t="shared" si="6"/>
        <v>150.91409999999999</v>
      </c>
      <c r="I17" s="1367">
        <f t="shared" si="6"/>
        <v>36</v>
      </c>
      <c r="J17" s="1367">
        <f t="shared" si="6"/>
        <v>360.20729999999998</v>
      </c>
      <c r="K17" s="1367">
        <f t="shared" si="6"/>
        <v>28</v>
      </c>
      <c r="L17" s="1367">
        <f t="shared" si="6"/>
        <v>189</v>
      </c>
      <c r="M17" s="1367">
        <f t="shared" si="6"/>
        <v>75</v>
      </c>
      <c r="N17" s="1368">
        <f>SUM(N18:N22)</f>
        <v>568.72500000000002</v>
      </c>
      <c r="O17" s="1369" t="s">
        <v>306</v>
      </c>
      <c r="P17" s="1365"/>
      <c r="Q17" s="1370">
        <f t="shared" ref="Q17:T17" si="7">SUM(Q18:Q22)</f>
        <v>10688.66</v>
      </c>
      <c r="R17" s="1367">
        <f t="shared" si="7"/>
        <v>10503.34</v>
      </c>
      <c r="S17" s="1367">
        <f t="shared" si="7"/>
        <v>185.32</v>
      </c>
      <c r="T17" s="1368">
        <f t="shared" si="7"/>
        <v>0</v>
      </c>
    </row>
    <row r="18" spans="1:20" ht="20.25" customHeight="1">
      <c r="A18" s="1371"/>
      <c r="B18" s="1372" t="s">
        <v>307</v>
      </c>
      <c r="C18" s="1373">
        <f t="shared" ref="C18:D22" si="8">SUM(E18,G18,I18,K18,M18)</f>
        <v>92</v>
      </c>
      <c r="D18" s="1374">
        <f t="shared" si="8"/>
        <v>563.23479999999995</v>
      </c>
      <c r="E18" s="1375">
        <v>9</v>
      </c>
      <c r="F18" s="1376">
        <v>32.297899999999998</v>
      </c>
      <c r="G18" s="1376">
        <v>18</v>
      </c>
      <c r="H18" s="1376">
        <v>85.885099999999994</v>
      </c>
      <c r="I18" s="1376">
        <v>22</v>
      </c>
      <c r="J18" s="1376">
        <v>231</v>
      </c>
      <c r="K18" s="1376">
        <v>21</v>
      </c>
      <c r="L18" s="1376">
        <v>107</v>
      </c>
      <c r="M18" s="1376">
        <v>22</v>
      </c>
      <c r="N18" s="1377">
        <v>107.0518</v>
      </c>
      <c r="O18" s="1378"/>
      <c r="P18" s="1379" t="s">
        <v>307</v>
      </c>
      <c r="Q18" s="1380">
        <f t="shared" ref="Q18:Q22" si="9">SUM(R18:T18)</f>
        <v>7067.48</v>
      </c>
      <c r="R18" s="1376">
        <v>6882.16</v>
      </c>
      <c r="S18" s="1376">
        <v>185.32</v>
      </c>
      <c r="T18" s="1377">
        <v>0</v>
      </c>
    </row>
    <row r="19" spans="1:20" ht="20.25" customHeight="1">
      <c r="A19" s="1371"/>
      <c r="B19" s="1372" t="s">
        <v>132</v>
      </c>
      <c r="C19" s="1373">
        <f t="shared" si="8"/>
        <v>61</v>
      </c>
      <c r="D19" s="1374">
        <f t="shared" si="8"/>
        <v>542.95140000000004</v>
      </c>
      <c r="E19" s="1375">
        <v>1</v>
      </c>
      <c r="F19" s="1376">
        <v>10.764900000000001</v>
      </c>
      <c r="G19" s="1376">
        <v>7</v>
      </c>
      <c r="H19" s="1376">
        <v>47.186500000000002</v>
      </c>
      <c r="I19" s="1376">
        <v>8</v>
      </c>
      <c r="J19" s="1376">
        <v>67</v>
      </c>
      <c r="K19" s="1376">
        <v>7</v>
      </c>
      <c r="L19" s="1376">
        <v>82</v>
      </c>
      <c r="M19" s="1376">
        <v>38</v>
      </c>
      <c r="N19" s="1377">
        <v>336</v>
      </c>
      <c r="O19" s="1378"/>
      <c r="P19" s="1379" t="s">
        <v>132</v>
      </c>
      <c r="Q19" s="1380">
        <f t="shared" si="9"/>
        <v>1749.05</v>
      </c>
      <c r="R19" s="1376">
        <v>1749.05</v>
      </c>
      <c r="S19" s="1376">
        <v>0</v>
      </c>
      <c r="T19" s="1377">
        <v>0</v>
      </c>
    </row>
    <row r="20" spans="1:20" ht="20.25" customHeight="1">
      <c r="A20" s="1371"/>
      <c r="B20" s="1372" t="s">
        <v>308</v>
      </c>
      <c r="C20" s="1373">
        <f t="shared" si="8"/>
        <v>4</v>
      </c>
      <c r="D20" s="1374">
        <f t="shared" si="8"/>
        <v>17.781199999999998</v>
      </c>
      <c r="E20" s="1375">
        <v>2</v>
      </c>
      <c r="F20" s="1376">
        <v>8.2431000000000001</v>
      </c>
      <c r="G20" s="1376">
        <v>1</v>
      </c>
      <c r="H20" s="1376">
        <v>5.4524999999999997</v>
      </c>
      <c r="I20" s="1376">
        <v>0</v>
      </c>
      <c r="J20" s="1376">
        <v>0</v>
      </c>
      <c r="K20" s="1376">
        <v>0</v>
      </c>
      <c r="L20" s="1376">
        <v>0</v>
      </c>
      <c r="M20" s="1376">
        <v>1</v>
      </c>
      <c r="N20" s="1377">
        <v>4.0856000000000003</v>
      </c>
      <c r="O20" s="1378"/>
      <c r="P20" s="1379" t="s">
        <v>308</v>
      </c>
      <c r="Q20" s="1380">
        <f t="shared" si="9"/>
        <v>0</v>
      </c>
      <c r="R20" s="1376">
        <v>0</v>
      </c>
      <c r="S20" s="1376">
        <v>0</v>
      </c>
      <c r="T20" s="1377">
        <v>0</v>
      </c>
    </row>
    <row r="21" spans="1:20" ht="20.25" customHeight="1">
      <c r="A21" s="1371"/>
      <c r="B21" s="1372" t="s">
        <v>309</v>
      </c>
      <c r="C21" s="1373">
        <f t="shared" si="8"/>
        <v>7</v>
      </c>
      <c r="D21" s="1374">
        <f t="shared" si="8"/>
        <v>33.829800000000006</v>
      </c>
      <c r="E21" s="1375">
        <v>4</v>
      </c>
      <c r="F21" s="1376">
        <v>15.097300000000001</v>
      </c>
      <c r="G21" s="1376">
        <v>1</v>
      </c>
      <c r="H21" s="1376">
        <v>4.5575000000000001</v>
      </c>
      <c r="I21" s="1376">
        <v>0</v>
      </c>
      <c r="J21" s="1376">
        <v>0</v>
      </c>
      <c r="K21" s="1376">
        <v>0</v>
      </c>
      <c r="L21" s="1376">
        <v>0</v>
      </c>
      <c r="M21" s="1376">
        <v>2</v>
      </c>
      <c r="N21" s="1377">
        <v>14.175000000000001</v>
      </c>
      <c r="O21" s="1378"/>
      <c r="P21" s="1379" t="s">
        <v>309</v>
      </c>
      <c r="Q21" s="1380">
        <f t="shared" si="9"/>
        <v>0</v>
      </c>
      <c r="R21" s="1376">
        <v>0</v>
      </c>
      <c r="S21" s="1376">
        <v>0</v>
      </c>
      <c r="T21" s="1377">
        <v>0</v>
      </c>
    </row>
    <row r="22" spans="1:20" ht="20.25" customHeight="1">
      <c r="A22" s="1371"/>
      <c r="B22" s="1372" t="s">
        <v>310</v>
      </c>
      <c r="C22" s="1373">
        <f t="shared" si="8"/>
        <v>23</v>
      </c>
      <c r="D22" s="1374">
        <f t="shared" si="8"/>
        <v>197.52869999999999</v>
      </c>
      <c r="E22" s="1375">
        <v>4</v>
      </c>
      <c r="F22" s="1376">
        <v>20.0763</v>
      </c>
      <c r="G22" s="1376">
        <v>1</v>
      </c>
      <c r="H22" s="1376">
        <v>7.8324999999999996</v>
      </c>
      <c r="I22" s="1376">
        <v>6</v>
      </c>
      <c r="J22" s="1376">
        <v>62.207299999999996</v>
      </c>
      <c r="K22" s="1376">
        <v>0</v>
      </c>
      <c r="L22" s="1376">
        <v>0</v>
      </c>
      <c r="M22" s="1376">
        <v>12</v>
      </c>
      <c r="N22" s="1377">
        <v>107.4126</v>
      </c>
      <c r="O22" s="1378"/>
      <c r="P22" s="1379" t="s">
        <v>310</v>
      </c>
      <c r="Q22" s="1380">
        <f t="shared" si="9"/>
        <v>1872.13</v>
      </c>
      <c r="R22" s="1376">
        <v>1872.13</v>
      </c>
      <c r="S22" s="1376">
        <v>0</v>
      </c>
      <c r="T22" s="1377">
        <v>0</v>
      </c>
    </row>
    <row r="23" spans="1:20" ht="20.25" customHeight="1">
      <c r="A23" s="1381"/>
      <c r="B23" s="1391"/>
      <c r="C23" s="1383"/>
      <c r="D23" s="1384"/>
      <c r="E23" s="1385"/>
      <c r="F23" s="1386"/>
      <c r="G23" s="1386"/>
      <c r="H23" s="1386"/>
      <c r="I23" s="1386"/>
      <c r="J23" s="1386"/>
      <c r="K23" s="1386"/>
      <c r="L23" s="1386"/>
      <c r="M23" s="1386"/>
      <c r="N23" s="1387"/>
      <c r="O23" s="1388"/>
      <c r="P23" s="1389"/>
      <c r="Q23" s="1390"/>
      <c r="R23" s="1386"/>
      <c r="S23" s="1386"/>
      <c r="T23" s="1387"/>
    </row>
    <row r="24" spans="1:20" s="223" customFormat="1" ht="20.25" customHeight="1">
      <c r="A24" s="1362" t="s">
        <v>311</v>
      </c>
      <c r="B24" s="1363"/>
      <c r="C24" s="1364">
        <f>SUM(C25:C37)</f>
        <v>107</v>
      </c>
      <c r="D24" s="1365">
        <f>SUM(D25:D37)</f>
        <v>516.57560000000001</v>
      </c>
      <c r="E24" s="1366">
        <f t="shared" ref="E24:N24" si="10">SUM(E25:E37)</f>
        <v>14</v>
      </c>
      <c r="F24" s="1367">
        <f t="shared" si="10"/>
        <v>49.202100000000002</v>
      </c>
      <c r="G24" s="1367">
        <f t="shared" si="10"/>
        <v>32</v>
      </c>
      <c r="H24" s="1367">
        <f>SUM(H25:H37)</f>
        <v>104.36669999999999</v>
      </c>
      <c r="I24" s="1367">
        <f t="shared" si="10"/>
        <v>14</v>
      </c>
      <c r="J24" s="1367">
        <f t="shared" si="10"/>
        <v>101.9016</v>
      </c>
      <c r="K24" s="1367">
        <f t="shared" si="10"/>
        <v>0</v>
      </c>
      <c r="L24" s="1367">
        <f t="shared" si="10"/>
        <v>0</v>
      </c>
      <c r="M24" s="1367">
        <f t="shared" si="10"/>
        <v>47</v>
      </c>
      <c r="N24" s="1368">
        <f t="shared" si="10"/>
        <v>261.10520000000002</v>
      </c>
      <c r="O24" s="1369" t="s">
        <v>311</v>
      </c>
      <c r="P24" s="1365"/>
      <c r="Q24" s="1370">
        <f t="shared" ref="Q24:T24" si="11">SUM(Q25:Q37)</f>
        <v>1231.3899999999999</v>
      </c>
      <c r="R24" s="1367">
        <f t="shared" si="11"/>
        <v>1231.3899999999999</v>
      </c>
      <c r="S24" s="1367">
        <f t="shared" si="11"/>
        <v>0</v>
      </c>
      <c r="T24" s="1368">
        <f t="shared" si="11"/>
        <v>0</v>
      </c>
    </row>
    <row r="25" spans="1:20" ht="20.25" customHeight="1">
      <c r="A25" s="1371"/>
      <c r="B25" s="1372" t="s">
        <v>312</v>
      </c>
      <c r="C25" s="1373">
        <f t="shared" ref="C25:D37" si="12">SUM(E25,G25,I25,K25,M25)</f>
        <v>1</v>
      </c>
      <c r="D25" s="1374">
        <f t="shared" si="12"/>
        <v>2.1749999999999998</v>
      </c>
      <c r="E25" s="1375">
        <v>0</v>
      </c>
      <c r="F25" s="1376">
        <v>0</v>
      </c>
      <c r="G25" s="1376">
        <v>0</v>
      </c>
      <c r="H25" s="1376">
        <v>0</v>
      </c>
      <c r="I25" s="1376">
        <v>0</v>
      </c>
      <c r="J25" s="1376">
        <v>0</v>
      </c>
      <c r="K25" s="1376">
        <v>0</v>
      </c>
      <c r="L25" s="1376">
        <v>0</v>
      </c>
      <c r="M25" s="1376">
        <v>1</v>
      </c>
      <c r="N25" s="1377">
        <v>2.1749999999999998</v>
      </c>
      <c r="O25" s="1378"/>
      <c r="P25" s="1379" t="s">
        <v>312</v>
      </c>
      <c r="Q25" s="1380">
        <f t="shared" ref="Q25:Q37" si="13">SUM(R25:T25)</f>
        <v>0</v>
      </c>
      <c r="R25" s="1376">
        <v>0</v>
      </c>
      <c r="S25" s="1376">
        <v>0</v>
      </c>
      <c r="T25" s="1377">
        <v>0</v>
      </c>
    </row>
    <row r="26" spans="1:20" ht="20.25" customHeight="1">
      <c r="A26" s="1371"/>
      <c r="B26" s="1372" t="s">
        <v>313</v>
      </c>
      <c r="C26" s="1373">
        <f t="shared" si="12"/>
        <v>4</v>
      </c>
      <c r="D26" s="1374">
        <f t="shared" si="12"/>
        <v>29.513400000000001</v>
      </c>
      <c r="E26" s="1375">
        <v>1</v>
      </c>
      <c r="F26" s="1376">
        <v>2.9001000000000001</v>
      </c>
      <c r="G26" s="1376">
        <v>1</v>
      </c>
      <c r="H26" s="1376">
        <v>4.4958</v>
      </c>
      <c r="I26" s="1376">
        <v>0</v>
      </c>
      <c r="J26" s="1376">
        <v>0</v>
      </c>
      <c r="K26" s="1376">
        <v>0</v>
      </c>
      <c r="L26" s="1376">
        <v>0</v>
      </c>
      <c r="M26" s="1376">
        <v>2</v>
      </c>
      <c r="N26" s="1377">
        <v>22.1175</v>
      </c>
      <c r="O26" s="1378"/>
      <c r="P26" s="1379" t="s">
        <v>313</v>
      </c>
      <c r="Q26" s="1380">
        <f t="shared" si="13"/>
        <v>0</v>
      </c>
      <c r="R26" s="1376">
        <v>0</v>
      </c>
      <c r="S26" s="1376">
        <v>0</v>
      </c>
      <c r="T26" s="1377">
        <v>0</v>
      </c>
    </row>
    <row r="27" spans="1:20" ht="20.25" customHeight="1">
      <c r="A27" s="1371"/>
      <c r="B27" s="1372" t="s">
        <v>314</v>
      </c>
      <c r="C27" s="1373">
        <f t="shared" si="12"/>
        <v>11</v>
      </c>
      <c r="D27" s="1374">
        <f t="shared" si="12"/>
        <v>69.227999999999994</v>
      </c>
      <c r="E27" s="1375">
        <v>1</v>
      </c>
      <c r="F27" s="1376">
        <v>3.6099000000000001</v>
      </c>
      <c r="G27" s="1376">
        <v>1</v>
      </c>
      <c r="H27" s="1376">
        <v>6.6406999999999998</v>
      </c>
      <c r="I27" s="1376">
        <v>2</v>
      </c>
      <c r="J27" s="1376">
        <v>8.3632000000000009</v>
      </c>
      <c r="K27" s="1376">
        <v>0</v>
      </c>
      <c r="L27" s="1376">
        <v>0</v>
      </c>
      <c r="M27" s="1376">
        <v>7</v>
      </c>
      <c r="N27" s="1377">
        <v>50.614199999999997</v>
      </c>
      <c r="O27" s="1378"/>
      <c r="P27" s="1379" t="s">
        <v>314</v>
      </c>
      <c r="Q27" s="1380">
        <f t="shared" si="13"/>
        <v>0</v>
      </c>
      <c r="R27" s="1376">
        <v>0</v>
      </c>
      <c r="S27" s="1376">
        <v>0</v>
      </c>
      <c r="T27" s="1377">
        <v>0</v>
      </c>
    </row>
    <row r="28" spans="1:20" ht="20.25" customHeight="1">
      <c r="A28" s="1371"/>
      <c r="B28" s="1372" t="s">
        <v>315</v>
      </c>
      <c r="C28" s="1373">
        <f t="shared" si="12"/>
        <v>2</v>
      </c>
      <c r="D28" s="1374">
        <f t="shared" si="12"/>
        <v>8.4925999999999995</v>
      </c>
      <c r="E28" s="1375">
        <v>1</v>
      </c>
      <c r="F28" s="1376">
        <v>3.8601000000000001</v>
      </c>
      <c r="G28" s="1376">
        <v>0</v>
      </c>
      <c r="H28" s="1376">
        <v>0</v>
      </c>
      <c r="I28" s="1376">
        <v>0</v>
      </c>
      <c r="J28" s="1376">
        <v>0</v>
      </c>
      <c r="K28" s="1376">
        <v>0</v>
      </c>
      <c r="L28" s="1376">
        <v>0</v>
      </c>
      <c r="M28" s="1376">
        <v>1</v>
      </c>
      <c r="N28" s="1377">
        <v>4.6325000000000003</v>
      </c>
      <c r="O28" s="1378"/>
      <c r="P28" s="1379" t="s">
        <v>315</v>
      </c>
      <c r="Q28" s="1380">
        <f t="shared" si="13"/>
        <v>0</v>
      </c>
      <c r="R28" s="1376">
        <v>0</v>
      </c>
      <c r="S28" s="1376">
        <v>0</v>
      </c>
      <c r="T28" s="1377">
        <v>0</v>
      </c>
    </row>
    <row r="29" spans="1:20" ht="20.25" customHeight="1">
      <c r="A29" s="1371"/>
      <c r="B29" s="1372" t="s">
        <v>316</v>
      </c>
      <c r="C29" s="1373">
        <f t="shared" si="12"/>
        <v>1</v>
      </c>
      <c r="D29" s="1374">
        <f t="shared" si="12"/>
        <v>17.100000000000001</v>
      </c>
      <c r="E29" s="1375">
        <v>0</v>
      </c>
      <c r="F29" s="1376">
        <v>0</v>
      </c>
      <c r="G29" s="1376">
        <v>0</v>
      </c>
      <c r="H29" s="1376">
        <v>0</v>
      </c>
      <c r="I29" s="1376">
        <v>0</v>
      </c>
      <c r="J29" s="1376">
        <v>0</v>
      </c>
      <c r="K29" s="1376">
        <v>0</v>
      </c>
      <c r="L29" s="1376">
        <v>0</v>
      </c>
      <c r="M29" s="1376">
        <v>1</v>
      </c>
      <c r="N29" s="1377">
        <v>17.100000000000001</v>
      </c>
      <c r="O29" s="1378"/>
      <c r="P29" s="1379" t="s">
        <v>317</v>
      </c>
      <c r="Q29" s="1380">
        <f t="shared" si="13"/>
        <v>0</v>
      </c>
      <c r="R29" s="1376">
        <v>0</v>
      </c>
      <c r="S29" s="1376">
        <v>0</v>
      </c>
      <c r="T29" s="1377">
        <v>0</v>
      </c>
    </row>
    <row r="30" spans="1:20" ht="20.25" customHeight="1">
      <c r="A30" s="1371"/>
      <c r="B30" s="1372" t="s">
        <v>318</v>
      </c>
      <c r="C30" s="1373">
        <f t="shared" si="12"/>
        <v>8</v>
      </c>
      <c r="D30" s="1374">
        <f t="shared" si="12"/>
        <v>39.610599999999998</v>
      </c>
      <c r="E30" s="1375">
        <v>0</v>
      </c>
      <c r="F30" s="1376">
        <v>0</v>
      </c>
      <c r="G30" s="1376">
        <v>4</v>
      </c>
      <c r="H30" s="1376">
        <v>20.692399999999999</v>
      </c>
      <c r="I30" s="1376">
        <v>1</v>
      </c>
      <c r="J30" s="1376">
        <v>4.8425000000000002</v>
      </c>
      <c r="K30" s="1376">
        <v>0</v>
      </c>
      <c r="L30" s="1376">
        <v>0</v>
      </c>
      <c r="M30" s="1376">
        <v>3</v>
      </c>
      <c r="N30" s="1377">
        <v>14.075699999999999</v>
      </c>
      <c r="O30" s="1378"/>
      <c r="P30" s="1379" t="s">
        <v>318</v>
      </c>
      <c r="Q30" s="1380">
        <f t="shared" si="13"/>
        <v>631.22</v>
      </c>
      <c r="R30" s="1376">
        <v>631.22</v>
      </c>
      <c r="S30" s="1376">
        <v>0</v>
      </c>
      <c r="T30" s="1377">
        <v>0</v>
      </c>
    </row>
    <row r="31" spans="1:20" ht="20.25" customHeight="1">
      <c r="A31" s="1371"/>
      <c r="B31" s="1372" t="s">
        <v>319</v>
      </c>
      <c r="C31" s="1373">
        <f t="shared" si="12"/>
        <v>4</v>
      </c>
      <c r="D31" s="1374">
        <f t="shared" si="12"/>
        <v>14.914100000000001</v>
      </c>
      <c r="E31" s="1375">
        <v>0</v>
      </c>
      <c r="F31" s="1376">
        <v>0</v>
      </c>
      <c r="G31" s="1376">
        <v>1</v>
      </c>
      <c r="H31" s="1376">
        <v>1.4175</v>
      </c>
      <c r="I31" s="1376">
        <v>1</v>
      </c>
      <c r="J31" s="1376">
        <v>7.4466000000000001</v>
      </c>
      <c r="K31" s="1376">
        <v>0</v>
      </c>
      <c r="L31" s="1376">
        <v>0</v>
      </c>
      <c r="M31" s="1376">
        <v>2</v>
      </c>
      <c r="N31" s="1377">
        <v>6.05</v>
      </c>
      <c r="O31" s="1378"/>
      <c r="P31" s="1379" t="s">
        <v>319</v>
      </c>
      <c r="Q31" s="1380">
        <f t="shared" si="13"/>
        <v>0</v>
      </c>
      <c r="R31" s="1376">
        <v>0</v>
      </c>
      <c r="S31" s="1376">
        <v>0</v>
      </c>
      <c r="T31" s="1377">
        <v>0</v>
      </c>
    </row>
    <row r="32" spans="1:20" ht="20.25" customHeight="1">
      <c r="A32" s="1371"/>
      <c r="B32" s="1372" t="s">
        <v>320</v>
      </c>
      <c r="C32" s="1373">
        <f t="shared" si="12"/>
        <v>21</v>
      </c>
      <c r="D32" s="1374">
        <f t="shared" si="12"/>
        <v>113.6148</v>
      </c>
      <c r="E32" s="1375">
        <v>6</v>
      </c>
      <c r="F32" s="1376">
        <v>19</v>
      </c>
      <c r="G32" s="1376">
        <v>1</v>
      </c>
      <c r="H32" s="1376">
        <v>4.3654999999999999</v>
      </c>
      <c r="I32" s="1376">
        <v>4</v>
      </c>
      <c r="J32" s="1376">
        <v>21.249300000000002</v>
      </c>
      <c r="K32" s="1376">
        <v>0</v>
      </c>
      <c r="L32" s="1376">
        <v>0</v>
      </c>
      <c r="M32" s="1376">
        <v>10</v>
      </c>
      <c r="N32" s="1377">
        <v>69</v>
      </c>
      <c r="O32" s="1378"/>
      <c r="P32" s="1379" t="s">
        <v>320</v>
      </c>
      <c r="Q32" s="1380">
        <f t="shared" si="13"/>
        <v>0</v>
      </c>
      <c r="R32" s="1376">
        <v>0</v>
      </c>
      <c r="S32" s="1376">
        <v>0</v>
      </c>
      <c r="T32" s="1377">
        <v>0</v>
      </c>
    </row>
    <row r="33" spans="1:20" ht="20.25" customHeight="1">
      <c r="A33" s="1371"/>
      <c r="B33" s="1372" t="s">
        <v>321</v>
      </c>
      <c r="C33" s="1373">
        <f t="shared" si="12"/>
        <v>11</v>
      </c>
      <c r="D33" s="1374">
        <f t="shared" si="12"/>
        <v>75.323399999999992</v>
      </c>
      <c r="E33" s="1375">
        <v>2</v>
      </c>
      <c r="F33" s="1376">
        <v>6.8319999999999999</v>
      </c>
      <c r="G33" s="1376">
        <v>1</v>
      </c>
      <c r="H33" s="1376">
        <v>15.248799999999999</v>
      </c>
      <c r="I33" s="1376">
        <v>3</v>
      </c>
      <c r="J33" s="1376">
        <v>24</v>
      </c>
      <c r="K33" s="1376">
        <v>0</v>
      </c>
      <c r="L33" s="1376">
        <v>0</v>
      </c>
      <c r="M33" s="1376">
        <v>5</v>
      </c>
      <c r="N33" s="1377">
        <v>29.242599999999999</v>
      </c>
      <c r="O33" s="1378"/>
      <c r="P33" s="1379" t="s">
        <v>321</v>
      </c>
      <c r="Q33" s="1380">
        <f t="shared" si="13"/>
        <v>600.16999999999996</v>
      </c>
      <c r="R33" s="1376">
        <v>600.16999999999996</v>
      </c>
      <c r="S33" s="1376">
        <v>0</v>
      </c>
      <c r="T33" s="1377">
        <v>0</v>
      </c>
    </row>
    <row r="34" spans="1:20" ht="20.25" customHeight="1">
      <c r="A34" s="1392"/>
      <c r="B34" s="1372" t="s">
        <v>322</v>
      </c>
      <c r="C34" s="1373">
        <f t="shared" si="12"/>
        <v>29</v>
      </c>
      <c r="D34" s="1374">
        <f t="shared" si="12"/>
        <v>86</v>
      </c>
      <c r="E34" s="1375">
        <v>3</v>
      </c>
      <c r="F34" s="1376">
        <v>13</v>
      </c>
      <c r="G34" s="1376">
        <v>21</v>
      </c>
      <c r="H34" s="1376">
        <v>42</v>
      </c>
      <c r="I34" s="1376">
        <v>2</v>
      </c>
      <c r="J34" s="1376">
        <v>19</v>
      </c>
      <c r="K34" s="1376">
        <v>0</v>
      </c>
      <c r="L34" s="1376">
        <v>0</v>
      </c>
      <c r="M34" s="1376">
        <v>3</v>
      </c>
      <c r="N34" s="1377">
        <v>12</v>
      </c>
      <c r="O34" s="1393"/>
      <c r="P34" s="1379" t="s">
        <v>322</v>
      </c>
      <c r="Q34" s="1380">
        <f t="shared" si="13"/>
        <v>0</v>
      </c>
      <c r="R34" s="1376">
        <v>0</v>
      </c>
      <c r="S34" s="1376">
        <v>0</v>
      </c>
      <c r="T34" s="1377">
        <v>0</v>
      </c>
    </row>
    <row r="35" spans="1:20" ht="20.25" customHeight="1">
      <c r="A35" s="1392"/>
      <c r="B35" s="1372" t="s">
        <v>150</v>
      </c>
      <c r="C35" s="1373">
        <f t="shared" si="12"/>
        <v>1</v>
      </c>
      <c r="D35" s="1374">
        <f t="shared" si="12"/>
        <v>17</v>
      </c>
      <c r="E35" s="1375">
        <v>0</v>
      </c>
      <c r="F35" s="1376">
        <v>0</v>
      </c>
      <c r="G35" s="1376">
        <v>0</v>
      </c>
      <c r="H35" s="1376">
        <v>0</v>
      </c>
      <c r="I35" s="1376">
        <v>1</v>
      </c>
      <c r="J35" s="1376">
        <v>17</v>
      </c>
      <c r="K35" s="1376">
        <v>0</v>
      </c>
      <c r="L35" s="1376">
        <v>0</v>
      </c>
      <c r="M35" s="1376">
        <v>0</v>
      </c>
      <c r="N35" s="1377">
        <v>0</v>
      </c>
      <c r="O35" s="1393"/>
      <c r="P35" s="1379" t="s">
        <v>150</v>
      </c>
      <c r="Q35" s="1380">
        <f t="shared" si="13"/>
        <v>0</v>
      </c>
      <c r="R35" s="1376">
        <v>0</v>
      </c>
      <c r="S35" s="1376">
        <v>0</v>
      </c>
      <c r="T35" s="1377">
        <v>0</v>
      </c>
    </row>
    <row r="36" spans="1:20" ht="20.25" customHeight="1">
      <c r="A36" s="1392"/>
      <c r="B36" s="1372" t="s">
        <v>323</v>
      </c>
      <c r="C36" s="1373">
        <f t="shared" si="12"/>
        <v>12</v>
      </c>
      <c r="D36" s="1374">
        <f t="shared" si="12"/>
        <v>37.6081</v>
      </c>
      <c r="E36" s="1375">
        <v>0</v>
      </c>
      <c r="F36" s="1376">
        <v>0</v>
      </c>
      <c r="G36" s="1376">
        <v>2</v>
      </c>
      <c r="H36" s="1376">
        <v>9.5060000000000002</v>
      </c>
      <c r="I36" s="1376">
        <v>0</v>
      </c>
      <c r="J36" s="1376">
        <v>0</v>
      </c>
      <c r="K36" s="1376">
        <v>0</v>
      </c>
      <c r="L36" s="1376">
        <v>0</v>
      </c>
      <c r="M36" s="1376">
        <v>10</v>
      </c>
      <c r="N36" s="1377">
        <v>28.1021</v>
      </c>
      <c r="O36" s="1393"/>
      <c r="P36" s="1379" t="s">
        <v>323</v>
      </c>
      <c r="Q36" s="1380">
        <f t="shared" si="13"/>
        <v>0</v>
      </c>
      <c r="R36" s="1376">
        <v>0</v>
      </c>
      <c r="S36" s="1376">
        <v>0</v>
      </c>
      <c r="T36" s="1377">
        <v>0</v>
      </c>
    </row>
    <row r="37" spans="1:20" ht="20.25" customHeight="1">
      <c r="A37" s="1371"/>
      <c r="B37" s="1372" t="s">
        <v>324</v>
      </c>
      <c r="C37" s="1373">
        <f t="shared" si="12"/>
        <v>2</v>
      </c>
      <c r="D37" s="1374">
        <f t="shared" si="12"/>
        <v>5.9955999999999996</v>
      </c>
      <c r="E37" s="1375">
        <v>0</v>
      </c>
      <c r="F37" s="1376">
        <v>0</v>
      </c>
      <c r="G37" s="1376">
        <v>0</v>
      </c>
      <c r="H37" s="1376">
        <v>0</v>
      </c>
      <c r="I37" s="1376">
        <v>0</v>
      </c>
      <c r="J37" s="1376">
        <v>0</v>
      </c>
      <c r="K37" s="1376">
        <v>0</v>
      </c>
      <c r="L37" s="1376">
        <v>0</v>
      </c>
      <c r="M37" s="1376">
        <v>2</v>
      </c>
      <c r="N37" s="1377">
        <v>5.9955999999999996</v>
      </c>
      <c r="O37" s="1378"/>
      <c r="P37" s="1379" t="s">
        <v>324</v>
      </c>
      <c r="Q37" s="1380">
        <f t="shared" si="13"/>
        <v>0</v>
      </c>
      <c r="R37" s="1376">
        <v>0</v>
      </c>
      <c r="S37" s="1376">
        <v>0</v>
      </c>
      <c r="T37" s="1377">
        <v>0</v>
      </c>
    </row>
    <row r="38" spans="1:20" ht="20.25" customHeight="1" thickBot="1">
      <c r="A38" s="1394"/>
      <c r="B38" s="1395"/>
      <c r="C38" s="1396"/>
      <c r="D38" s="1397"/>
      <c r="E38" s="1398"/>
      <c r="F38" s="1399"/>
      <c r="G38" s="1399"/>
      <c r="H38" s="1399"/>
      <c r="I38" s="1399"/>
      <c r="J38" s="1399"/>
      <c r="K38" s="1399"/>
      <c r="L38" s="1399"/>
      <c r="M38" s="1399"/>
      <c r="N38" s="1400"/>
      <c r="O38" s="1401"/>
      <c r="P38" s="1402"/>
      <c r="Q38" s="1403"/>
      <c r="R38" s="1399"/>
      <c r="S38" s="1399"/>
      <c r="T38" s="1400"/>
    </row>
    <row r="39" spans="1:20" ht="12.75" customHeight="1">
      <c r="A39" s="1404" t="s">
        <v>325</v>
      </c>
      <c r="C39" s="222"/>
      <c r="D39" s="222"/>
      <c r="I39" s="1405"/>
      <c r="J39" s="1406"/>
      <c r="N39" s="1405" t="s">
        <v>361</v>
      </c>
      <c r="O39" s="1404" t="s">
        <v>325</v>
      </c>
      <c r="Q39" s="222"/>
      <c r="R39" s="1407"/>
      <c r="T39" s="1405" t="s">
        <v>362</v>
      </c>
    </row>
  </sheetData>
  <mergeCells count="18">
    <mergeCell ref="S4:S5"/>
    <mergeCell ref="T4:T5"/>
    <mergeCell ref="K4:L4"/>
    <mergeCell ref="M4:N4"/>
    <mergeCell ref="O4:P5"/>
    <mergeCell ref="Q4:Q5"/>
    <mergeCell ref="R4:R5"/>
    <mergeCell ref="A8:B8"/>
    <mergeCell ref="O8:P8"/>
    <mergeCell ref="E4:F4"/>
    <mergeCell ref="G4:H4"/>
    <mergeCell ref="I4:J4"/>
    <mergeCell ref="A4:B5"/>
    <mergeCell ref="C4:D4"/>
    <mergeCell ref="A6:B6"/>
    <mergeCell ref="O6:P6"/>
    <mergeCell ref="A7:B7"/>
    <mergeCell ref="O7:P7"/>
  </mergeCells>
  <phoneticPr fontId="3"/>
  <pageMargins left="0.70866141732283472" right="0.70866141732283472" top="0.78740157480314965" bottom="0.19685039370078741" header="0.35433070866141736" footer="0.31496062992125984"/>
  <pageSetup paperSize="9" scale="99" firstPageNumber="22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14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I53"/>
  <sheetViews>
    <sheetView showGridLines="0" tabSelected="1" view="pageBreakPreview" topLeftCell="A16" zoomScaleNormal="100" zoomScaleSheetLayoutView="100" workbookViewId="0">
      <selection activeCell="J19" sqref="J19"/>
    </sheetView>
  </sheetViews>
  <sheetFormatPr defaultColWidth="9" defaultRowHeight="12"/>
  <cols>
    <col min="1" max="1" width="12.6640625" style="212" customWidth="1"/>
    <col min="2" max="2" width="15.6640625" style="212" customWidth="1"/>
    <col min="3" max="3" width="3.6640625" style="212" customWidth="1"/>
    <col min="4" max="4" width="12.6640625" style="212" customWidth="1"/>
    <col min="5" max="5" width="5.109375" style="212" customWidth="1"/>
    <col min="6" max="6" width="12.6640625" style="212" customWidth="1"/>
    <col min="7" max="7" width="6.33203125" style="212" customWidth="1"/>
    <col min="8" max="8" width="6.88671875" style="212" customWidth="1"/>
    <col min="9" max="9" width="12.6640625" style="212" customWidth="1"/>
    <col min="10" max="16384" width="9" style="212"/>
  </cols>
  <sheetData>
    <row r="1" spans="1:9" ht="24" customHeight="1"/>
    <row r="2" spans="1:9" ht="15.9" customHeight="1">
      <c r="A2" s="211" t="s">
        <v>326</v>
      </c>
    </row>
    <row r="3" spans="1:9" s="224" customFormat="1" ht="12" customHeight="1" thickBot="1">
      <c r="I3" s="225" t="s">
        <v>105</v>
      </c>
    </row>
    <row r="4" spans="1:9" s="224" customFormat="1" ht="28.5" customHeight="1">
      <c r="A4" s="1408" t="s">
        <v>299</v>
      </c>
      <c r="B4" s="1409" t="s">
        <v>300</v>
      </c>
      <c r="C4" s="1410" t="s">
        <v>327</v>
      </c>
      <c r="D4" s="1411"/>
      <c r="E4" s="1411"/>
      <c r="F4" s="1412"/>
      <c r="G4" s="1413" t="s">
        <v>328</v>
      </c>
      <c r="H4" s="1414"/>
      <c r="I4" s="1415" t="s">
        <v>329</v>
      </c>
    </row>
    <row r="5" spans="1:9" s="224" customFormat="1" ht="28.5" customHeight="1">
      <c r="A5" s="1416"/>
      <c r="B5" s="1417"/>
      <c r="C5" s="1418" t="s">
        <v>330</v>
      </c>
      <c r="D5" s="1419"/>
      <c r="E5" s="1420" t="s">
        <v>331</v>
      </c>
      <c r="F5" s="1419"/>
      <c r="G5" s="1420"/>
      <c r="H5" s="1419"/>
      <c r="I5" s="1421"/>
    </row>
    <row r="6" spans="1:9" s="224" customFormat="1" ht="28.5" customHeight="1">
      <c r="A6" s="1422" t="s">
        <v>301</v>
      </c>
      <c r="B6" s="1423" t="s">
        <v>302</v>
      </c>
      <c r="C6" s="1424" t="s">
        <v>332</v>
      </c>
      <c r="D6" s="1425"/>
      <c r="E6" s="1426" t="s">
        <v>333</v>
      </c>
      <c r="F6" s="1427"/>
      <c r="G6" s="1428">
        <v>107</v>
      </c>
      <c r="H6" s="1429"/>
      <c r="I6" s="1430">
        <v>90.76</v>
      </c>
    </row>
    <row r="7" spans="1:9" s="224" customFormat="1" ht="28.5" customHeight="1">
      <c r="A7" s="1431" t="s">
        <v>334</v>
      </c>
      <c r="B7" s="1432" t="s">
        <v>303</v>
      </c>
      <c r="C7" s="1433" t="s">
        <v>335</v>
      </c>
      <c r="D7" s="1434"/>
      <c r="E7" s="1435" t="s">
        <v>336</v>
      </c>
      <c r="F7" s="1436"/>
      <c r="G7" s="1437">
        <v>80</v>
      </c>
      <c r="H7" s="1438"/>
      <c r="I7" s="1439">
        <v>30.35</v>
      </c>
    </row>
    <row r="8" spans="1:9" s="224" customFormat="1" ht="28.5" customHeight="1">
      <c r="A8" s="1431" t="s">
        <v>334</v>
      </c>
      <c r="B8" s="1432" t="s">
        <v>123</v>
      </c>
      <c r="C8" s="1433" t="s">
        <v>337</v>
      </c>
      <c r="D8" s="1434"/>
      <c r="E8" s="1435" t="s">
        <v>338</v>
      </c>
      <c r="F8" s="1436"/>
      <c r="G8" s="1440">
        <v>83</v>
      </c>
      <c r="H8" s="1441"/>
      <c r="I8" s="1439">
        <v>87.01</v>
      </c>
    </row>
    <row r="9" spans="1:9" s="224" customFormat="1" ht="28.5" customHeight="1">
      <c r="A9" s="1431" t="s">
        <v>339</v>
      </c>
      <c r="B9" s="1432" t="s">
        <v>340</v>
      </c>
      <c r="C9" s="1433" t="s">
        <v>341</v>
      </c>
      <c r="D9" s="1434"/>
      <c r="E9" s="1435" t="s">
        <v>342</v>
      </c>
      <c r="F9" s="1436"/>
      <c r="G9" s="1437">
        <v>78</v>
      </c>
      <c r="H9" s="1438"/>
      <c r="I9" s="1442">
        <v>90.43</v>
      </c>
    </row>
    <row r="10" spans="1:9" s="224" customFormat="1" ht="28.5" customHeight="1">
      <c r="A10" s="1443" t="s">
        <v>334</v>
      </c>
      <c r="B10" s="1444" t="s">
        <v>334</v>
      </c>
      <c r="C10" s="1445" t="s">
        <v>343</v>
      </c>
      <c r="D10" s="1446"/>
      <c r="E10" s="1447" t="s">
        <v>344</v>
      </c>
      <c r="F10" s="1448"/>
      <c r="G10" s="1449">
        <v>81</v>
      </c>
      <c r="H10" s="1450"/>
      <c r="I10" s="1451"/>
    </row>
    <row r="11" spans="1:9" s="226" customFormat="1" ht="28.5" customHeight="1" thickBot="1">
      <c r="A11" s="1452" t="s">
        <v>345</v>
      </c>
      <c r="B11" s="1453"/>
      <c r="C11" s="1454"/>
      <c r="D11" s="1455"/>
      <c r="E11" s="1456"/>
      <c r="F11" s="1457"/>
      <c r="G11" s="1458"/>
      <c r="H11" s="1459"/>
      <c r="I11" s="1460">
        <f>SUM(I6:I10)</f>
        <v>298.55</v>
      </c>
    </row>
    <row r="12" spans="1:9" s="227" customFormat="1" ht="13.5" customHeight="1">
      <c r="D12" s="212"/>
      <c r="E12" s="212"/>
      <c r="F12" s="1405"/>
      <c r="G12" s="1405"/>
      <c r="I12" s="1405" t="s">
        <v>361</v>
      </c>
    </row>
    <row r="14" spans="1:9">
      <c r="B14" s="212" t="s">
        <v>101</v>
      </c>
      <c r="D14" s="1461"/>
      <c r="E14" s="1461"/>
      <c r="F14" s="1461"/>
      <c r="G14" s="1461"/>
      <c r="H14" s="194"/>
    </row>
    <row r="15" spans="1:9" ht="14.4">
      <c r="A15" s="211" t="s">
        <v>346</v>
      </c>
    </row>
    <row r="16" spans="1:9" ht="12.6" thickBot="1">
      <c r="I16" s="225" t="s">
        <v>347</v>
      </c>
    </row>
    <row r="17" spans="1:9" ht="28.5" customHeight="1">
      <c r="A17" s="1462" t="s">
        <v>348</v>
      </c>
      <c r="B17" s="1463" t="s">
        <v>349</v>
      </c>
      <c r="C17" s="1464"/>
      <c r="D17" s="1464"/>
      <c r="E17" s="1465"/>
      <c r="F17" s="1463" t="s">
        <v>350</v>
      </c>
      <c r="G17" s="1464"/>
      <c r="H17" s="1464"/>
      <c r="I17" s="1466"/>
    </row>
    <row r="18" spans="1:9" ht="28.5" customHeight="1">
      <c r="A18" s="1467"/>
      <c r="B18" s="1468" t="s">
        <v>296</v>
      </c>
      <c r="C18" s="1469"/>
      <c r="D18" s="1470" t="s">
        <v>351</v>
      </c>
      <c r="E18" s="1468"/>
      <c r="F18" s="1468" t="s">
        <v>296</v>
      </c>
      <c r="G18" s="1469"/>
      <c r="H18" s="1470" t="s">
        <v>351</v>
      </c>
      <c r="I18" s="1471"/>
    </row>
    <row r="19" spans="1:9" ht="28.5" customHeight="1">
      <c r="A19" s="1472" t="s">
        <v>363</v>
      </c>
      <c r="B19" s="1473">
        <f>SUM(B20:C26)</f>
        <v>320</v>
      </c>
      <c r="C19" s="1474"/>
      <c r="D19" s="1491">
        <f t="shared" ref="D19" si="0">SUM(D20:E26)</f>
        <v>418.35999999999996</v>
      </c>
      <c r="E19" s="1492"/>
      <c r="F19" s="1473">
        <f t="shared" ref="F19" si="1">SUM(F20:G26)</f>
        <v>16</v>
      </c>
      <c r="G19" s="1474"/>
      <c r="H19" s="1491">
        <f t="shared" ref="H19" si="2">SUM(H20:I26)</f>
        <v>166.12</v>
      </c>
      <c r="I19" s="1509"/>
    </row>
    <row r="20" spans="1:9" ht="28.5" customHeight="1">
      <c r="A20" s="1475" t="s">
        <v>352</v>
      </c>
      <c r="B20" s="1476">
        <v>31</v>
      </c>
      <c r="C20" s="1477"/>
      <c r="D20" s="1478">
        <v>74.28</v>
      </c>
      <c r="E20" s="1479"/>
      <c r="F20" s="1476">
        <v>2</v>
      </c>
      <c r="G20" s="1477"/>
      <c r="H20" s="1480">
        <v>21.94</v>
      </c>
      <c r="I20" s="1481"/>
    </row>
    <row r="21" spans="1:9" ht="28.5" customHeight="1">
      <c r="A21" s="1475" t="s">
        <v>364</v>
      </c>
      <c r="B21" s="1476">
        <v>94</v>
      </c>
      <c r="C21" s="1477"/>
      <c r="D21" s="1478">
        <v>119.09</v>
      </c>
      <c r="E21" s="1479"/>
      <c r="F21" s="1476">
        <v>6</v>
      </c>
      <c r="G21" s="1477"/>
      <c r="H21" s="1480">
        <v>31.35</v>
      </c>
      <c r="I21" s="1481"/>
    </row>
    <row r="22" spans="1:9" ht="28.5" customHeight="1">
      <c r="A22" s="1475" t="s">
        <v>353</v>
      </c>
      <c r="B22" s="1476">
        <v>11</v>
      </c>
      <c r="C22" s="1477"/>
      <c r="D22" s="1478">
        <v>9.32</v>
      </c>
      <c r="E22" s="1479"/>
      <c r="F22" s="1476">
        <v>2</v>
      </c>
      <c r="G22" s="1477"/>
      <c r="H22" s="1480">
        <v>9.32</v>
      </c>
      <c r="I22" s="1481"/>
    </row>
    <row r="23" spans="1:9" ht="28.5" customHeight="1">
      <c r="A23" s="1475" t="s">
        <v>354</v>
      </c>
      <c r="B23" s="1476">
        <v>22</v>
      </c>
      <c r="C23" s="1477"/>
      <c r="D23" s="1478">
        <v>49.39</v>
      </c>
      <c r="E23" s="1479"/>
      <c r="F23" s="1476">
        <v>0</v>
      </c>
      <c r="G23" s="1477"/>
      <c r="H23" s="1480">
        <v>0</v>
      </c>
      <c r="I23" s="1481"/>
    </row>
    <row r="24" spans="1:9" ht="28.5" customHeight="1">
      <c r="A24" s="1475" t="s">
        <v>355</v>
      </c>
      <c r="B24" s="1476">
        <v>112</v>
      </c>
      <c r="C24" s="1477"/>
      <c r="D24" s="1478">
        <v>117.52</v>
      </c>
      <c r="E24" s="1479"/>
      <c r="F24" s="1476">
        <v>5</v>
      </c>
      <c r="G24" s="1477"/>
      <c r="H24" s="1480">
        <v>88.31</v>
      </c>
      <c r="I24" s="1481"/>
    </row>
    <row r="25" spans="1:9" ht="28.5" customHeight="1">
      <c r="A25" s="1475" t="s">
        <v>356</v>
      </c>
      <c r="B25" s="1476">
        <v>50</v>
      </c>
      <c r="C25" s="1477"/>
      <c r="D25" s="1478">
        <v>48.76</v>
      </c>
      <c r="E25" s="1479"/>
      <c r="F25" s="1476">
        <v>1</v>
      </c>
      <c r="G25" s="1477"/>
      <c r="H25" s="1480">
        <v>15.2</v>
      </c>
      <c r="I25" s="1481"/>
    </row>
    <row r="26" spans="1:9" ht="28.5" customHeight="1" thickBot="1">
      <c r="A26" s="1482" t="s">
        <v>357</v>
      </c>
      <c r="B26" s="1483">
        <v>0</v>
      </c>
      <c r="C26" s="1484"/>
      <c r="D26" s="1485">
        <v>0</v>
      </c>
      <c r="E26" s="1486"/>
      <c r="F26" s="1483">
        <v>0</v>
      </c>
      <c r="G26" s="1484"/>
      <c r="H26" s="1487">
        <v>0</v>
      </c>
      <c r="I26" s="1488"/>
    </row>
    <row r="27" spans="1:9">
      <c r="A27" s="1489" t="s">
        <v>358</v>
      </c>
      <c r="I27" s="1490" t="s">
        <v>359</v>
      </c>
    </row>
    <row r="51" ht="24.9" customHeight="1"/>
    <row r="52" ht="24.9" customHeight="1"/>
    <row r="53" ht="24.9" customHeight="1"/>
  </sheetData>
  <mergeCells count="65">
    <mergeCell ref="I9:I10"/>
    <mergeCell ref="A4:A5"/>
    <mergeCell ref="B4:B5"/>
    <mergeCell ref="I4:I5"/>
    <mergeCell ref="E5:F5"/>
    <mergeCell ref="E6:F6"/>
    <mergeCell ref="E7:F7"/>
    <mergeCell ref="E8:F8"/>
    <mergeCell ref="E9:F9"/>
    <mergeCell ref="E10:F10"/>
    <mergeCell ref="G10:H10"/>
    <mergeCell ref="G11:H11"/>
    <mergeCell ref="C4:F4"/>
    <mergeCell ref="C5:D5"/>
    <mergeCell ref="C6:D6"/>
    <mergeCell ref="C7:D7"/>
    <mergeCell ref="C8:D8"/>
    <mergeCell ref="C9:D9"/>
    <mergeCell ref="C10:D10"/>
    <mergeCell ref="C11:D11"/>
    <mergeCell ref="E11:F11"/>
    <mergeCell ref="G4:H5"/>
    <mergeCell ref="G6:H6"/>
    <mergeCell ref="G7:H7"/>
    <mergeCell ref="G8:H8"/>
    <mergeCell ref="G9:H9"/>
    <mergeCell ref="B26:C26"/>
    <mergeCell ref="B21:C21"/>
    <mergeCell ref="B22:C22"/>
    <mergeCell ref="F17:I17"/>
    <mergeCell ref="A17:A18"/>
    <mergeCell ref="B17:E17"/>
    <mergeCell ref="B25:C25"/>
    <mergeCell ref="B23:C23"/>
    <mergeCell ref="D18:E18"/>
    <mergeCell ref="D19:E19"/>
    <mergeCell ref="D20:E20"/>
    <mergeCell ref="D21:E21"/>
    <mergeCell ref="D22:E22"/>
    <mergeCell ref="B24:C24"/>
    <mergeCell ref="B18:C18"/>
    <mergeCell ref="B19:C19"/>
    <mergeCell ref="B20:C20"/>
    <mergeCell ref="F18:G18"/>
    <mergeCell ref="F19:G19"/>
    <mergeCell ref="F20:G20"/>
    <mergeCell ref="F26:G26"/>
    <mergeCell ref="D23:E23"/>
    <mergeCell ref="D24:E24"/>
    <mergeCell ref="D25:E25"/>
    <mergeCell ref="D26:E26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F21:G21"/>
    <mergeCell ref="F22:G22"/>
    <mergeCell ref="F23:G23"/>
    <mergeCell ref="F24:G24"/>
    <mergeCell ref="F25:G25"/>
  </mergeCells>
  <phoneticPr fontId="3"/>
  <pageMargins left="0.70866141732283472" right="0.70866141732283472" top="0.78740157480314965" bottom="0.19685039370078741" header="0.35433070866141736" footer="0.31496062992125984"/>
  <pageSetup paperSize="9" scale="91" firstPageNumber="24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/>
  </sheetPr>
  <dimension ref="A1:I212"/>
  <sheetViews>
    <sheetView showGridLines="0" view="pageBreakPreview" topLeftCell="A13" zoomScaleNormal="100" zoomScaleSheetLayoutView="100" zoomScalePageLayoutView="90" workbookViewId="0">
      <selection activeCell="E40" sqref="A1:XFD1048576"/>
    </sheetView>
  </sheetViews>
  <sheetFormatPr defaultColWidth="10.88671875" defaultRowHeight="12"/>
  <cols>
    <col min="1" max="1" width="4.6640625" style="4" customWidth="1"/>
    <col min="2" max="2" width="9.6640625" style="4" customWidth="1"/>
    <col min="3" max="3" width="10.88671875" style="4" customWidth="1"/>
    <col min="4" max="4" width="13.33203125" style="4" customWidth="1"/>
    <col min="5" max="5" width="10.88671875" style="4" customWidth="1"/>
    <col min="6" max="6" width="13.33203125" style="4" customWidth="1"/>
    <col min="7" max="7" width="10.88671875" style="4" customWidth="1"/>
    <col min="8" max="8" width="13.33203125" style="4" customWidth="1"/>
    <col min="9" max="9" width="2.44140625" style="4" customWidth="1"/>
    <col min="10" max="16384" width="10.88671875" style="4"/>
  </cols>
  <sheetData>
    <row r="1" spans="1:9" ht="24" customHeight="1"/>
    <row r="2" spans="1:9" s="6" customFormat="1" ht="15.9" customHeight="1">
      <c r="A2" s="40" t="s">
        <v>64</v>
      </c>
    </row>
    <row r="3" spans="1:9" s="6" customFormat="1" ht="12" customHeight="1" thickBot="1">
      <c r="C3" s="7"/>
      <c r="D3" s="7"/>
      <c r="E3" s="7"/>
      <c r="F3" s="7"/>
      <c r="G3" s="7"/>
      <c r="H3" s="38" t="s">
        <v>65</v>
      </c>
    </row>
    <row r="4" spans="1:9" s="6" customFormat="1" ht="20.100000000000001" customHeight="1">
      <c r="A4" s="573" t="s">
        <v>66</v>
      </c>
      <c r="B4" s="574"/>
      <c r="C4" s="561" t="s">
        <v>67</v>
      </c>
      <c r="D4" s="561"/>
      <c r="E4" s="561" t="s">
        <v>68</v>
      </c>
      <c r="F4" s="561"/>
      <c r="G4" s="561" t="s">
        <v>69</v>
      </c>
      <c r="H4" s="562"/>
    </row>
    <row r="5" spans="1:9" s="6" customFormat="1" ht="20.100000000000001" customHeight="1">
      <c r="A5" s="575"/>
      <c r="B5" s="576"/>
      <c r="C5" s="41" t="s">
        <v>70</v>
      </c>
      <c r="D5" s="42" t="s">
        <v>71</v>
      </c>
      <c r="E5" s="41" t="s">
        <v>70</v>
      </c>
      <c r="F5" s="42" t="s">
        <v>71</v>
      </c>
      <c r="G5" s="41" t="s">
        <v>70</v>
      </c>
      <c r="H5" s="43" t="s">
        <v>71</v>
      </c>
      <c r="I5" s="44"/>
    </row>
    <row r="6" spans="1:9" s="6" customFormat="1" ht="21.9" customHeight="1">
      <c r="A6" s="569" t="s">
        <v>72</v>
      </c>
      <c r="B6" s="570"/>
      <c r="C6" s="45">
        <f>SUM(E6,G6)</f>
        <v>426744.50000000093</v>
      </c>
      <c r="D6" s="46">
        <f>SUM(F6,H6)</f>
        <v>100676879</v>
      </c>
      <c r="E6" s="45">
        <f>SUM(E8,E15,E17:E20)</f>
        <v>195909.75000000017</v>
      </c>
      <c r="F6" s="46">
        <f>SUM(F8,F15,F17:F20)</f>
        <v>29193590</v>
      </c>
      <c r="G6" s="45">
        <f>SUM(G8,G15,G17,G18,G19)</f>
        <v>230834.75000000073</v>
      </c>
      <c r="H6" s="47">
        <f>SUM(H8,H15,H17,H18,H19)</f>
        <v>71483289</v>
      </c>
      <c r="I6" s="44"/>
    </row>
    <row r="7" spans="1:9" s="6" customFormat="1" ht="21.9" customHeight="1">
      <c r="A7" s="48"/>
      <c r="B7" s="49"/>
      <c r="C7" s="50"/>
      <c r="D7" s="51"/>
      <c r="E7" s="50"/>
      <c r="F7" s="52"/>
      <c r="G7" s="50"/>
      <c r="H7" s="53"/>
      <c r="I7" s="44"/>
    </row>
    <row r="8" spans="1:9" s="6" customFormat="1" ht="24.9" customHeight="1">
      <c r="A8" s="567" t="s">
        <v>73</v>
      </c>
      <c r="B8" s="568"/>
      <c r="C8" s="54">
        <f t="shared" ref="C8:C13" si="0">SUM(E8,G8)</f>
        <v>191694.45000000083</v>
      </c>
      <c r="D8" s="55">
        <f>SUM(F8,H8)</f>
        <v>71310162</v>
      </c>
      <c r="E8" s="54">
        <f>SUM(E9:E13)</f>
        <v>73804.380000000107</v>
      </c>
      <c r="F8" s="55">
        <f>SUM(F9:F13)</f>
        <v>15616777</v>
      </c>
      <c r="G8" s="54">
        <f>SUM(G9:G13)</f>
        <v>117890.07000000073</v>
      </c>
      <c r="H8" s="56">
        <f>SUM(H9:H13)</f>
        <v>55693385</v>
      </c>
      <c r="I8" s="44"/>
    </row>
    <row r="9" spans="1:9" s="6" customFormat="1" ht="24.9" customHeight="1">
      <c r="A9" s="57"/>
      <c r="B9" s="58" t="s">
        <v>74</v>
      </c>
      <c r="C9" s="59">
        <f>SUM(E9,G9)</f>
        <v>79285.610000000845</v>
      </c>
      <c r="D9" s="60">
        <f t="shared" ref="D9:D13" si="1">SUM(F9,H9)</f>
        <v>43036640</v>
      </c>
      <c r="E9" s="59">
        <f>'【16P-17P左右】1-3(5)民種別齢別資源'!C76</f>
        <v>16286.410000000013</v>
      </c>
      <c r="F9" s="60">
        <f>'【16P-17P左右】1-3(5)民種別齢別資源'!D76</f>
        <v>4573428</v>
      </c>
      <c r="G9" s="59">
        <f>'【16P-17P左右】1-3(5)民種別齢別資源'!C72</f>
        <v>62999.200000000834</v>
      </c>
      <c r="H9" s="61">
        <f>'【16P-17P左右】1-3(5)民種別齢別資源'!D72</f>
        <v>38463212</v>
      </c>
      <c r="I9" s="44"/>
    </row>
    <row r="10" spans="1:9" s="6" customFormat="1" ht="24.9" customHeight="1">
      <c r="A10" s="57"/>
      <c r="B10" s="58" t="s">
        <v>75</v>
      </c>
      <c r="C10" s="59">
        <f t="shared" si="0"/>
        <v>24100.319999999949</v>
      </c>
      <c r="D10" s="60">
        <f t="shared" si="1"/>
        <v>6264511</v>
      </c>
      <c r="E10" s="59">
        <f>'【16P-17P左右】1-3(5)民種別齢別資源'!E76</f>
        <v>7764.3600000000079</v>
      </c>
      <c r="F10" s="60">
        <f>'【16P-17P左右】1-3(5)民種別齢別資源'!F76</f>
        <v>1628909</v>
      </c>
      <c r="G10" s="59">
        <f>'【16P-17P左右】1-3(5)民種別齢別資源'!E72</f>
        <v>16335.959999999939</v>
      </c>
      <c r="H10" s="61">
        <f>'【16P-17P左右】1-3(5)民種別齢別資源'!F72</f>
        <v>4635602</v>
      </c>
      <c r="I10" s="44"/>
    </row>
    <row r="11" spans="1:9" s="6" customFormat="1" ht="21.9" customHeight="1">
      <c r="A11" s="57"/>
      <c r="B11" s="58" t="s">
        <v>76</v>
      </c>
      <c r="C11" s="59">
        <f t="shared" si="0"/>
        <v>20586.809999999961</v>
      </c>
      <c r="D11" s="60">
        <f t="shared" si="1"/>
        <v>6331436</v>
      </c>
      <c r="E11" s="59">
        <f>'【16P-17P左右】1-3(5)民種別齢別資源'!G76</f>
        <v>8423.7599999999966</v>
      </c>
      <c r="F11" s="60">
        <f>'【16P-17P左右】1-3(5)民種別齢別資源'!H76</f>
        <v>1618636</v>
      </c>
      <c r="G11" s="59">
        <f>'【16P-17P左右】1-3(5)民種別齢別資源'!G72</f>
        <v>12163.049999999963</v>
      </c>
      <c r="H11" s="61">
        <f>'【16P-17P左右】1-3(5)民種別齢別資源'!H72</f>
        <v>4712800</v>
      </c>
      <c r="I11" s="44"/>
    </row>
    <row r="12" spans="1:9" s="6" customFormat="1" ht="21.9" customHeight="1">
      <c r="A12" s="57"/>
      <c r="B12" s="58" t="s">
        <v>77</v>
      </c>
      <c r="C12" s="59">
        <f t="shared" si="0"/>
        <v>43282.950000000084</v>
      </c>
      <c r="D12" s="60">
        <f t="shared" si="1"/>
        <v>11798609</v>
      </c>
      <c r="E12" s="59">
        <f>'【16P-17P左右】1-3(5)民種別齢別資源'!I76</f>
        <v>26355.310000000085</v>
      </c>
      <c r="F12" s="60">
        <f>'【16P-17P左右】1-3(5)民種別齢別資源'!J76</f>
        <v>5632458</v>
      </c>
      <c r="G12" s="59">
        <f>'【16P-17P左右】1-3(5)民種別齢別資源'!I72</f>
        <v>16927.639999999996</v>
      </c>
      <c r="H12" s="61">
        <f>'【16P-17P左右】1-3(5)民種別齢別資源'!J72</f>
        <v>6166151</v>
      </c>
      <c r="I12" s="44"/>
    </row>
    <row r="13" spans="1:9" s="6" customFormat="1" ht="21.9" customHeight="1">
      <c r="A13" s="57"/>
      <c r="B13" s="58" t="s">
        <v>31</v>
      </c>
      <c r="C13" s="59">
        <f t="shared" si="0"/>
        <v>24438.760000000009</v>
      </c>
      <c r="D13" s="60">
        <f t="shared" si="1"/>
        <v>3878966</v>
      </c>
      <c r="E13" s="59">
        <f>'【16P-17P左右】1-3(5)民種別齢別資源'!K76</f>
        <v>14974.54000000001</v>
      </c>
      <c r="F13" s="60">
        <f>'【16P-17P左右】1-3(5)民種別齢別資源'!L76</f>
        <v>2163346</v>
      </c>
      <c r="G13" s="59">
        <f>'【16P-17P左右】1-3(5)民種別齢別資源'!K72</f>
        <v>9464.2199999999993</v>
      </c>
      <c r="H13" s="61">
        <f>'【16P-17P左右】1-3(5)民種別齢別資源'!L72</f>
        <v>1715620</v>
      </c>
      <c r="I13" s="44"/>
    </row>
    <row r="14" spans="1:9" s="6" customFormat="1" ht="21.9" customHeight="1">
      <c r="A14" s="62"/>
      <c r="B14" s="49"/>
      <c r="C14" s="50"/>
      <c r="D14" s="52"/>
      <c r="E14" s="50"/>
      <c r="F14" s="52"/>
      <c r="G14" s="50"/>
      <c r="H14" s="53"/>
      <c r="I14" s="44"/>
    </row>
    <row r="15" spans="1:9" s="6" customFormat="1" ht="21.9" customHeight="1">
      <c r="A15" s="567" t="s">
        <v>78</v>
      </c>
      <c r="B15" s="568"/>
      <c r="C15" s="54">
        <f>SUM(E15,G15)</f>
        <v>206075.13000000006</v>
      </c>
      <c r="D15" s="55">
        <f>SUM(F15,H15)</f>
        <v>29347741</v>
      </c>
      <c r="E15" s="54">
        <f>'【8P-11P左右】1-3(3)林種面積'!R9</f>
        <v>101261.16000000005</v>
      </c>
      <c r="F15" s="55">
        <f>'【12P-15P左右】1-3(4)林種蓄積'!R9</f>
        <v>13557837</v>
      </c>
      <c r="G15" s="54">
        <f>'【8P-11P左右】1-3(3)林種面積'!AF9</f>
        <v>104813.97000000002</v>
      </c>
      <c r="H15" s="56">
        <f>'【16P-17P左右】1-3(5)民種別齢別資源'!R72</f>
        <v>15789904</v>
      </c>
      <c r="I15" s="44"/>
    </row>
    <row r="16" spans="1:9" s="69" customFormat="1" ht="21.9" customHeight="1">
      <c r="A16" s="63"/>
      <c r="B16" s="64"/>
      <c r="C16" s="65"/>
      <c r="D16" s="66"/>
      <c r="E16" s="65"/>
      <c r="F16" s="66"/>
      <c r="G16" s="65"/>
      <c r="H16" s="67"/>
      <c r="I16" s="68"/>
    </row>
    <row r="17" spans="1:9" s="6" customFormat="1" ht="21.9" customHeight="1">
      <c r="A17" s="565" t="s">
        <v>79</v>
      </c>
      <c r="B17" s="566"/>
      <c r="C17" s="59">
        <f t="shared" ref="C17:C20" si="2">SUM(E17,G17)</f>
        <v>1384.2700000000002</v>
      </c>
      <c r="D17" s="60">
        <f t="shared" ref="D17:D20" si="3">SUM(F17,H17)</f>
        <v>0</v>
      </c>
      <c r="E17" s="59">
        <v>1.1600000000000001</v>
      </c>
      <c r="F17" s="60">
        <v>0</v>
      </c>
      <c r="G17" s="59">
        <f>'【8P-11P左右】1-3(3)林種面積'!AO9</f>
        <v>1383.1100000000001</v>
      </c>
      <c r="H17" s="61">
        <v>0</v>
      </c>
      <c r="I17" s="44"/>
    </row>
    <row r="18" spans="1:9" s="6" customFormat="1" ht="21.9" customHeight="1">
      <c r="A18" s="565" t="s">
        <v>80</v>
      </c>
      <c r="B18" s="566"/>
      <c r="C18" s="59">
        <f t="shared" si="2"/>
        <v>1524.41</v>
      </c>
      <c r="D18" s="60">
        <f t="shared" si="3"/>
        <v>0</v>
      </c>
      <c r="E18" s="59">
        <v>831.49</v>
      </c>
      <c r="F18" s="60">
        <v>0</v>
      </c>
      <c r="G18" s="59">
        <f>'【8P-11P左右】1-3(3)林種面積'!AP9</f>
        <v>692.92000000000007</v>
      </c>
      <c r="H18" s="61">
        <v>0</v>
      </c>
      <c r="I18" s="44"/>
    </row>
    <row r="19" spans="1:9" s="6" customFormat="1" ht="21.9" customHeight="1">
      <c r="A19" s="571" t="s">
        <v>81</v>
      </c>
      <c r="B19" s="572"/>
      <c r="C19" s="70">
        <f t="shared" si="2"/>
        <v>25140.750000000036</v>
      </c>
      <c r="D19" s="60">
        <f t="shared" si="3"/>
        <v>18976</v>
      </c>
      <c r="E19" s="70">
        <v>19086.070000000036</v>
      </c>
      <c r="F19" s="60">
        <f>'【12P-15P左右】1-3(4)林種蓄積'!AB9</f>
        <v>18976</v>
      </c>
      <c r="G19" s="70">
        <f>SUM('【8P-11P左右】1-3(3)林種面積'!AQ9:AR9)</f>
        <v>6054.68</v>
      </c>
      <c r="H19" s="71">
        <v>0</v>
      </c>
      <c r="I19" s="44"/>
    </row>
    <row r="20" spans="1:9" s="6" customFormat="1" ht="21.9" customHeight="1" thickBot="1">
      <c r="A20" s="563" t="s">
        <v>82</v>
      </c>
      <c r="B20" s="564"/>
      <c r="C20" s="72">
        <f t="shared" si="2"/>
        <v>925.49</v>
      </c>
      <c r="D20" s="73">
        <f t="shared" si="3"/>
        <v>0</v>
      </c>
      <c r="E20" s="74">
        <f>'【4P-5P左右】1-3(1)保有面積'!H9</f>
        <v>925.49</v>
      </c>
      <c r="F20" s="75">
        <v>0</v>
      </c>
      <c r="G20" s="76"/>
      <c r="H20" s="77"/>
      <c r="I20" s="78"/>
    </row>
    <row r="21" spans="1:9" s="6" customFormat="1" ht="12" customHeight="1">
      <c r="A21" s="549"/>
      <c r="B21" s="549"/>
      <c r="D21" s="79"/>
      <c r="E21" s="79"/>
      <c r="F21" s="79"/>
      <c r="G21" s="79"/>
      <c r="H21" s="737" t="s">
        <v>83</v>
      </c>
      <c r="I21" s="44"/>
    </row>
    <row r="22" spans="1:9" s="6" customFormat="1" ht="12" customHeight="1">
      <c r="A22" s="80"/>
      <c r="B22" s="81"/>
      <c r="C22" s="82"/>
      <c r="D22" s="79"/>
      <c r="E22" s="79"/>
      <c r="F22" s="79"/>
      <c r="G22" s="79"/>
      <c r="H22" s="79"/>
      <c r="I22" s="44"/>
    </row>
    <row r="23" spans="1:9" s="6" customFormat="1" ht="12" customHeight="1">
      <c r="A23" s="83" t="s">
        <v>84</v>
      </c>
      <c r="B23" s="560" t="s">
        <v>85</v>
      </c>
      <c r="C23" s="560"/>
      <c r="D23" s="560"/>
      <c r="E23" s="560"/>
      <c r="F23" s="560"/>
      <c r="G23" s="560"/>
      <c r="H23" s="560"/>
    </row>
    <row r="24" spans="1:9" s="6" customFormat="1" ht="12" customHeight="1">
      <c r="A24" s="84" t="s">
        <v>86</v>
      </c>
      <c r="B24" s="560"/>
      <c r="C24" s="560"/>
      <c r="D24" s="560"/>
      <c r="E24" s="560"/>
      <c r="F24" s="560"/>
      <c r="G24" s="560"/>
      <c r="H24" s="560"/>
    </row>
    <row r="25" spans="1:9" ht="12" customHeight="1">
      <c r="B25" s="85" t="s">
        <v>87</v>
      </c>
      <c r="C25" s="86"/>
      <c r="D25" s="87"/>
      <c r="E25" s="87"/>
      <c r="F25" s="87"/>
      <c r="G25" s="87"/>
      <c r="H25" s="87"/>
    </row>
    <row r="26" spans="1:9" ht="12" customHeight="1">
      <c r="A26" s="87"/>
      <c r="B26" s="87"/>
      <c r="C26" s="86"/>
      <c r="D26" s="87"/>
      <c r="E26" s="87"/>
      <c r="F26" s="87"/>
      <c r="G26" s="87"/>
      <c r="H26" s="87"/>
    </row>
    <row r="27" spans="1:9" ht="12" customHeight="1">
      <c r="A27" s="88"/>
      <c r="B27" s="88"/>
      <c r="D27" s="78"/>
      <c r="E27" s="78"/>
      <c r="F27" s="78"/>
      <c r="G27" s="78"/>
      <c r="H27" s="78"/>
    </row>
    <row r="28" spans="1:9" ht="12" customHeight="1">
      <c r="A28" s="88"/>
      <c r="B28" s="88"/>
      <c r="D28" s="78"/>
      <c r="E28" s="78"/>
      <c r="F28" s="78"/>
      <c r="G28" s="78"/>
      <c r="H28" s="78"/>
    </row>
    <row r="29" spans="1:9" ht="12" customHeight="1"/>
    <row r="30" spans="1:9" s="90" customFormat="1" ht="15.9" customHeight="1">
      <c r="A30" s="40" t="s">
        <v>88</v>
      </c>
      <c r="B30" s="89"/>
      <c r="C30" s="89"/>
      <c r="D30" s="89"/>
      <c r="E30" s="89"/>
      <c r="F30" s="17"/>
      <c r="G30" s="89"/>
    </row>
    <row r="31" spans="1:9" ht="13.2" thickBot="1">
      <c r="B31" s="17"/>
      <c r="C31" s="17"/>
      <c r="D31" s="17"/>
      <c r="E31" s="17"/>
      <c r="F31" s="17"/>
      <c r="H31" s="38" t="s">
        <v>89</v>
      </c>
    </row>
    <row r="32" spans="1:9" ht="20.100000000000001" customHeight="1">
      <c r="A32" s="554" t="s">
        <v>90</v>
      </c>
      <c r="B32" s="555"/>
      <c r="C32" s="552" t="s">
        <v>91</v>
      </c>
      <c r="D32" s="553"/>
      <c r="E32" s="558" t="s">
        <v>92</v>
      </c>
      <c r="F32" s="559"/>
      <c r="G32" s="550" t="s">
        <v>93</v>
      </c>
      <c r="H32" s="551"/>
    </row>
    <row r="33" spans="1:8" ht="20.100000000000001" customHeight="1">
      <c r="A33" s="556"/>
      <c r="B33" s="557"/>
      <c r="C33" s="91" t="s">
        <v>94</v>
      </c>
      <c r="D33" s="92" t="s">
        <v>95</v>
      </c>
      <c r="E33" s="93" t="s">
        <v>94</v>
      </c>
      <c r="F33" s="94" t="s">
        <v>95</v>
      </c>
      <c r="G33" s="95" t="s">
        <v>96</v>
      </c>
      <c r="H33" s="96" t="s">
        <v>95</v>
      </c>
    </row>
    <row r="34" spans="1:8" s="69" customFormat="1" ht="21.9" customHeight="1">
      <c r="A34" s="546" t="s">
        <v>97</v>
      </c>
      <c r="B34" s="547"/>
      <c r="C34" s="97">
        <f>SUM(E34,G34)</f>
        <v>426744.5</v>
      </c>
      <c r="D34" s="98">
        <f>SUM(F34,H34)</f>
        <v>100676879</v>
      </c>
      <c r="E34" s="97">
        <f>SUM(E36:E39)</f>
        <v>195909.75000000009</v>
      </c>
      <c r="F34" s="99">
        <f>SUM(F36:F39)</f>
        <v>29193590</v>
      </c>
      <c r="G34" s="100">
        <f>SUM(G35:G38)</f>
        <v>230834.74999999994</v>
      </c>
      <c r="H34" s="101">
        <f>SUM(H36:H38)</f>
        <v>71483289</v>
      </c>
    </row>
    <row r="35" spans="1:8" ht="21.9" customHeight="1">
      <c r="A35" s="548"/>
      <c r="B35" s="543"/>
      <c r="C35" s="102"/>
      <c r="D35" s="103"/>
      <c r="E35" s="14"/>
      <c r="F35" s="15"/>
      <c r="G35" s="104"/>
      <c r="H35" s="105"/>
    </row>
    <row r="36" spans="1:8" ht="21.9" customHeight="1">
      <c r="A36" s="542" t="s">
        <v>98</v>
      </c>
      <c r="B36" s="543"/>
      <c r="C36" s="14">
        <f t="shared" ref="C36:C39" si="4">SUM(E36,G36)</f>
        <v>176140.91999999998</v>
      </c>
      <c r="D36" s="15">
        <f t="shared" ref="D36:D39" si="5">SUM(F36,H36)</f>
        <v>69168837</v>
      </c>
      <c r="E36" s="14">
        <f>'【8P-11P左右】1-3(3)林種面積'!S9</f>
        <v>65127.870000000032</v>
      </c>
      <c r="F36" s="15">
        <f>'【12P-15P左右】1-3(4)林種蓄積'!S9</f>
        <v>14809043</v>
      </c>
      <c r="G36" s="104">
        <f>'【18P-19P左右】1-3(6)民有人工林齢級別面積'!C7</f>
        <v>111013.04999999996</v>
      </c>
      <c r="H36" s="105">
        <f>'【20P-21P左右】1-3(7)民有人工林齢級別蓄積'!C7</f>
        <v>54359794</v>
      </c>
    </row>
    <row r="37" spans="1:8" ht="21.9" customHeight="1">
      <c r="A37" s="542" t="s">
        <v>99</v>
      </c>
      <c r="B37" s="543"/>
      <c r="C37" s="14">
        <f t="shared" si="4"/>
        <v>221628.66000000003</v>
      </c>
      <c r="D37" s="15">
        <f t="shared" si="5"/>
        <v>31489066</v>
      </c>
      <c r="E37" s="14">
        <f>'【8P-11P左右】1-3(3)林種面積'!Y9</f>
        <v>109937.67000000004</v>
      </c>
      <c r="F37" s="15">
        <f>'【12P-15P左右】1-3(4)林種蓄積'!Y9</f>
        <v>14365571</v>
      </c>
      <c r="G37" s="104">
        <f>'【8P-11P左右】1-3(3)林種面積'!AK9</f>
        <v>111690.98999999999</v>
      </c>
      <c r="H37" s="105">
        <f>'【12P-15P左右】1-3(4)林種蓄積'!AK9</f>
        <v>17123495</v>
      </c>
    </row>
    <row r="38" spans="1:8" ht="21.9" customHeight="1">
      <c r="A38" s="542" t="s">
        <v>100</v>
      </c>
      <c r="B38" s="543"/>
      <c r="C38" s="14">
        <f t="shared" si="4"/>
        <v>28049.430000000037</v>
      </c>
      <c r="D38" s="15">
        <f>SUM(F38,H38)</f>
        <v>18976</v>
      </c>
      <c r="E38" s="14">
        <f>'【8P-11P左右】1-3(3)林種面積'!AB9</f>
        <v>19918.720000000038</v>
      </c>
      <c r="F38" s="15">
        <f>'【12P-15P左右】1-3(4)林種蓄積'!AB9</f>
        <v>18976</v>
      </c>
      <c r="G38" s="104">
        <f>'【8P-11P左右】1-3(3)林種面積'!AN9</f>
        <v>8130.7099999999991</v>
      </c>
      <c r="H38" s="106">
        <v>0</v>
      </c>
    </row>
    <row r="39" spans="1:8" ht="21.9" customHeight="1" thickBot="1">
      <c r="A39" s="544" t="s">
        <v>82</v>
      </c>
      <c r="B39" s="545"/>
      <c r="C39" s="107">
        <f t="shared" si="4"/>
        <v>925.49</v>
      </c>
      <c r="D39" s="108">
        <f t="shared" si="5"/>
        <v>0</v>
      </c>
      <c r="E39" s="107">
        <f>'【4P-5P左右】1-3(1)保有面積'!H9</f>
        <v>925.49</v>
      </c>
      <c r="F39" s="108">
        <v>0</v>
      </c>
      <c r="G39" s="109"/>
      <c r="H39" s="110"/>
    </row>
    <row r="40" spans="1:8" ht="12" customHeight="1">
      <c r="D40" s="38" t="s">
        <v>101</v>
      </c>
      <c r="H40" s="737" t="s">
        <v>83</v>
      </c>
    </row>
    <row r="41" spans="1:8" ht="12" customHeight="1">
      <c r="D41" s="86"/>
      <c r="E41" s="86"/>
      <c r="F41" s="86"/>
    </row>
    <row r="42" spans="1:8" s="6" customFormat="1" ht="12" customHeight="1">
      <c r="A42" s="111" t="s">
        <v>102</v>
      </c>
      <c r="B42" s="111" t="s">
        <v>103</v>
      </c>
      <c r="C42" s="84"/>
      <c r="D42" s="84"/>
      <c r="E42" s="84"/>
      <c r="F42" s="84"/>
      <c r="G42" s="112"/>
      <c r="H42" s="112"/>
    </row>
    <row r="43" spans="1:8" ht="12" customHeight="1">
      <c r="D43" s="86"/>
      <c r="E43" s="86"/>
      <c r="F43" s="86"/>
    </row>
    <row r="44" spans="1:8" ht="12" customHeight="1">
      <c r="A44" s="87"/>
      <c r="B44" s="113"/>
    </row>
    <row r="45" spans="1:8" ht="12" customHeight="1"/>
    <row r="46" spans="1:8" ht="12" customHeight="1"/>
    <row r="47" spans="1:8" ht="12" customHeight="1"/>
    <row r="48" spans="1:8" ht="12" customHeight="1">
      <c r="F48" s="114"/>
    </row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</sheetData>
  <mergeCells count="23">
    <mergeCell ref="G4:H4"/>
    <mergeCell ref="A20:B20"/>
    <mergeCell ref="C4:D4"/>
    <mergeCell ref="A18:B18"/>
    <mergeCell ref="A8:B8"/>
    <mergeCell ref="A17:B17"/>
    <mergeCell ref="E4:F4"/>
    <mergeCell ref="A6:B6"/>
    <mergeCell ref="A19:B19"/>
    <mergeCell ref="A4:B5"/>
    <mergeCell ref="A15:B15"/>
    <mergeCell ref="A21:B21"/>
    <mergeCell ref="G32:H32"/>
    <mergeCell ref="C32:D32"/>
    <mergeCell ref="A32:B33"/>
    <mergeCell ref="E32:F32"/>
    <mergeCell ref="B23:H24"/>
    <mergeCell ref="A38:B38"/>
    <mergeCell ref="A39:B39"/>
    <mergeCell ref="A34:B34"/>
    <mergeCell ref="A35:B35"/>
    <mergeCell ref="A36:B36"/>
    <mergeCell ref="A37:B37"/>
  </mergeCells>
  <phoneticPr fontId="3"/>
  <pageMargins left="0.70866141732283472" right="0.70866141732283472" top="0.78740157480314965" bottom="0.19685039370078741" header="0.35433070866141736" footer="0.31496062992125984"/>
  <pageSetup paperSize="9" firstPageNumber="2" fitToWidth="0" orientation="portrait" cellComments="asDisplayed" useFirstPageNumber="1" r:id="rId1"/>
  <headerFooter differentOddEven="1" scaleWithDoc="0" alignWithMargins="0">
    <evenHeader>&amp;L&amp;"ＭＳ Ｐ明朝,標準"- &amp;P -</even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57"/>
  <sheetViews>
    <sheetView showGridLines="0" view="pageBreakPreview" topLeftCell="A49" zoomScaleNormal="100" zoomScaleSheetLayoutView="100" workbookViewId="0">
      <selection activeCell="F69" sqref="A1:XFD1048576"/>
    </sheetView>
  </sheetViews>
  <sheetFormatPr defaultColWidth="10.88671875" defaultRowHeight="14.4"/>
  <cols>
    <col min="1" max="1" width="5.6640625" style="120" customWidth="1"/>
    <col min="2" max="2" width="13.6640625" style="120" customWidth="1"/>
    <col min="3" max="3" width="8.88671875" style="119" customWidth="1"/>
    <col min="4" max="5" width="7.6640625" style="119" customWidth="1"/>
    <col min="6" max="6" width="7.6640625" style="129" customWidth="1"/>
    <col min="7" max="11" width="7.6640625" style="119" customWidth="1"/>
    <col min="12" max="12" width="10.44140625" style="119" customWidth="1"/>
    <col min="13" max="16384" width="10.88671875" style="119"/>
  </cols>
  <sheetData>
    <row r="1" spans="1:12" ht="24" customHeight="1">
      <c r="A1" s="115" t="s">
        <v>104</v>
      </c>
      <c r="B1" s="116"/>
      <c r="C1" s="117"/>
      <c r="D1" s="117"/>
      <c r="E1" s="117"/>
      <c r="F1" s="118"/>
      <c r="G1" s="117"/>
      <c r="H1" s="117"/>
      <c r="I1" s="117"/>
      <c r="J1" s="117"/>
      <c r="L1" s="117"/>
    </row>
    <row r="2" spans="1:12" ht="15.9" customHeight="1">
      <c r="A2" s="116"/>
      <c r="B2" s="116"/>
      <c r="C2" s="117"/>
      <c r="D2" s="117"/>
      <c r="E2" s="117"/>
      <c r="F2" s="118"/>
      <c r="G2" s="117"/>
      <c r="H2" s="117"/>
      <c r="I2" s="117"/>
      <c r="J2" s="117"/>
      <c r="L2" s="117"/>
    </row>
    <row r="3" spans="1:12" ht="12" customHeight="1" thickBot="1">
      <c r="D3" s="117"/>
      <c r="E3" s="117"/>
      <c r="F3" s="118"/>
      <c r="G3" s="117"/>
      <c r="H3" s="117"/>
      <c r="I3" s="117"/>
      <c r="J3" s="117"/>
      <c r="K3" s="512" t="s">
        <v>105</v>
      </c>
    </row>
    <row r="4" spans="1:12" s="122" customFormat="1" ht="18" customHeight="1">
      <c r="A4" s="583" t="s">
        <v>106</v>
      </c>
      <c r="B4" s="584"/>
      <c r="C4" s="589" t="s">
        <v>107</v>
      </c>
      <c r="D4" s="591" t="s">
        <v>108</v>
      </c>
      <c r="E4" s="592"/>
      <c r="F4" s="592"/>
      <c r="G4" s="593"/>
      <c r="H4" s="591" t="s">
        <v>109</v>
      </c>
      <c r="I4" s="594"/>
      <c r="J4" s="595"/>
      <c r="K4" s="587" t="s">
        <v>110</v>
      </c>
      <c r="L4" s="119"/>
    </row>
    <row r="5" spans="1:12" ht="18" customHeight="1">
      <c r="A5" s="585"/>
      <c r="B5" s="586"/>
      <c r="C5" s="590"/>
      <c r="D5" s="123" t="s">
        <v>107</v>
      </c>
      <c r="E5" s="124" t="s">
        <v>111</v>
      </c>
      <c r="F5" s="738" t="s">
        <v>112</v>
      </c>
      <c r="G5" s="125" t="s">
        <v>113</v>
      </c>
      <c r="H5" s="123" t="s">
        <v>107</v>
      </c>
      <c r="I5" s="124" t="s">
        <v>28</v>
      </c>
      <c r="J5" s="124" t="s">
        <v>29</v>
      </c>
      <c r="K5" s="588"/>
    </row>
    <row r="6" spans="1:12" ht="15.9" customHeight="1">
      <c r="A6" s="739" t="s">
        <v>114</v>
      </c>
      <c r="B6" s="740"/>
      <c r="C6" s="741">
        <v>636228</v>
      </c>
      <c r="D6" s="742">
        <v>425292.62</v>
      </c>
      <c r="E6" s="743">
        <v>0.66845945164312159</v>
      </c>
      <c r="F6" s="744">
        <v>195980.05</v>
      </c>
      <c r="G6" s="745">
        <v>229312.57</v>
      </c>
      <c r="H6" s="742">
        <v>72600</v>
      </c>
      <c r="I6" s="746">
        <v>27200</v>
      </c>
      <c r="J6" s="746">
        <v>45400</v>
      </c>
      <c r="K6" s="747">
        <v>138335.38</v>
      </c>
    </row>
    <row r="7" spans="1:12" ht="15.9" customHeight="1">
      <c r="A7" s="739" t="s">
        <v>115</v>
      </c>
      <c r="B7" s="740"/>
      <c r="C7" s="741">
        <v>636228</v>
      </c>
      <c r="D7" s="742">
        <v>427144</v>
      </c>
      <c r="E7" s="743">
        <v>0.66845945164312159</v>
      </c>
      <c r="F7" s="744">
        <v>195975</v>
      </c>
      <c r="G7" s="745">
        <v>231169</v>
      </c>
      <c r="H7" s="742">
        <v>67600</v>
      </c>
      <c r="I7" s="746">
        <v>25800</v>
      </c>
      <c r="J7" s="746">
        <v>41800</v>
      </c>
      <c r="K7" s="747">
        <v>141484</v>
      </c>
    </row>
    <row r="8" spans="1:12" s="126" customFormat="1" ht="15.9" customHeight="1">
      <c r="A8" s="748" t="s">
        <v>116</v>
      </c>
      <c r="B8" s="749"/>
      <c r="C8" s="750">
        <v>636228</v>
      </c>
      <c r="D8" s="750">
        <f>SUM(D9,D16,D24,D42)</f>
        <v>426744.50000000012</v>
      </c>
      <c r="E8" s="751">
        <f>D8/C8</f>
        <v>0.67074146375198851</v>
      </c>
      <c r="F8" s="752">
        <f>SUM(F9,F16,F24,F42)</f>
        <v>195909.75000000009</v>
      </c>
      <c r="G8" s="753">
        <f>SUM(G9,G16,G24,G42)</f>
        <v>230834.75</v>
      </c>
      <c r="H8" s="754">
        <v>66800</v>
      </c>
      <c r="I8" s="755">
        <v>25300</v>
      </c>
      <c r="J8" s="755">
        <v>41500</v>
      </c>
      <c r="K8" s="756">
        <f>C8-D8-H8</f>
        <v>142683.49999999988</v>
      </c>
    </row>
    <row r="9" spans="1:12" s="126" customFormat="1" ht="18" customHeight="1">
      <c r="A9" s="757" t="s">
        <v>117</v>
      </c>
      <c r="B9" s="758"/>
      <c r="C9" s="759">
        <f>SUM(D9,H9,K9)</f>
        <v>176569</v>
      </c>
      <c r="D9" s="760">
        <f>SUM(F9:G9)</f>
        <v>152286.84000000005</v>
      </c>
      <c r="E9" s="761">
        <f t="shared" ref="E9:E31" si="0">D9/C9</f>
        <v>0.86247778488862736</v>
      </c>
      <c r="F9" s="762">
        <f t="shared" ref="F9:K9" si="1">F10</f>
        <v>97355.310000000056</v>
      </c>
      <c r="G9" s="763">
        <f t="shared" si="1"/>
        <v>54931.53</v>
      </c>
      <c r="H9" s="760">
        <f>H10</f>
        <v>8299</v>
      </c>
      <c r="I9" s="764">
        <f t="shared" ref="I9:J9" si="2">I10</f>
        <v>1801</v>
      </c>
      <c r="J9" s="764">
        <f t="shared" si="2"/>
        <v>6488</v>
      </c>
      <c r="K9" s="765">
        <f t="shared" si="1"/>
        <v>15983.159999999931</v>
      </c>
    </row>
    <row r="10" spans="1:12" s="126" customFormat="1" ht="14.1" customHeight="1">
      <c r="A10" s="766" t="s">
        <v>118</v>
      </c>
      <c r="B10" s="767"/>
      <c r="C10" s="768">
        <f>SUM(C11:C15)</f>
        <v>176569</v>
      </c>
      <c r="D10" s="769">
        <f t="shared" ref="D10" si="3">SUM(D11:D15)</f>
        <v>152286.84000000008</v>
      </c>
      <c r="E10" s="770">
        <f>D10/C10</f>
        <v>0.86247778488862759</v>
      </c>
      <c r="F10" s="771">
        <f t="shared" ref="F10" si="4">SUM(F11:F15)</f>
        <v>97355.310000000056</v>
      </c>
      <c r="G10" s="772">
        <f t="shared" ref="G10:K10" si="5">SUM(G11:G15)</f>
        <v>54931.53</v>
      </c>
      <c r="H10" s="769">
        <f>SUM(H11:H15)</f>
        <v>8299</v>
      </c>
      <c r="I10" s="773">
        <f t="shared" ref="I10:J10" si="6">SUM(I11:I15)</f>
        <v>1801</v>
      </c>
      <c r="J10" s="773">
        <f t="shared" si="6"/>
        <v>6488</v>
      </c>
      <c r="K10" s="774">
        <f t="shared" si="5"/>
        <v>15983.159999999931</v>
      </c>
    </row>
    <row r="11" spans="1:12" ht="14.1" customHeight="1">
      <c r="A11" s="775">
        <v>1</v>
      </c>
      <c r="B11" s="776" t="s">
        <v>119</v>
      </c>
      <c r="C11" s="741">
        <v>44346</v>
      </c>
      <c r="D11" s="742">
        <f>SUM(F11:G11)</f>
        <v>35534.320000000014</v>
      </c>
      <c r="E11" s="743">
        <f>D11/C11</f>
        <v>0.80129707301673236</v>
      </c>
      <c r="F11" s="777">
        <f>'【4P-5P左右】1-3(1)保有面積'!D12</f>
        <v>25725.840000000015</v>
      </c>
      <c r="G11" s="745">
        <f>'【4P-5P左右】1-3(1)保有面積'!I12</f>
        <v>9808.4800000000014</v>
      </c>
      <c r="H11" s="742">
        <v>3110</v>
      </c>
      <c r="I11" s="746">
        <v>762</v>
      </c>
      <c r="J11" s="746">
        <v>2350</v>
      </c>
      <c r="K11" s="747">
        <f>C11-D11-H11</f>
        <v>5701.6799999999857</v>
      </c>
    </row>
    <row r="12" spans="1:12" ht="14.1" customHeight="1">
      <c r="A12" s="775">
        <v>2</v>
      </c>
      <c r="B12" s="776" t="s">
        <v>120</v>
      </c>
      <c r="C12" s="741">
        <v>39176</v>
      </c>
      <c r="D12" s="742">
        <f t="shared" ref="D12:D15" si="7">SUM(F12:G12)</f>
        <v>36517.600000000006</v>
      </c>
      <c r="E12" s="743">
        <f t="shared" si="0"/>
        <v>0.93214212783336747</v>
      </c>
      <c r="F12" s="777">
        <f>'【4P-5P左右】1-3(1)保有面積'!D13</f>
        <v>9204.4700000000012</v>
      </c>
      <c r="G12" s="745">
        <f>'【4P-5P左右】1-3(1)保有面積'!I13</f>
        <v>27313.13</v>
      </c>
      <c r="H12" s="742">
        <f t="shared" ref="H12:H13" si="8">SUM(I12:J12)</f>
        <v>666</v>
      </c>
      <c r="I12" s="746">
        <v>123</v>
      </c>
      <c r="J12" s="746">
        <v>543</v>
      </c>
      <c r="K12" s="747">
        <f>C12-D12-H12</f>
        <v>1992.3999999999942</v>
      </c>
    </row>
    <row r="13" spans="1:12" ht="14.1" customHeight="1">
      <c r="A13" s="775">
        <v>3</v>
      </c>
      <c r="B13" s="776" t="s">
        <v>121</v>
      </c>
      <c r="C13" s="741">
        <v>8525</v>
      </c>
      <c r="D13" s="742">
        <f t="shared" si="7"/>
        <v>7380.97</v>
      </c>
      <c r="E13" s="743">
        <f t="shared" si="0"/>
        <v>0.86580293255131968</v>
      </c>
      <c r="F13" s="777">
        <f>'【4P-5P左右】1-3(1)保有面積'!D14</f>
        <v>4410.92</v>
      </c>
      <c r="G13" s="745">
        <f>'【4P-5P左右】1-3(1)保有面積'!I14</f>
        <v>2970.05</v>
      </c>
      <c r="H13" s="742">
        <f t="shared" si="8"/>
        <v>503</v>
      </c>
      <c r="I13" s="746">
        <v>198</v>
      </c>
      <c r="J13" s="746">
        <v>305</v>
      </c>
      <c r="K13" s="747">
        <f>C13-D13-H13</f>
        <v>641.02999999999975</v>
      </c>
    </row>
    <row r="14" spans="1:12" ht="14.1" customHeight="1">
      <c r="A14" s="775">
        <v>4</v>
      </c>
      <c r="B14" s="776" t="s">
        <v>122</v>
      </c>
      <c r="C14" s="741">
        <v>6414</v>
      </c>
      <c r="D14" s="742">
        <f t="shared" si="7"/>
        <v>2556.46</v>
      </c>
      <c r="E14" s="743">
        <f t="shared" si="0"/>
        <v>0.39857499220455256</v>
      </c>
      <c r="F14" s="777">
        <f>'【4P-5P左右】1-3(1)保有面積'!D15</f>
        <v>1155.9300000000003</v>
      </c>
      <c r="G14" s="745">
        <f>'【4P-5P左右】1-3(1)保有面積'!I15</f>
        <v>1400.53</v>
      </c>
      <c r="H14" s="742">
        <v>2350</v>
      </c>
      <c r="I14" s="746">
        <v>61</v>
      </c>
      <c r="J14" s="746">
        <v>2280</v>
      </c>
      <c r="K14" s="747">
        <f>C14-D14-H14</f>
        <v>1507.54</v>
      </c>
    </row>
    <row r="15" spans="1:12" ht="14.1" customHeight="1">
      <c r="A15" s="778">
        <v>5</v>
      </c>
      <c r="B15" s="779" t="s">
        <v>123</v>
      </c>
      <c r="C15" s="780">
        <v>78108</v>
      </c>
      <c r="D15" s="781">
        <f t="shared" si="7"/>
        <v>70297.490000000049</v>
      </c>
      <c r="E15" s="782">
        <f t="shared" si="0"/>
        <v>0.90000371280790759</v>
      </c>
      <c r="F15" s="783">
        <f>'【4P-5P左右】1-3(1)保有面積'!D16</f>
        <v>56858.150000000052</v>
      </c>
      <c r="G15" s="784">
        <f>'【4P-5P左右】1-3(1)保有面積'!I16</f>
        <v>13439.34</v>
      </c>
      <c r="H15" s="781">
        <v>1670</v>
      </c>
      <c r="I15" s="785">
        <v>657</v>
      </c>
      <c r="J15" s="785">
        <v>1010</v>
      </c>
      <c r="K15" s="786">
        <f>C15-D15-H15</f>
        <v>6140.5099999999511</v>
      </c>
    </row>
    <row r="16" spans="1:12" s="126" customFormat="1" ht="18" customHeight="1">
      <c r="A16" s="787" t="s">
        <v>124</v>
      </c>
      <c r="B16" s="788"/>
      <c r="C16" s="759">
        <f>C17</f>
        <v>127855</v>
      </c>
      <c r="D16" s="760">
        <f>SUM(F16:G16)</f>
        <v>101995.33000000003</v>
      </c>
      <c r="E16" s="761">
        <f t="shared" si="0"/>
        <v>0.7977422079699662</v>
      </c>
      <c r="F16" s="762">
        <f>F17</f>
        <v>57981.890000000029</v>
      </c>
      <c r="G16" s="764">
        <f>G17</f>
        <v>44013.440000000002</v>
      </c>
      <c r="H16" s="760">
        <f t="shared" ref="H16:J16" si="9">H17</f>
        <v>8787</v>
      </c>
      <c r="I16" s="764">
        <f t="shared" si="9"/>
        <v>1143</v>
      </c>
      <c r="J16" s="764">
        <f t="shared" si="9"/>
        <v>7650</v>
      </c>
      <c r="K16" s="765">
        <f t="shared" ref="K16" si="10">K17</f>
        <v>17072.669999999969</v>
      </c>
    </row>
    <row r="17" spans="1:11" s="126" customFormat="1" ht="14.1" customHeight="1">
      <c r="A17" s="789" t="s">
        <v>125</v>
      </c>
      <c r="B17" s="790"/>
      <c r="C17" s="768">
        <f>SUM(C18:C23)</f>
        <v>127855</v>
      </c>
      <c r="D17" s="768">
        <f>SUM(D18:D23)</f>
        <v>101995.33000000005</v>
      </c>
      <c r="E17" s="770">
        <f t="shared" si="0"/>
        <v>0.79774220796996631</v>
      </c>
      <c r="F17" s="771">
        <f t="shared" ref="F17" si="11">SUM(F18:F23)</f>
        <v>57981.890000000029</v>
      </c>
      <c r="G17" s="772">
        <f t="shared" ref="G17:K17" si="12">SUM(G18:G23)</f>
        <v>44013.440000000002</v>
      </c>
      <c r="H17" s="769">
        <f>SUM(H18:H23)</f>
        <v>8787</v>
      </c>
      <c r="I17" s="773">
        <f t="shared" ref="I17:J17" si="13">SUM(I18:I23)</f>
        <v>1143</v>
      </c>
      <c r="J17" s="773">
        <f t="shared" si="13"/>
        <v>7650</v>
      </c>
      <c r="K17" s="774">
        <f t="shared" si="12"/>
        <v>17072.669999999969</v>
      </c>
    </row>
    <row r="18" spans="1:11" ht="14.1" customHeight="1">
      <c r="A18" s="775">
        <v>6</v>
      </c>
      <c r="B18" s="776" t="s">
        <v>126</v>
      </c>
      <c r="C18" s="741">
        <v>43928</v>
      </c>
      <c r="D18" s="742">
        <f t="shared" ref="D18:D23" si="14">SUM(F18:G18)</f>
        <v>38386.300000000017</v>
      </c>
      <c r="E18" s="743">
        <f t="shared" si="0"/>
        <v>0.87384583864505594</v>
      </c>
      <c r="F18" s="777">
        <f>'【4P-5P左右】1-3(1)保有面積'!D19</f>
        <v>30094.480000000021</v>
      </c>
      <c r="G18" s="745">
        <f>'【4P-5P左右】1-3(1)保有面積'!I19</f>
        <v>8291.82</v>
      </c>
      <c r="H18" s="742">
        <v>1210</v>
      </c>
      <c r="I18" s="746">
        <v>417</v>
      </c>
      <c r="J18" s="746">
        <v>789</v>
      </c>
      <c r="K18" s="747">
        <f t="shared" ref="K18:K23" si="15">C18-D18-H18</f>
        <v>4331.6999999999825</v>
      </c>
    </row>
    <row r="19" spans="1:11" ht="14.1" customHeight="1">
      <c r="A19" s="775">
        <v>7</v>
      </c>
      <c r="B19" s="776" t="s">
        <v>127</v>
      </c>
      <c r="C19" s="741">
        <v>13385</v>
      </c>
      <c r="D19" s="742">
        <f t="shared" si="14"/>
        <v>9438.4900000000016</v>
      </c>
      <c r="E19" s="743">
        <f t="shared" si="0"/>
        <v>0.70515427717594337</v>
      </c>
      <c r="F19" s="777">
        <f>'【4P-5P左右】1-3(1)保有面積'!D20</f>
        <v>2329.3600000000006</v>
      </c>
      <c r="G19" s="745">
        <f>'【4P-5P左右】1-3(1)保有面積'!I20</f>
        <v>7109.13</v>
      </c>
      <c r="H19" s="742">
        <v>1240</v>
      </c>
      <c r="I19" s="746">
        <v>37</v>
      </c>
      <c r="J19" s="746">
        <v>1200</v>
      </c>
      <c r="K19" s="747">
        <f t="shared" si="15"/>
        <v>2706.5099999999984</v>
      </c>
    </row>
    <row r="20" spans="1:11" ht="14.1" customHeight="1">
      <c r="A20" s="775">
        <v>8</v>
      </c>
      <c r="B20" s="776" t="s">
        <v>128</v>
      </c>
      <c r="C20" s="741">
        <v>33758</v>
      </c>
      <c r="D20" s="742">
        <f t="shared" si="14"/>
        <v>25343.940000000002</v>
      </c>
      <c r="E20" s="743">
        <f t="shared" si="0"/>
        <v>0.75075359914686901</v>
      </c>
      <c r="F20" s="777">
        <f>'【4P-5P左右】1-3(1)保有面積'!D21</f>
        <v>14344.12</v>
      </c>
      <c r="G20" s="745">
        <f>'【4P-5P左右】1-3(1)保有面積'!I21</f>
        <v>10999.82</v>
      </c>
      <c r="H20" s="742">
        <v>3990</v>
      </c>
      <c r="I20" s="746">
        <v>97</v>
      </c>
      <c r="J20" s="746">
        <v>3900</v>
      </c>
      <c r="K20" s="747">
        <f t="shared" si="15"/>
        <v>4424.0599999999977</v>
      </c>
    </row>
    <row r="21" spans="1:11" ht="14.1" customHeight="1">
      <c r="A21" s="775">
        <v>9</v>
      </c>
      <c r="B21" s="776" t="s">
        <v>129</v>
      </c>
      <c r="C21" s="741">
        <v>4975</v>
      </c>
      <c r="D21" s="742">
        <f t="shared" si="14"/>
        <v>3917.5099999999989</v>
      </c>
      <c r="E21" s="743">
        <f t="shared" si="0"/>
        <v>0.78743919597989931</v>
      </c>
      <c r="F21" s="777">
        <f>'【4P-5P左右】1-3(1)保有面積'!D22</f>
        <v>3520.4499999999989</v>
      </c>
      <c r="G21" s="745">
        <f>'【4P-5P左右】1-3(1)保有面積'!I22</f>
        <v>397.06</v>
      </c>
      <c r="H21" s="742">
        <f t="shared" ref="H21:H22" si="16">SUM(I21:J21)</f>
        <v>91</v>
      </c>
      <c r="I21" s="791" t="s">
        <v>130</v>
      </c>
      <c r="J21" s="746">
        <v>91</v>
      </c>
      <c r="K21" s="747">
        <f t="shared" si="15"/>
        <v>966.49000000000115</v>
      </c>
    </row>
    <row r="22" spans="1:11" ht="14.1" customHeight="1">
      <c r="A22" s="775">
        <v>10</v>
      </c>
      <c r="B22" s="776" t="s">
        <v>131</v>
      </c>
      <c r="C22" s="741">
        <v>6418</v>
      </c>
      <c r="D22" s="742">
        <f t="shared" si="14"/>
        <v>4821.5400000000009</v>
      </c>
      <c r="E22" s="743">
        <f t="shared" si="0"/>
        <v>0.75125272670613907</v>
      </c>
      <c r="F22" s="777">
        <f>'【4P-5P左右】1-3(1)保有面積'!D23</f>
        <v>138.72</v>
      </c>
      <c r="G22" s="745">
        <f>'【4P-5P左右】1-3(1)保有面積'!I23</f>
        <v>4682.8200000000006</v>
      </c>
      <c r="H22" s="742">
        <f t="shared" si="16"/>
        <v>516</v>
      </c>
      <c r="I22" s="746">
        <v>156</v>
      </c>
      <c r="J22" s="746">
        <v>360</v>
      </c>
      <c r="K22" s="747">
        <f t="shared" si="15"/>
        <v>1080.4599999999991</v>
      </c>
    </row>
    <row r="23" spans="1:11" ht="14.1" customHeight="1">
      <c r="A23" s="778">
        <v>11</v>
      </c>
      <c r="B23" s="779" t="s">
        <v>132</v>
      </c>
      <c r="C23" s="780">
        <v>25391</v>
      </c>
      <c r="D23" s="781">
        <f t="shared" si="14"/>
        <v>20087.55000000001</v>
      </c>
      <c r="E23" s="782">
        <f t="shared" si="0"/>
        <v>0.79112874640620734</v>
      </c>
      <c r="F23" s="783">
        <f>'【4P-5P左右】1-3(1)保有面積'!D24</f>
        <v>7554.7600000000075</v>
      </c>
      <c r="G23" s="784">
        <f>'【4P-5P左右】1-3(1)保有面積'!I24</f>
        <v>12532.79</v>
      </c>
      <c r="H23" s="781">
        <v>1740</v>
      </c>
      <c r="I23" s="785">
        <v>436</v>
      </c>
      <c r="J23" s="785">
        <v>1310</v>
      </c>
      <c r="K23" s="786">
        <f t="shared" si="15"/>
        <v>3563.4499999999898</v>
      </c>
    </row>
    <row r="24" spans="1:11" s="126" customFormat="1" ht="18" customHeight="1">
      <c r="A24" s="757" t="s">
        <v>133</v>
      </c>
      <c r="B24" s="792"/>
      <c r="C24" s="759">
        <f>SUM(C25,C32)</f>
        <v>161721</v>
      </c>
      <c r="D24" s="760">
        <f>SUM(F24:G24)</f>
        <v>59233.14</v>
      </c>
      <c r="E24" s="761">
        <f t="shared" si="0"/>
        <v>0.36626746062663473</v>
      </c>
      <c r="F24" s="762">
        <f>SUM(F25,F32)</f>
        <v>11026.989999999994</v>
      </c>
      <c r="G24" s="764">
        <f>SUM(G25,G32)</f>
        <v>48206.15</v>
      </c>
      <c r="H24" s="760">
        <f>SUM(H25,H32)</f>
        <v>34739</v>
      </c>
      <c r="I24" s="764">
        <f t="shared" ref="I24:J24" si="17">SUM(I25,I32)</f>
        <v>17103</v>
      </c>
      <c r="J24" s="793">
        <f t="shared" si="17"/>
        <v>17632</v>
      </c>
      <c r="K24" s="765">
        <f t="shared" ref="K24" si="18">SUM(K25,K32)</f>
        <v>67748.860000000015</v>
      </c>
    </row>
    <row r="25" spans="1:11" s="126" customFormat="1" ht="14.1" customHeight="1">
      <c r="A25" s="789" t="s">
        <v>134</v>
      </c>
      <c r="B25" s="794"/>
      <c r="C25" s="768">
        <f>SUM(C26:C31)</f>
        <v>76546</v>
      </c>
      <c r="D25" s="768">
        <f>SUM(D26:D31)</f>
        <v>21848.559999999998</v>
      </c>
      <c r="E25" s="770">
        <f>D25/C25</f>
        <v>0.28543046011548606</v>
      </c>
      <c r="F25" s="771">
        <f>SUM(F26:F31)</f>
        <v>4031.2</v>
      </c>
      <c r="G25" s="795">
        <f>SUM(G26:G31)</f>
        <v>17817.36</v>
      </c>
      <c r="H25" s="796">
        <f t="shared" ref="H25:J25" si="19">SUM(H26:H31)</f>
        <v>18576</v>
      </c>
      <c r="I25" s="773">
        <f t="shared" si="19"/>
        <v>7331</v>
      </c>
      <c r="J25" s="795">
        <f t="shared" si="19"/>
        <v>11238</v>
      </c>
      <c r="K25" s="797">
        <f t="shared" ref="K25" si="20">SUM(K26:K31)</f>
        <v>36121.440000000002</v>
      </c>
    </row>
    <row r="26" spans="1:11" ht="14.1" customHeight="1">
      <c r="A26" s="775">
        <v>12</v>
      </c>
      <c r="B26" s="776" t="s">
        <v>135</v>
      </c>
      <c r="C26" s="741">
        <v>31159</v>
      </c>
      <c r="D26" s="742">
        <f t="shared" ref="D26:D31" si="21">SUM(F26:G26)</f>
        <v>7326.58</v>
      </c>
      <c r="E26" s="743">
        <f t="shared" si="0"/>
        <v>0.23513527391764819</v>
      </c>
      <c r="F26" s="777">
        <f>'【4P-5P左右】1-3(1)保有面積'!D27</f>
        <v>993.54</v>
      </c>
      <c r="G26" s="745">
        <f>'【4P-5P左右】1-3(1)保有面積'!I27</f>
        <v>6333.04</v>
      </c>
      <c r="H26" s="742">
        <f t="shared" ref="H26:H31" si="22">SUM(I26:J26)</f>
        <v>8360</v>
      </c>
      <c r="I26" s="746">
        <v>3790</v>
      </c>
      <c r="J26" s="746">
        <v>4570</v>
      </c>
      <c r="K26" s="747">
        <f t="shared" ref="K26:K31" si="23">C26-D26-H26</f>
        <v>15472.419999999998</v>
      </c>
    </row>
    <row r="27" spans="1:11" ht="14.1" customHeight="1">
      <c r="A27" s="775">
        <v>13</v>
      </c>
      <c r="B27" s="776" t="s">
        <v>136</v>
      </c>
      <c r="C27" s="741">
        <v>13944</v>
      </c>
      <c r="D27" s="742">
        <f t="shared" si="21"/>
        <v>33.33</v>
      </c>
      <c r="E27" s="743">
        <f t="shared" si="0"/>
        <v>2.3902753872633389E-3</v>
      </c>
      <c r="F27" s="777">
        <f>'【4P-5P左右】1-3(1)保有面積'!D28</f>
        <v>0</v>
      </c>
      <c r="G27" s="745">
        <f>'【4P-5P左右】1-3(1)保有面積'!I28</f>
        <v>33.33</v>
      </c>
      <c r="H27" s="742">
        <f t="shared" si="22"/>
        <v>4390</v>
      </c>
      <c r="I27" s="746">
        <v>1720</v>
      </c>
      <c r="J27" s="746">
        <v>2670</v>
      </c>
      <c r="K27" s="747">
        <f t="shared" si="23"/>
        <v>9520.67</v>
      </c>
    </row>
    <row r="28" spans="1:11" ht="14.1" customHeight="1">
      <c r="A28" s="775">
        <v>14</v>
      </c>
      <c r="B28" s="776" t="s">
        <v>137</v>
      </c>
      <c r="C28" s="741">
        <v>2578</v>
      </c>
      <c r="D28" s="742">
        <f t="shared" si="21"/>
        <v>16.439999999999984</v>
      </c>
      <c r="E28" s="743">
        <f t="shared" si="0"/>
        <v>6.3770364623739265E-3</v>
      </c>
      <c r="F28" s="777">
        <f>'【4P-5P左右】1-3(1)保有面積'!D29</f>
        <v>0</v>
      </c>
      <c r="G28" s="745">
        <f>'【4P-5P左右】1-3(1)保有面積'!I29</f>
        <v>16.439999999999984</v>
      </c>
      <c r="H28" s="742">
        <f t="shared" si="22"/>
        <v>875</v>
      </c>
      <c r="I28" s="746">
        <v>632</v>
      </c>
      <c r="J28" s="746">
        <v>243</v>
      </c>
      <c r="K28" s="747">
        <f t="shared" si="23"/>
        <v>1686.56</v>
      </c>
    </row>
    <row r="29" spans="1:11" ht="14.1" customHeight="1">
      <c r="A29" s="775">
        <v>15</v>
      </c>
      <c r="B29" s="776" t="s">
        <v>138</v>
      </c>
      <c r="C29" s="741">
        <v>24027</v>
      </c>
      <c r="D29" s="742">
        <f t="shared" si="21"/>
        <v>12937.73</v>
      </c>
      <c r="E29" s="743">
        <f t="shared" si="0"/>
        <v>0.53846630873600532</v>
      </c>
      <c r="F29" s="777">
        <f>'【4P-5P左右】1-3(1)保有面積'!D30</f>
        <v>2600.1699999999996</v>
      </c>
      <c r="G29" s="745">
        <f>'【4P-5P左右】1-3(1)保有面積'!I30</f>
        <v>10337.56</v>
      </c>
      <c r="H29" s="742">
        <v>3820</v>
      </c>
      <c r="I29" s="746">
        <v>813</v>
      </c>
      <c r="J29" s="746">
        <v>3000</v>
      </c>
      <c r="K29" s="747">
        <f t="shared" si="23"/>
        <v>7269.27</v>
      </c>
    </row>
    <row r="30" spans="1:11" ht="14.1" customHeight="1">
      <c r="A30" s="775">
        <v>16</v>
      </c>
      <c r="B30" s="776" t="s">
        <v>139</v>
      </c>
      <c r="C30" s="741">
        <v>2792</v>
      </c>
      <c r="D30" s="742">
        <f t="shared" si="21"/>
        <v>1171.3200000000002</v>
      </c>
      <c r="E30" s="743">
        <f t="shared" si="0"/>
        <v>0.41952722063037257</v>
      </c>
      <c r="F30" s="777">
        <f>'【4P-5P左右】1-3(1)保有面積'!D31</f>
        <v>437.49</v>
      </c>
      <c r="G30" s="745">
        <f>'【4P-5P左右】1-3(1)保有面積'!I31</f>
        <v>733.83</v>
      </c>
      <c r="H30" s="742">
        <f t="shared" si="22"/>
        <v>607</v>
      </c>
      <c r="I30" s="746">
        <v>182</v>
      </c>
      <c r="J30" s="746">
        <v>425</v>
      </c>
      <c r="K30" s="747">
        <f t="shared" si="23"/>
        <v>1013.6799999999998</v>
      </c>
    </row>
    <row r="31" spans="1:11" ht="14.1" customHeight="1">
      <c r="A31" s="775">
        <v>17</v>
      </c>
      <c r="B31" s="776" t="s">
        <v>140</v>
      </c>
      <c r="C31" s="741">
        <v>2046</v>
      </c>
      <c r="D31" s="742">
        <f t="shared" si="21"/>
        <v>363.15999999999997</v>
      </c>
      <c r="E31" s="743">
        <f t="shared" si="0"/>
        <v>0.17749755620723362</v>
      </c>
      <c r="F31" s="777">
        <f>'【4P-5P左右】1-3(1)保有面積'!D32</f>
        <v>0</v>
      </c>
      <c r="G31" s="745">
        <f>'【4P-5P左右】1-3(1)保有面積'!I32</f>
        <v>363.15999999999997</v>
      </c>
      <c r="H31" s="742">
        <f t="shared" si="22"/>
        <v>524</v>
      </c>
      <c r="I31" s="746">
        <v>194</v>
      </c>
      <c r="J31" s="746">
        <v>330</v>
      </c>
      <c r="K31" s="747">
        <f t="shared" si="23"/>
        <v>1158.8400000000001</v>
      </c>
    </row>
    <row r="32" spans="1:11" s="126" customFormat="1" ht="14.1" customHeight="1">
      <c r="A32" s="789" t="s">
        <v>141</v>
      </c>
      <c r="B32" s="790"/>
      <c r="C32" s="768">
        <f>SUM(C33:C41)</f>
        <v>85175</v>
      </c>
      <c r="D32" s="769">
        <f>SUM(D33:D41)</f>
        <v>37384.58</v>
      </c>
      <c r="E32" s="770">
        <f>D32/C32</f>
        <v>0.43891493982976226</v>
      </c>
      <c r="F32" s="798">
        <f>SUM(F33:F41)</f>
        <v>6995.7899999999954</v>
      </c>
      <c r="G32" s="795">
        <f>SUM(G33:G41)</f>
        <v>30388.79</v>
      </c>
      <c r="H32" s="799">
        <f>SUM(H33:H41)</f>
        <v>16163</v>
      </c>
      <c r="I32" s="773">
        <f t="shared" ref="I32:J32" si="24">SUM(I33:I41)</f>
        <v>9772</v>
      </c>
      <c r="J32" s="773">
        <f t="shared" si="24"/>
        <v>6394</v>
      </c>
      <c r="K32" s="774">
        <f t="shared" ref="K32" si="25">SUM(K33:K41)</f>
        <v>31627.420000000009</v>
      </c>
    </row>
    <row r="33" spans="1:11" ht="14.1" customHeight="1">
      <c r="A33" s="775">
        <v>18</v>
      </c>
      <c r="B33" s="776" t="s">
        <v>142</v>
      </c>
      <c r="C33" s="741">
        <v>17554</v>
      </c>
      <c r="D33" s="742">
        <f t="shared" ref="D33:D41" si="26">SUM(F33:G33)</f>
        <v>893.07</v>
      </c>
      <c r="E33" s="743">
        <f t="shared" ref="E33:E49" si="27">D33/C33</f>
        <v>5.0875583912498579E-2</v>
      </c>
      <c r="F33" s="777">
        <f>'【4P-5P左右】1-3(1)保有面積'!D34</f>
        <v>3</v>
      </c>
      <c r="G33" s="745">
        <f>'【4P-5P左右】1-3(1)保有面積'!I34</f>
        <v>890.07</v>
      </c>
      <c r="H33" s="742">
        <f t="shared" ref="H33:H41" si="28">SUM(I33:J33)</f>
        <v>5990</v>
      </c>
      <c r="I33" s="746">
        <v>2500</v>
      </c>
      <c r="J33" s="746">
        <v>3490</v>
      </c>
      <c r="K33" s="747">
        <f t="shared" ref="K33:K39" si="29">C33-D33-H33</f>
        <v>10670.93</v>
      </c>
    </row>
    <row r="34" spans="1:11" ht="14.1" customHeight="1">
      <c r="A34" s="775">
        <v>19</v>
      </c>
      <c r="B34" s="776" t="s">
        <v>143</v>
      </c>
      <c r="C34" s="741">
        <v>6097</v>
      </c>
      <c r="D34" s="742">
        <f t="shared" si="26"/>
        <v>30.459999999999997</v>
      </c>
      <c r="E34" s="743">
        <f t="shared" si="27"/>
        <v>4.995899622765294E-3</v>
      </c>
      <c r="F34" s="777">
        <f>'【4P-5P左右】1-3(1)保有面積'!D35</f>
        <v>0</v>
      </c>
      <c r="G34" s="745">
        <f>'【4P-5P左右】1-3(1)保有面積'!I35</f>
        <v>30.459999999999997</v>
      </c>
      <c r="H34" s="742">
        <v>2240</v>
      </c>
      <c r="I34" s="746">
        <v>1920</v>
      </c>
      <c r="J34" s="746">
        <v>322</v>
      </c>
      <c r="K34" s="747">
        <f t="shared" si="29"/>
        <v>3826.54</v>
      </c>
    </row>
    <row r="35" spans="1:11" ht="14.1" customHeight="1">
      <c r="A35" s="775">
        <v>20</v>
      </c>
      <c r="B35" s="776" t="s">
        <v>144</v>
      </c>
      <c r="C35" s="741">
        <v>4186</v>
      </c>
      <c r="D35" s="742">
        <f t="shared" si="26"/>
        <v>1.1900000000000002</v>
      </c>
      <c r="E35" s="743">
        <f t="shared" si="27"/>
        <v>2.8428093645484952E-4</v>
      </c>
      <c r="F35" s="777">
        <f>'【4P-5P左右】1-3(1)保有面積'!D36</f>
        <v>0</v>
      </c>
      <c r="G35" s="745">
        <f>'【4P-5P左右】1-3(1)保有面積'!I36</f>
        <v>1.1900000000000002</v>
      </c>
      <c r="H35" s="742">
        <v>2150</v>
      </c>
      <c r="I35" s="746">
        <v>1960</v>
      </c>
      <c r="J35" s="746">
        <v>185</v>
      </c>
      <c r="K35" s="747">
        <f t="shared" si="29"/>
        <v>2034.8100000000004</v>
      </c>
    </row>
    <row r="36" spans="1:11" ht="14.1" customHeight="1">
      <c r="A36" s="775">
        <v>21</v>
      </c>
      <c r="B36" s="776" t="s">
        <v>145</v>
      </c>
      <c r="C36" s="741">
        <v>1964</v>
      </c>
      <c r="D36" s="742">
        <f t="shared" si="26"/>
        <v>1.6199999999999999</v>
      </c>
      <c r="E36" s="743">
        <f t="shared" si="27"/>
        <v>8.2484725050916492E-4</v>
      </c>
      <c r="F36" s="777">
        <f>'【4P-5P左右】1-3(1)保有面積'!D37</f>
        <v>0</v>
      </c>
      <c r="G36" s="745">
        <f>'【4P-5P左右】1-3(1)保有面積'!I37</f>
        <v>1.6199999999999999</v>
      </c>
      <c r="H36" s="742">
        <f t="shared" si="28"/>
        <v>763</v>
      </c>
      <c r="I36" s="746">
        <v>586</v>
      </c>
      <c r="J36" s="746">
        <v>177</v>
      </c>
      <c r="K36" s="747">
        <f t="shared" si="29"/>
        <v>1199.3800000000001</v>
      </c>
    </row>
    <row r="37" spans="1:11" ht="14.1" customHeight="1">
      <c r="A37" s="775">
        <v>22</v>
      </c>
      <c r="B37" s="776" t="s">
        <v>146</v>
      </c>
      <c r="C37" s="741">
        <v>2173</v>
      </c>
      <c r="D37" s="742">
        <f t="shared" si="26"/>
        <v>25.939999999999998</v>
      </c>
      <c r="E37" s="743">
        <f t="shared" si="27"/>
        <v>1.1937413713759778E-2</v>
      </c>
      <c r="F37" s="777">
        <f>'【4P-5P左右】1-3(1)保有面積'!D38</f>
        <v>0</v>
      </c>
      <c r="G37" s="745">
        <f>'【4P-5P左右】1-3(1)保有面積'!I38</f>
        <v>25.939999999999998</v>
      </c>
      <c r="H37" s="742">
        <f t="shared" si="28"/>
        <v>916</v>
      </c>
      <c r="I37" s="746">
        <v>746</v>
      </c>
      <c r="J37" s="746">
        <v>170</v>
      </c>
      <c r="K37" s="747">
        <f t="shared" si="29"/>
        <v>1231.06</v>
      </c>
    </row>
    <row r="38" spans="1:11" ht="14.1" customHeight="1">
      <c r="A38" s="775">
        <v>23</v>
      </c>
      <c r="B38" s="776" t="s">
        <v>147</v>
      </c>
      <c r="C38" s="741">
        <v>1803</v>
      </c>
      <c r="D38" s="742">
        <f t="shared" si="26"/>
        <v>1.7600000000000002</v>
      </c>
      <c r="E38" s="743">
        <f t="shared" si="27"/>
        <v>9.7615085967831406E-4</v>
      </c>
      <c r="F38" s="777">
        <f>'【4P-5P左右】1-3(1)保有面積'!D39</f>
        <v>0</v>
      </c>
      <c r="G38" s="745">
        <f>'【4P-5P左右】1-3(1)保有面積'!I39</f>
        <v>1.7600000000000002</v>
      </c>
      <c r="H38" s="742">
        <f t="shared" si="28"/>
        <v>251</v>
      </c>
      <c r="I38" s="746">
        <v>194</v>
      </c>
      <c r="J38" s="746">
        <v>57</v>
      </c>
      <c r="K38" s="747">
        <f t="shared" si="29"/>
        <v>1550.24</v>
      </c>
    </row>
    <row r="39" spans="1:11" ht="14.1" customHeight="1">
      <c r="A39" s="775">
        <v>24</v>
      </c>
      <c r="B39" s="776" t="s">
        <v>148</v>
      </c>
      <c r="C39" s="741">
        <v>3111</v>
      </c>
      <c r="D39" s="742">
        <f t="shared" si="26"/>
        <v>32.770000000000003</v>
      </c>
      <c r="E39" s="743">
        <f t="shared" si="27"/>
        <v>1.0533590485374479E-2</v>
      </c>
      <c r="F39" s="777">
        <f>'【4P-5P左右】1-3(1)保有面積'!D40</f>
        <v>0</v>
      </c>
      <c r="G39" s="745">
        <f>'【4P-5P左右】1-3(1)保有面積'!I40</f>
        <v>32.770000000000003</v>
      </c>
      <c r="H39" s="742">
        <v>1460</v>
      </c>
      <c r="I39" s="746">
        <v>1200</v>
      </c>
      <c r="J39" s="746">
        <v>265</v>
      </c>
      <c r="K39" s="747">
        <f t="shared" si="29"/>
        <v>1618.23</v>
      </c>
    </row>
    <row r="40" spans="1:11" ht="14.1" customHeight="1">
      <c r="A40" s="775">
        <v>25</v>
      </c>
      <c r="B40" s="776" t="s">
        <v>149</v>
      </c>
      <c r="C40" s="741">
        <v>27445</v>
      </c>
      <c r="D40" s="742">
        <f t="shared" si="26"/>
        <v>19878.769999999997</v>
      </c>
      <c r="E40" s="743">
        <f t="shared" si="27"/>
        <v>0.72431298961559476</v>
      </c>
      <c r="F40" s="777">
        <f>'【4P-5P左右】1-3(1)保有面積'!D41</f>
        <v>6279.6099999999951</v>
      </c>
      <c r="G40" s="745">
        <f>'【4P-5P左右】1-3(1)保有面積'!I41</f>
        <v>13599.16</v>
      </c>
      <c r="H40" s="742">
        <v>1420</v>
      </c>
      <c r="I40" s="746">
        <v>448</v>
      </c>
      <c r="J40" s="746">
        <v>973</v>
      </c>
      <c r="K40" s="747">
        <f>C40-D40-H40</f>
        <v>6146.2300000000032</v>
      </c>
    </row>
    <row r="41" spans="1:11" ht="14.1" customHeight="1">
      <c r="A41" s="778">
        <v>26</v>
      </c>
      <c r="B41" s="779" t="s">
        <v>150</v>
      </c>
      <c r="C41" s="780">
        <v>20842</v>
      </c>
      <c r="D41" s="781">
        <f t="shared" si="26"/>
        <v>16519</v>
      </c>
      <c r="E41" s="782">
        <f t="shared" si="27"/>
        <v>0.79258228576912004</v>
      </c>
      <c r="F41" s="783">
        <f>'【4P-5P左右】1-3(1)保有面積'!D42</f>
        <v>713.18000000000018</v>
      </c>
      <c r="G41" s="784">
        <f>'【4P-5P左右】1-3(1)保有面積'!I42</f>
        <v>15805.82</v>
      </c>
      <c r="H41" s="781">
        <f t="shared" si="28"/>
        <v>973</v>
      </c>
      <c r="I41" s="785">
        <v>218</v>
      </c>
      <c r="J41" s="785">
        <v>755</v>
      </c>
      <c r="K41" s="786">
        <f>C41-D41-H41</f>
        <v>3350</v>
      </c>
    </row>
    <row r="42" spans="1:11" s="126" customFormat="1" ht="18" customHeight="1">
      <c r="A42" s="800" t="s">
        <v>151</v>
      </c>
      <c r="B42" s="792"/>
      <c r="C42" s="759">
        <f>SUM(C43,C46,C50)</f>
        <v>170088</v>
      </c>
      <c r="D42" s="760">
        <f>SUM(F42:G42)</f>
        <v>113229.19000000003</v>
      </c>
      <c r="E42" s="761">
        <f t="shared" si="27"/>
        <v>0.6657094562814545</v>
      </c>
      <c r="F42" s="762">
        <f>SUM(F43,F46,F50)</f>
        <v>29545.560000000019</v>
      </c>
      <c r="G42" s="764">
        <f>SUM(G43,G46,G50)</f>
        <v>83683.63</v>
      </c>
      <c r="H42" s="801">
        <f>SUM(H43,H46,H50)</f>
        <v>14945</v>
      </c>
      <c r="I42" s="764">
        <f t="shared" ref="I42:J42" si="30">SUM(I43,I46,I50)</f>
        <v>5234</v>
      </c>
      <c r="J42" s="764">
        <f t="shared" si="30"/>
        <v>9721</v>
      </c>
      <c r="K42" s="765">
        <f t="shared" ref="K42" si="31">SUM(K43,K46,K50)</f>
        <v>41913.809999999983</v>
      </c>
    </row>
    <row r="43" spans="1:11" s="126" customFormat="1" ht="14.1" customHeight="1">
      <c r="A43" s="789" t="s">
        <v>152</v>
      </c>
      <c r="B43" s="802"/>
      <c r="C43" s="768">
        <f>SUM(C44:C45)</f>
        <v>73547</v>
      </c>
      <c r="D43" s="769">
        <f>SUM(D44:D45)</f>
        <v>38815.01</v>
      </c>
      <c r="E43" s="770">
        <f>D43/C43</f>
        <v>0.5277578963112024</v>
      </c>
      <c r="F43" s="798">
        <f t="shared" ref="F43" si="32">SUM(F44:F45)</f>
        <v>11413.720000000001</v>
      </c>
      <c r="G43" s="773">
        <f t="shared" ref="G43:K43" si="33">SUM(G44:G45)</f>
        <v>27401.29</v>
      </c>
      <c r="H43" s="803">
        <f t="shared" si="33"/>
        <v>9420</v>
      </c>
      <c r="I43" s="773">
        <f t="shared" si="33"/>
        <v>3664</v>
      </c>
      <c r="J43" s="773">
        <f t="shared" si="33"/>
        <v>5760</v>
      </c>
      <c r="K43" s="774">
        <f t="shared" si="33"/>
        <v>25311.989999999998</v>
      </c>
    </row>
    <row r="44" spans="1:11" ht="14.1" customHeight="1">
      <c r="A44" s="775">
        <v>27</v>
      </c>
      <c r="B44" s="776" t="s">
        <v>153</v>
      </c>
      <c r="C44" s="741">
        <v>45916</v>
      </c>
      <c r="D44" s="742">
        <f t="shared" ref="D44:D45" si="34">SUM(F44:G44)</f>
        <v>21693.25</v>
      </c>
      <c r="E44" s="743">
        <f t="shared" si="27"/>
        <v>0.47245513546476176</v>
      </c>
      <c r="F44" s="777">
        <f>'【4P-5P左右】1-3(1)保有面積'!D45</f>
        <v>3999.2500000000005</v>
      </c>
      <c r="G44" s="745">
        <f>'【4P-5P左右】1-3(1)保有面積'!I45</f>
        <v>17694</v>
      </c>
      <c r="H44" s="742">
        <f t="shared" ref="H44" si="35">SUM(I44:J44)</f>
        <v>6000</v>
      </c>
      <c r="I44" s="746">
        <v>2680</v>
      </c>
      <c r="J44" s="746">
        <v>3320</v>
      </c>
      <c r="K44" s="747">
        <f>C44-D44-H44</f>
        <v>18222.75</v>
      </c>
    </row>
    <row r="45" spans="1:11" ht="14.1" customHeight="1">
      <c r="A45" s="775">
        <v>28</v>
      </c>
      <c r="B45" s="776" t="s">
        <v>154</v>
      </c>
      <c r="C45" s="741">
        <v>27631</v>
      </c>
      <c r="D45" s="742">
        <f t="shared" si="34"/>
        <v>17121.760000000002</v>
      </c>
      <c r="E45" s="743">
        <f t="shared" si="27"/>
        <v>0.61965763092179083</v>
      </c>
      <c r="F45" s="777">
        <f>'【4P-5P左右】1-3(1)保有面積'!D46</f>
        <v>7414.47</v>
      </c>
      <c r="G45" s="745">
        <f>'【4P-5P左右】1-3(1)保有面積'!I46</f>
        <v>9707.2900000000009</v>
      </c>
      <c r="H45" s="742">
        <v>3420</v>
      </c>
      <c r="I45" s="746">
        <v>984</v>
      </c>
      <c r="J45" s="746">
        <v>2440</v>
      </c>
      <c r="K45" s="747">
        <f>C45-D45-H45</f>
        <v>7089.239999999998</v>
      </c>
    </row>
    <row r="46" spans="1:11" s="126" customFormat="1" ht="14.1" customHeight="1">
      <c r="A46" s="789" t="s">
        <v>155</v>
      </c>
      <c r="B46" s="802"/>
      <c r="C46" s="768">
        <f>SUM(C47:C49)</f>
        <v>47674</v>
      </c>
      <c r="D46" s="769">
        <f>SUM(D47:D49)</f>
        <v>38373.860000000015</v>
      </c>
      <c r="E46" s="770">
        <f>D46/C46</f>
        <v>0.80492217980450587</v>
      </c>
      <c r="F46" s="798">
        <f t="shared" ref="F46:K46" si="36">SUM(F47:F49)</f>
        <v>9543.4400000000169</v>
      </c>
      <c r="G46" s="795">
        <f t="shared" si="36"/>
        <v>28830.42</v>
      </c>
      <c r="H46" s="799">
        <f t="shared" si="36"/>
        <v>1953</v>
      </c>
      <c r="I46" s="773">
        <f t="shared" si="36"/>
        <v>850</v>
      </c>
      <c r="J46" s="773">
        <f t="shared" si="36"/>
        <v>1103</v>
      </c>
      <c r="K46" s="774">
        <f t="shared" si="36"/>
        <v>7347.139999999983</v>
      </c>
    </row>
    <row r="47" spans="1:11" ht="14.1" customHeight="1">
      <c r="A47" s="775">
        <v>29</v>
      </c>
      <c r="B47" s="776" t="s">
        <v>156</v>
      </c>
      <c r="C47" s="741">
        <v>18029</v>
      </c>
      <c r="D47" s="742">
        <f t="shared" ref="D47:D49" si="37">SUM(F47:G47)</f>
        <v>10424.43</v>
      </c>
      <c r="E47" s="743">
        <f t="shared" si="27"/>
        <v>0.57820344999722673</v>
      </c>
      <c r="F47" s="777">
        <f>'【4P-5P左右】1-3(1)保有面積'!D48</f>
        <v>227.89</v>
      </c>
      <c r="G47" s="745">
        <f>'【4P-5P左右】1-3(1)保有面積'!I48</f>
        <v>10196.540000000001</v>
      </c>
      <c r="H47" s="742">
        <f t="shared" ref="H47:H49" si="38">SUM(I47:J47)</f>
        <v>1810</v>
      </c>
      <c r="I47" s="746">
        <v>850</v>
      </c>
      <c r="J47" s="746">
        <v>960</v>
      </c>
      <c r="K47" s="747">
        <f>C47-D47-H47</f>
        <v>5794.57</v>
      </c>
    </row>
    <row r="48" spans="1:11" ht="14.1" customHeight="1">
      <c r="A48" s="775">
        <v>30</v>
      </c>
      <c r="B48" s="776" t="s">
        <v>157</v>
      </c>
      <c r="C48" s="741">
        <v>18185</v>
      </c>
      <c r="D48" s="742">
        <f>SUM(F48:G48)</f>
        <v>17555.870000000017</v>
      </c>
      <c r="E48" s="743">
        <f t="shared" si="27"/>
        <v>0.9654039043167455</v>
      </c>
      <c r="F48" s="777">
        <f>'【4P-5P左右】1-3(1)保有面積'!D49</f>
        <v>7455.280000000017</v>
      </c>
      <c r="G48" s="745">
        <f>'【4P-5P左右】1-3(1)保有面積'!I49</f>
        <v>10100.59</v>
      </c>
      <c r="H48" s="804">
        <f t="shared" si="38"/>
        <v>64</v>
      </c>
      <c r="I48" s="791" t="s">
        <v>130</v>
      </c>
      <c r="J48" s="791">
        <v>64</v>
      </c>
      <c r="K48" s="747">
        <f>C48-D48-H48</f>
        <v>565.12999999998283</v>
      </c>
    </row>
    <row r="49" spans="1:11" ht="14.1" customHeight="1">
      <c r="A49" s="775">
        <v>31</v>
      </c>
      <c r="B49" s="776" t="s">
        <v>158</v>
      </c>
      <c r="C49" s="741">
        <v>11460</v>
      </c>
      <c r="D49" s="742">
        <f t="shared" si="37"/>
        <v>10393.56</v>
      </c>
      <c r="E49" s="743">
        <f t="shared" si="27"/>
        <v>0.90694240837696327</v>
      </c>
      <c r="F49" s="777">
        <f>'【4P-5P左右】1-3(1)保有面積'!D50</f>
        <v>1860.2699999999998</v>
      </c>
      <c r="G49" s="745">
        <f>'【4P-5P左右】1-3(1)保有面積'!I50</f>
        <v>8533.2899999999991</v>
      </c>
      <c r="H49" s="742">
        <f t="shared" si="38"/>
        <v>79</v>
      </c>
      <c r="I49" s="791" t="s">
        <v>130</v>
      </c>
      <c r="J49" s="746">
        <v>79</v>
      </c>
      <c r="K49" s="747">
        <f>C49-D49-H49</f>
        <v>987.44000000000051</v>
      </c>
    </row>
    <row r="50" spans="1:11" s="126" customFormat="1" ht="14.1" customHeight="1">
      <c r="A50" s="789" t="s">
        <v>159</v>
      </c>
      <c r="B50" s="802"/>
      <c r="C50" s="768">
        <f>SUM(C51:C54)</f>
        <v>48867</v>
      </c>
      <c r="D50" s="769">
        <f>SUM(D51:D54)</f>
        <v>36040.32</v>
      </c>
      <c r="E50" s="770">
        <f>D50/C50</f>
        <v>0.73751857081466021</v>
      </c>
      <c r="F50" s="798">
        <f t="shared" ref="F50:K50" si="39">SUM(F51:F54)</f>
        <v>8588.4</v>
      </c>
      <c r="G50" s="773">
        <f t="shared" si="39"/>
        <v>27451.920000000002</v>
      </c>
      <c r="H50" s="769">
        <f t="shared" si="39"/>
        <v>3572</v>
      </c>
      <c r="I50" s="773">
        <f t="shared" si="39"/>
        <v>720</v>
      </c>
      <c r="J50" s="773">
        <f t="shared" si="39"/>
        <v>2858</v>
      </c>
      <c r="K50" s="774">
        <f t="shared" si="39"/>
        <v>9254.6799999999985</v>
      </c>
    </row>
    <row r="51" spans="1:11" ht="14.1" customHeight="1">
      <c r="A51" s="775">
        <v>32</v>
      </c>
      <c r="B51" s="776" t="s">
        <v>160</v>
      </c>
      <c r="C51" s="741">
        <v>12285</v>
      </c>
      <c r="D51" s="742">
        <f t="shared" ref="D51:D54" si="40">SUM(F51:G51)</f>
        <v>5349.87</v>
      </c>
      <c r="E51" s="743">
        <f t="shared" ref="E51:E54" si="41">D51/C51</f>
        <v>0.43547985347985346</v>
      </c>
      <c r="F51" s="777">
        <f>'【4P-5P左右】1-3(1)保有面積'!D52</f>
        <v>606.11999999999989</v>
      </c>
      <c r="G51" s="745">
        <f>'【4P-5P左右】1-3(1)保有面積'!I52</f>
        <v>4743.75</v>
      </c>
      <c r="H51" s="742">
        <v>2000</v>
      </c>
      <c r="I51" s="746">
        <v>516</v>
      </c>
      <c r="J51" s="746">
        <v>1490</v>
      </c>
      <c r="K51" s="747">
        <f>C51-D51-H51</f>
        <v>4935.13</v>
      </c>
    </row>
    <row r="52" spans="1:11" ht="14.1" customHeight="1">
      <c r="A52" s="775">
        <v>33</v>
      </c>
      <c r="B52" s="776" t="s">
        <v>161</v>
      </c>
      <c r="C52" s="741">
        <v>18838</v>
      </c>
      <c r="D52" s="742">
        <f t="shared" si="40"/>
        <v>16385.490000000002</v>
      </c>
      <c r="E52" s="743">
        <f t="shared" si="41"/>
        <v>0.86981048943624595</v>
      </c>
      <c r="F52" s="777">
        <f>'【4P-5P左右】1-3(1)保有面積'!D53</f>
        <v>3637.52</v>
      </c>
      <c r="G52" s="745">
        <f>'【4P-5P左右】1-3(1)保有面積'!I53</f>
        <v>12747.970000000001</v>
      </c>
      <c r="H52" s="742">
        <f t="shared" ref="H52:H54" si="42">SUM(I52:J52)</f>
        <v>547</v>
      </c>
      <c r="I52" s="746">
        <v>35</v>
      </c>
      <c r="J52" s="746">
        <v>512</v>
      </c>
      <c r="K52" s="747">
        <f>C52-D52-H52</f>
        <v>1905.5099999999984</v>
      </c>
    </row>
    <row r="53" spans="1:11" ht="14.1" customHeight="1">
      <c r="A53" s="775">
        <v>34</v>
      </c>
      <c r="B53" s="776" t="s">
        <v>162</v>
      </c>
      <c r="C53" s="741">
        <v>11883</v>
      </c>
      <c r="D53" s="742">
        <f t="shared" si="40"/>
        <v>10856.07</v>
      </c>
      <c r="E53" s="743">
        <f t="shared" si="41"/>
        <v>0.91357990406463008</v>
      </c>
      <c r="F53" s="777">
        <f>'【4P-5P左右】1-3(1)保有面積'!D54</f>
        <v>3735.03</v>
      </c>
      <c r="G53" s="745">
        <f>'【4P-5P左右】1-3(1)保有面積'!I54</f>
        <v>7121.04</v>
      </c>
      <c r="H53" s="742">
        <f t="shared" si="42"/>
        <v>95</v>
      </c>
      <c r="I53" s="791" t="s">
        <v>130</v>
      </c>
      <c r="J53" s="746">
        <v>95</v>
      </c>
      <c r="K53" s="747">
        <f>C53-D53-H53</f>
        <v>931.93000000000029</v>
      </c>
    </row>
    <row r="54" spans="1:11" ht="14.1" customHeight="1" thickBot="1">
      <c r="A54" s="805">
        <v>35</v>
      </c>
      <c r="B54" s="806" t="s">
        <v>163</v>
      </c>
      <c r="C54" s="807">
        <v>5861</v>
      </c>
      <c r="D54" s="808">
        <f t="shared" si="40"/>
        <v>3448.89</v>
      </c>
      <c r="E54" s="809">
        <f t="shared" si="41"/>
        <v>0.58844736393106978</v>
      </c>
      <c r="F54" s="810">
        <f>'【4P-5P左右】1-3(1)保有面積'!D55</f>
        <v>609.73</v>
      </c>
      <c r="G54" s="811">
        <f>'【4P-5P左右】1-3(1)保有面積'!I55</f>
        <v>2839.16</v>
      </c>
      <c r="H54" s="812">
        <f t="shared" si="42"/>
        <v>930</v>
      </c>
      <c r="I54" s="813">
        <v>169</v>
      </c>
      <c r="J54" s="814">
        <v>761</v>
      </c>
      <c r="K54" s="815">
        <f>C54-D54-H54</f>
        <v>1482.1100000000001</v>
      </c>
    </row>
    <row r="55" spans="1:11" s="128" customFormat="1" ht="12" customHeight="1">
      <c r="A55" s="120"/>
      <c r="B55" s="127" t="s">
        <v>164</v>
      </c>
      <c r="C55" s="816" t="s">
        <v>165</v>
      </c>
      <c r="D55" s="816"/>
      <c r="E55" s="816"/>
      <c r="F55" s="816"/>
      <c r="G55" s="816"/>
      <c r="H55" s="816"/>
      <c r="I55" s="816"/>
      <c r="J55" s="816"/>
      <c r="K55" s="816"/>
    </row>
    <row r="56" spans="1:11" ht="12" customHeight="1">
      <c r="B56" s="88"/>
      <c r="C56" s="817" t="s">
        <v>20</v>
      </c>
      <c r="D56" s="817"/>
      <c r="E56" s="817"/>
      <c r="F56" s="817"/>
      <c r="G56" s="817"/>
      <c r="H56" s="817"/>
      <c r="I56" s="817"/>
      <c r="J56" s="817"/>
      <c r="K56" s="817"/>
    </row>
    <row r="57" spans="1:11" ht="12" customHeight="1"/>
  </sheetData>
  <mergeCells count="20">
    <mergeCell ref="A4:B5"/>
    <mergeCell ref="K4:K5"/>
    <mergeCell ref="C4:C5"/>
    <mergeCell ref="D4:G4"/>
    <mergeCell ref="H4:J4"/>
    <mergeCell ref="C55:K55"/>
    <mergeCell ref="C56:K56"/>
    <mergeCell ref="A6:B6"/>
    <mergeCell ref="A7:B7"/>
    <mergeCell ref="A8:B8"/>
    <mergeCell ref="A9:B9"/>
    <mergeCell ref="A10:B10"/>
    <mergeCell ref="A24:B24"/>
    <mergeCell ref="A25:B25"/>
    <mergeCell ref="A32:B32"/>
    <mergeCell ref="A42:B42"/>
    <mergeCell ref="A43:B43"/>
    <mergeCell ref="A46:B46"/>
    <mergeCell ref="A50:B50"/>
    <mergeCell ref="A17:B17"/>
  </mergeCells>
  <phoneticPr fontId="3"/>
  <pageMargins left="0.70866141732283472" right="0.70866141732283472" top="0.78740157480314965" bottom="0.19685039370078741" header="0.35433070866141736" footer="0.31496062992125984"/>
  <pageSetup paperSize="9" scale="99" firstPageNumber="3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ignoredErrors>
    <ignoredError sqref="E8:E10 E24:E25 K32 E16:E17 E42:E43 K46 K50 D10 D25:D32 D43:D47 D49:D50 D12:D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59"/>
  <sheetViews>
    <sheetView showGridLines="0" zoomScale="148" zoomScaleNormal="148" zoomScaleSheetLayoutView="80" workbookViewId="0">
      <pane xSplit="2" ySplit="6" topLeftCell="C7" activePane="bottomRight" state="frozen"/>
      <selection pane="topRight" activeCell="O7" sqref="O7"/>
      <selection pane="bottomLeft" activeCell="O7" sqref="O7"/>
      <selection pane="bottomRight" activeCell="E73" sqref="A1:XFD1048576"/>
    </sheetView>
  </sheetViews>
  <sheetFormatPr defaultColWidth="10.88671875" defaultRowHeight="14.4"/>
  <cols>
    <col min="1" max="1" width="5.6640625" style="120" customWidth="1"/>
    <col min="2" max="2" width="13.6640625" style="120" customWidth="1"/>
    <col min="3" max="3" width="12.6640625" style="120" customWidth="1"/>
    <col min="4" max="5" width="9.109375" style="137" customWidth="1"/>
    <col min="6" max="9" width="9.109375" style="120" customWidth="1"/>
    <col min="10" max="10" width="3.109375" style="120" customWidth="1"/>
    <col min="11" max="19" width="9.109375" style="120" customWidth="1"/>
    <col min="20" max="20" width="3.6640625" style="120" customWidth="1"/>
    <col min="21" max="21" width="10.88671875" style="120"/>
    <col min="22" max="22" width="12.109375" style="120" bestFit="1" customWidth="1"/>
    <col min="23" max="16384" width="10.88671875" style="120"/>
  </cols>
  <sheetData>
    <row r="1" spans="1:22" s="131" customFormat="1" ht="24" customHeight="1">
      <c r="A1" s="130" t="s">
        <v>166</v>
      </c>
      <c r="B1" s="116"/>
      <c r="D1" s="132"/>
      <c r="E1" s="132"/>
      <c r="L1" s="132"/>
      <c r="M1" s="133"/>
      <c r="N1" s="132"/>
      <c r="O1" s="132"/>
      <c r="P1" s="132"/>
      <c r="Q1" s="132"/>
      <c r="R1" s="132"/>
      <c r="S1" s="132"/>
      <c r="T1" s="134"/>
    </row>
    <row r="2" spans="1:22" s="116" customFormat="1" ht="15.9" customHeight="1">
      <c r="A2" s="116" t="s">
        <v>167</v>
      </c>
      <c r="D2" s="135"/>
      <c r="E2" s="135"/>
      <c r="L2" s="135"/>
      <c r="M2" s="135"/>
      <c r="N2" s="135"/>
      <c r="O2" s="135"/>
      <c r="P2" s="135"/>
      <c r="Q2" s="135"/>
      <c r="R2" s="135"/>
      <c r="S2" s="135"/>
      <c r="T2" s="136"/>
    </row>
    <row r="3" spans="1:22" ht="12" customHeight="1" thickBot="1">
      <c r="S3" s="138" t="s">
        <v>105</v>
      </c>
    </row>
    <row r="4" spans="1:22" ht="12" customHeight="1">
      <c r="A4" s="583" t="s">
        <v>106</v>
      </c>
      <c r="B4" s="596"/>
      <c r="C4" s="601" t="s">
        <v>8</v>
      </c>
      <c r="D4" s="604" t="s">
        <v>168</v>
      </c>
      <c r="E4" s="605"/>
      <c r="F4" s="605"/>
      <c r="G4" s="605"/>
      <c r="H4" s="606"/>
      <c r="I4" s="139"/>
      <c r="J4" s="140"/>
      <c r="K4" s="141"/>
      <c r="L4" s="141"/>
      <c r="M4" s="605" t="s">
        <v>169</v>
      </c>
      <c r="N4" s="605"/>
      <c r="O4" s="605"/>
      <c r="P4" s="605"/>
      <c r="Q4" s="141"/>
      <c r="R4" s="141"/>
      <c r="S4" s="142"/>
      <c r="T4" s="143"/>
    </row>
    <row r="5" spans="1:22" ht="12" customHeight="1">
      <c r="A5" s="597"/>
      <c r="B5" s="598"/>
      <c r="C5" s="602"/>
      <c r="D5" s="607" t="s">
        <v>170</v>
      </c>
      <c r="E5" s="609" t="s">
        <v>171</v>
      </c>
      <c r="F5" s="610"/>
      <c r="G5" s="610"/>
      <c r="H5" s="611" t="s">
        <v>172</v>
      </c>
      <c r="I5" s="613" t="s">
        <v>173</v>
      </c>
      <c r="J5" s="513"/>
      <c r="K5" s="615" t="s">
        <v>174</v>
      </c>
      <c r="L5" s="616"/>
      <c r="M5" s="616"/>
      <c r="N5" s="617"/>
      <c r="O5" s="618" t="s">
        <v>175</v>
      </c>
      <c r="P5" s="616"/>
      <c r="Q5" s="616"/>
      <c r="R5" s="616"/>
      <c r="S5" s="619"/>
      <c r="T5" s="144"/>
    </row>
    <row r="6" spans="1:22" s="152" customFormat="1" ht="12" customHeight="1">
      <c r="A6" s="599"/>
      <c r="B6" s="600"/>
      <c r="C6" s="603"/>
      <c r="D6" s="608"/>
      <c r="E6" s="145" t="s">
        <v>176</v>
      </c>
      <c r="F6" s="146" t="s">
        <v>41</v>
      </c>
      <c r="G6" s="146" t="s">
        <v>177</v>
      </c>
      <c r="H6" s="612"/>
      <c r="I6" s="614"/>
      <c r="J6" s="513"/>
      <c r="K6" s="147" t="s">
        <v>178</v>
      </c>
      <c r="L6" s="148" t="s">
        <v>179</v>
      </c>
      <c r="M6" s="148" t="s">
        <v>180</v>
      </c>
      <c r="N6" s="149" t="s">
        <v>181</v>
      </c>
      <c r="O6" s="150" t="s">
        <v>182</v>
      </c>
      <c r="P6" s="146" t="s">
        <v>38</v>
      </c>
      <c r="Q6" s="146" t="s">
        <v>52</v>
      </c>
      <c r="R6" s="146" t="s">
        <v>183</v>
      </c>
      <c r="S6" s="514" t="s">
        <v>184</v>
      </c>
      <c r="T6" s="151"/>
      <c r="V6" s="153"/>
    </row>
    <row r="7" spans="1:22" ht="15.9" customHeight="1">
      <c r="A7" s="739" t="s">
        <v>114</v>
      </c>
      <c r="B7" s="740"/>
      <c r="C7" s="818">
        <v>425293</v>
      </c>
      <c r="D7" s="819">
        <v>195980</v>
      </c>
      <c r="E7" s="820">
        <v>195011</v>
      </c>
      <c r="F7" s="821">
        <v>194713</v>
      </c>
      <c r="G7" s="821">
        <v>299</v>
      </c>
      <c r="H7" s="822">
        <v>969</v>
      </c>
      <c r="I7" s="823">
        <v>229313</v>
      </c>
      <c r="J7" s="818"/>
      <c r="K7" s="824">
        <v>21516</v>
      </c>
      <c r="L7" s="825">
        <v>7037</v>
      </c>
      <c r="M7" s="825">
        <v>14321</v>
      </c>
      <c r="N7" s="826">
        <v>159</v>
      </c>
      <c r="O7" s="827">
        <v>207796</v>
      </c>
      <c r="P7" s="821">
        <v>7489</v>
      </c>
      <c r="Q7" s="821">
        <v>3293</v>
      </c>
      <c r="R7" s="821">
        <v>45002</v>
      </c>
      <c r="S7" s="828">
        <v>152012</v>
      </c>
      <c r="T7" s="829" t="s">
        <v>185</v>
      </c>
    </row>
    <row r="8" spans="1:22" ht="15.9" customHeight="1">
      <c r="A8" s="739" t="s">
        <v>115</v>
      </c>
      <c r="B8" s="740"/>
      <c r="C8" s="818">
        <v>427144</v>
      </c>
      <c r="D8" s="819">
        <v>195975</v>
      </c>
      <c r="E8" s="820">
        <v>195006</v>
      </c>
      <c r="F8" s="821">
        <v>194708</v>
      </c>
      <c r="G8" s="821">
        <v>298</v>
      </c>
      <c r="H8" s="822">
        <v>969</v>
      </c>
      <c r="I8" s="823">
        <v>231169</v>
      </c>
      <c r="J8" s="818"/>
      <c r="K8" s="824">
        <v>21275</v>
      </c>
      <c r="L8" s="825">
        <v>6949</v>
      </c>
      <c r="M8" s="825">
        <v>14162</v>
      </c>
      <c r="N8" s="826">
        <v>164</v>
      </c>
      <c r="O8" s="827">
        <v>209894</v>
      </c>
      <c r="P8" s="821">
        <v>7523</v>
      </c>
      <c r="Q8" s="821">
        <v>2910</v>
      </c>
      <c r="R8" s="821">
        <v>44811</v>
      </c>
      <c r="S8" s="828">
        <v>154650</v>
      </c>
      <c r="T8" s="829" t="s">
        <v>186</v>
      </c>
    </row>
    <row r="9" spans="1:22" s="154" customFormat="1" ht="15.9" customHeight="1">
      <c r="A9" s="748" t="s">
        <v>116</v>
      </c>
      <c r="B9" s="749"/>
      <c r="C9" s="830">
        <f t="shared" ref="C9:G9" si="0">SUM(C10,C17,C25,C43)</f>
        <v>426744.50000000012</v>
      </c>
      <c r="D9" s="831">
        <f>SUM(E9,H9)</f>
        <v>195909.75000000009</v>
      </c>
      <c r="E9" s="832">
        <f t="shared" si="0"/>
        <v>194984.2600000001</v>
      </c>
      <c r="F9" s="833">
        <f t="shared" si="0"/>
        <v>194685.71000000008</v>
      </c>
      <c r="G9" s="834">
        <f t="shared" si="0"/>
        <v>298.55</v>
      </c>
      <c r="H9" s="835">
        <f>SUM(H10,H17,H25,H43)</f>
        <v>925.49</v>
      </c>
      <c r="I9" s="836">
        <f>SUM(I10,I17,I25,I43)</f>
        <v>230834.75</v>
      </c>
      <c r="J9" s="837"/>
      <c r="K9" s="838">
        <f t="shared" ref="K9:N9" si="1">SUM(K10,K17,K25,K43)</f>
        <v>21194.27</v>
      </c>
      <c r="L9" s="839">
        <f t="shared" si="1"/>
        <v>6947.7999999999993</v>
      </c>
      <c r="M9" s="839">
        <f t="shared" si="1"/>
        <v>14082.47</v>
      </c>
      <c r="N9" s="830">
        <f t="shared" si="1"/>
        <v>164</v>
      </c>
      <c r="O9" s="840">
        <f>SUM(O10,O17,O25,O43)</f>
        <v>209640.47999999998</v>
      </c>
      <c r="P9" s="834">
        <f t="shared" ref="P9:S9" si="2">SUM(P10,P17,P25,P43)</f>
        <v>7602.63</v>
      </c>
      <c r="Q9" s="834">
        <f t="shared" si="2"/>
        <v>2887.1</v>
      </c>
      <c r="R9" s="834">
        <f t="shared" si="2"/>
        <v>44791.14</v>
      </c>
      <c r="S9" s="841">
        <f t="shared" si="2"/>
        <v>154359.60999999999</v>
      </c>
      <c r="T9" s="842" t="s">
        <v>187</v>
      </c>
    </row>
    <row r="10" spans="1:22" s="154" customFormat="1" ht="18" customHeight="1">
      <c r="A10" s="757" t="s">
        <v>117</v>
      </c>
      <c r="B10" s="758"/>
      <c r="C10" s="843">
        <f>SUM(D10,I10)</f>
        <v>152286.84000000005</v>
      </c>
      <c r="D10" s="844">
        <f>SUM(E10,H10)</f>
        <v>97355.310000000056</v>
      </c>
      <c r="E10" s="845">
        <f>SUM(F10,G10)</f>
        <v>97355.310000000056</v>
      </c>
      <c r="F10" s="846">
        <f>F11</f>
        <v>97147.190000000061</v>
      </c>
      <c r="G10" s="846">
        <f>G11</f>
        <v>208.12</v>
      </c>
      <c r="H10" s="847">
        <f>H11</f>
        <v>0</v>
      </c>
      <c r="I10" s="848">
        <f>I11</f>
        <v>54931.53</v>
      </c>
      <c r="J10" s="843"/>
      <c r="K10" s="849">
        <f>SUM(L10:N10)</f>
        <v>2451.2000000000003</v>
      </c>
      <c r="L10" s="850">
        <f>L11</f>
        <v>426.31000000000006</v>
      </c>
      <c r="M10" s="850">
        <f>M11</f>
        <v>1966.43</v>
      </c>
      <c r="N10" s="851">
        <f t="shared" ref="N10:S10" si="3">N11</f>
        <v>58.460000000000008</v>
      </c>
      <c r="O10" s="852">
        <f>SUM(P10:S10)</f>
        <v>52480.33</v>
      </c>
      <c r="P10" s="846">
        <f t="shared" si="3"/>
        <v>1510.3200000000004</v>
      </c>
      <c r="Q10" s="846">
        <f t="shared" si="3"/>
        <v>48.190000000000005</v>
      </c>
      <c r="R10" s="846">
        <f t="shared" si="3"/>
        <v>25788.67</v>
      </c>
      <c r="S10" s="847">
        <f t="shared" si="3"/>
        <v>25133.15</v>
      </c>
      <c r="T10" s="853"/>
    </row>
    <row r="11" spans="1:22" s="154" customFormat="1" ht="14.1" customHeight="1">
      <c r="A11" s="766" t="s">
        <v>118</v>
      </c>
      <c r="B11" s="767"/>
      <c r="C11" s="837">
        <f>SUM(C12:C16)</f>
        <v>152286.84000000008</v>
      </c>
      <c r="D11" s="854">
        <f t="shared" ref="D11:H11" si="4">SUM(D12:D16)</f>
        <v>97355.310000000056</v>
      </c>
      <c r="E11" s="855">
        <f t="shared" si="4"/>
        <v>97355.310000000056</v>
      </c>
      <c r="F11" s="856">
        <f t="shared" si="4"/>
        <v>97147.190000000061</v>
      </c>
      <c r="G11" s="856">
        <f t="shared" si="4"/>
        <v>208.12</v>
      </c>
      <c r="H11" s="857">
        <f t="shared" si="4"/>
        <v>0</v>
      </c>
      <c r="I11" s="858">
        <f t="shared" ref="I11:S11" si="5">SUM(I12:I16)</f>
        <v>54931.53</v>
      </c>
      <c r="J11" s="837"/>
      <c r="K11" s="859">
        <f t="shared" si="5"/>
        <v>2451.2000000000003</v>
      </c>
      <c r="L11" s="860">
        <f t="shared" si="5"/>
        <v>426.31000000000006</v>
      </c>
      <c r="M11" s="860">
        <f t="shared" si="5"/>
        <v>1966.43</v>
      </c>
      <c r="N11" s="861">
        <f t="shared" si="5"/>
        <v>58.460000000000008</v>
      </c>
      <c r="O11" s="862">
        <f t="shared" si="5"/>
        <v>52480.33</v>
      </c>
      <c r="P11" s="856">
        <f t="shared" si="5"/>
        <v>1510.3200000000004</v>
      </c>
      <c r="Q11" s="856">
        <f t="shared" si="5"/>
        <v>48.190000000000005</v>
      </c>
      <c r="R11" s="856">
        <f t="shared" si="5"/>
        <v>25788.67</v>
      </c>
      <c r="S11" s="857">
        <f t="shared" si="5"/>
        <v>25133.15</v>
      </c>
      <c r="T11" s="853"/>
    </row>
    <row r="12" spans="1:22" ht="14.1" customHeight="1">
      <c r="A12" s="775">
        <v>1</v>
      </c>
      <c r="B12" s="776" t="s">
        <v>119</v>
      </c>
      <c r="C12" s="818">
        <f>SUM(D12,I12)</f>
        <v>35534.320000000014</v>
      </c>
      <c r="D12" s="819">
        <f t="shared" ref="D12:D16" si="6">SUM(E12,H12)</f>
        <v>25725.840000000015</v>
      </c>
      <c r="E12" s="820">
        <f>SUM(F12,G12)</f>
        <v>25725.840000000015</v>
      </c>
      <c r="F12" s="821">
        <f>'【8P-11P左右】1-3(3)林種面積'!O12-G12</f>
        <v>25635.080000000016</v>
      </c>
      <c r="G12" s="821">
        <f>'【24P左】1-4(3)官行造林･5管理制度'!I6</f>
        <v>90.76</v>
      </c>
      <c r="H12" s="828">
        <v>0</v>
      </c>
      <c r="I12" s="823">
        <f>SUM(K12,O12)</f>
        <v>9808.4800000000014</v>
      </c>
      <c r="J12" s="818"/>
      <c r="K12" s="824">
        <f t="shared" ref="K12:K17" si="7">SUM(L12:N12)</f>
        <v>787.34</v>
      </c>
      <c r="L12" s="825">
        <v>59.7</v>
      </c>
      <c r="M12" s="825">
        <v>701.47</v>
      </c>
      <c r="N12" s="826">
        <v>26.17</v>
      </c>
      <c r="O12" s="827">
        <f t="shared" ref="O12:O16" si="8">SUM(P12:S12)</f>
        <v>9021.1400000000012</v>
      </c>
      <c r="P12" s="821">
        <v>204.02000000000004</v>
      </c>
      <c r="Q12" s="821">
        <v>46.120000000000005</v>
      </c>
      <c r="R12" s="821">
        <v>517.04999999999995</v>
      </c>
      <c r="S12" s="828">
        <v>8253.9500000000007</v>
      </c>
      <c r="T12" s="863">
        <v>1</v>
      </c>
    </row>
    <row r="13" spans="1:22" ht="14.1" customHeight="1">
      <c r="A13" s="775">
        <v>2</v>
      </c>
      <c r="B13" s="776" t="s">
        <v>120</v>
      </c>
      <c r="C13" s="818">
        <f t="shared" ref="C13:C16" si="9">SUM(D13,I13)</f>
        <v>36517.600000000006</v>
      </c>
      <c r="D13" s="819">
        <f t="shared" si="6"/>
        <v>9204.4700000000012</v>
      </c>
      <c r="E13" s="820">
        <f t="shared" ref="E13:E16" si="10">SUM(F13,G13)</f>
        <v>9204.4700000000012</v>
      </c>
      <c r="F13" s="821">
        <f>'【8P-11P左右】1-3(3)林種面積'!O13-G13</f>
        <v>9174.1200000000008</v>
      </c>
      <c r="G13" s="821">
        <f>'【24P左】1-4(3)官行造林･5管理制度'!I7</f>
        <v>30.35</v>
      </c>
      <c r="H13" s="828">
        <v>0</v>
      </c>
      <c r="I13" s="823">
        <f t="shared" ref="I13:I16" si="11">SUM(K13,O13)</f>
        <v>27313.13</v>
      </c>
      <c r="J13" s="818"/>
      <c r="K13" s="824">
        <f t="shared" si="7"/>
        <v>561.29</v>
      </c>
      <c r="L13" s="825">
        <v>148.61999999999998</v>
      </c>
      <c r="M13" s="825">
        <v>412.62</v>
      </c>
      <c r="N13" s="826">
        <v>0.05</v>
      </c>
      <c r="O13" s="827">
        <f t="shared" si="8"/>
        <v>26751.84</v>
      </c>
      <c r="P13" s="821">
        <v>1062.3900000000003</v>
      </c>
      <c r="Q13" s="821">
        <v>2.0699999999999998</v>
      </c>
      <c r="R13" s="821">
        <v>22285.48</v>
      </c>
      <c r="S13" s="828">
        <v>3401.9</v>
      </c>
      <c r="T13" s="863">
        <v>2</v>
      </c>
    </row>
    <row r="14" spans="1:22" ht="14.1" customHeight="1">
      <c r="A14" s="775">
        <v>3</v>
      </c>
      <c r="B14" s="776" t="s">
        <v>121</v>
      </c>
      <c r="C14" s="818">
        <f t="shared" si="9"/>
        <v>7380.97</v>
      </c>
      <c r="D14" s="819">
        <f t="shared" si="6"/>
        <v>4410.92</v>
      </c>
      <c r="E14" s="820">
        <f>SUM(F14:G14)</f>
        <v>4410.92</v>
      </c>
      <c r="F14" s="821">
        <f>'【8P-11P左右】1-3(3)林種面積'!O14-G14</f>
        <v>4410.92</v>
      </c>
      <c r="G14" s="821">
        <v>0</v>
      </c>
      <c r="H14" s="828">
        <v>0</v>
      </c>
      <c r="I14" s="823">
        <f t="shared" si="11"/>
        <v>2970.05</v>
      </c>
      <c r="J14" s="818"/>
      <c r="K14" s="824">
        <f t="shared" si="7"/>
        <v>299.42</v>
      </c>
      <c r="L14" s="825">
        <v>173.75000000000006</v>
      </c>
      <c r="M14" s="825">
        <v>125.46</v>
      </c>
      <c r="N14" s="826">
        <v>0.21</v>
      </c>
      <c r="O14" s="827">
        <f t="shared" si="8"/>
        <v>2670.63</v>
      </c>
      <c r="P14" s="821">
        <v>0</v>
      </c>
      <c r="Q14" s="821">
        <v>0</v>
      </c>
      <c r="R14" s="821">
        <v>734.26</v>
      </c>
      <c r="S14" s="828">
        <v>1936.37</v>
      </c>
      <c r="T14" s="863">
        <v>3</v>
      </c>
    </row>
    <row r="15" spans="1:22" ht="14.1" customHeight="1">
      <c r="A15" s="775">
        <v>4</v>
      </c>
      <c r="B15" s="776" t="s">
        <v>122</v>
      </c>
      <c r="C15" s="818">
        <f t="shared" si="9"/>
        <v>2556.46</v>
      </c>
      <c r="D15" s="819">
        <f t="shared" si="6"/>
        <v>1155.9300000000003</v>
      </c>
      <c r="E15" s="820">
        <f t="shared" si="10"/>
        <v>1155.9300000000003</v>
      </c>
      <c r="F15" s="821">
        <f>'【8P-11P左右】1-3(3)林種面積'!O15-G15</f>
        <v>1155.9300000000003</v>
      </c>
      <c r="G15" s="821">
        <v>0</v>
      </c>
      <c r="H15" s="822" t="s">
        <v>360</v>
      </c>
      <c r="I15" s="823">
        <f t="shared" si="11"/>
        <v>1400.53</v>
      </c>
      <c r="J15" s="818"/>
      <c r="K15" s="824">
        <f t="shared" si="7"/>
        <v>371.2</v>
      </c>
      <c r="L15" s="825">
        <v>43.64</v>
      </c>
      <c r="M15" s="825">
        <v>327.56</v>
      </c>
      <c r="N15" s="826">
        <v>0</v>
      </c>
      <c r="O15" s="827">
        <f t="shared" si="8"/>
        <v>1029.33</v>
      </c>
      <c r="P15" s="821">
        <v>0</v>
      </c>
      <c r="Q15" s="821">
        <v>0</v>
      </c>
      <c r="R15" s="821">
        <v>72.97</v>
      </c>
      <c r="S15" s="828">
        <v>956.36</v>
      </c>
      <c r="T15" s="863">
        <v>4</v>
      </c>
    </row>
    <row r="16" spans="1:22" ht="14.1" customHeight="1">
      <c r="A16" s="778">
        <v>5</v>
      </c>
      <c r="B16" s="779" t="s">
        <v>123</v>
      </c>
      <c r="C16" s="864">
        <f t="shared" si="9"/>
        <v>70297.490000000049</v>
      </c>
      <c r="D16" s="865">
        <f t="shared" si="6"/>
        <v>56858.150000000052</v>
      </c>
      <c r="E16" s="866">
        <f t="shared" si="10"/>
        <v>56858.150000000052</v>
      </c>
      <c r="F16" s="867">
        <f>'【8P-11P左右】1-3(3)林種面積'!O16-G16</f>
        <v>56771.14000000005</v>
      </c>
      <c r="G16" s="867">
        <f>'【24P左】1-4(3)官行造林･5管理制度'!I8</f>
        <v>87.01</v>
      </c>
      <c r="H16" s="868">
        <v>0</v>
      </c>
      <c r="I16" s="869">
        <f t="shared" si="11"/>
        <v>13439.34</v>
      </c>
      <c r="J16" s="818"/>
      <c r="K16" s="870">
        <f t="shared" si="7"/>
        <v>431.95000000000005</v>
      </c>
      <c r="L16" s="871">
        <v>0.60000000000000009</v>
      </c>
      <c r="M16" s="871">
        <v>399.32</v>
      </c>
      <c r="N16" s="872">
        <v>32.03</v>
      </c>
      <c r="O16" s="873">
        <f t="shared" si="8"/>
        <v>13007.39</v>
      </c>
      <c r="P16" s="867">
        <v>243.91</v>
      </c>
      <c r="Q16" s="867">
        <v>0</v>
      </c>
      <c r="R16" s="867">
        <v>2178.91</v>
      </c>
      <c r="S16" s="868">
        <v>10584.57</v>
      </c>
      <c r="T16" s="874">
        <v>5</v>
      </c>
    </row>
    <row r="17" spans="1:20" s="154" customFormat="1" ht="18" customHeight="1">
      <c r="A17" s="787" t="s">
        <v>124</v>
      </c>
      <c r="B17" s="788"/>
      <c r="C17" s="843">
        <f>SUM(D17,I17)</f>
        <v>101995.33000000002</v>
      </c>
      <c r="D17" s="844">
        <f>SUM(E17,H17)</f>
        <v>57981.890000000029</v>
      </c>
      <c r="E17" s="845">
        <f>SUM(F17,G17)</f>
        <v>57959.890000000029</v>
      </c>
      <c r="F17" s="846">
        <f>F18</f>
        <v>57959.890000000029</v>
      </c>
      <c r="G17" s="846">
        <f>G18</f>
        <v>0</v>
      </c>
      <c r="H17" s="847">
        <f>H18</f>
        <v>22</v>
      </c>
      <c r="I17" s="848">
        <f>SUM(K17,O17)</f>
        <v>44013.439999999995</v>
      </c>
      <c r="J17" s="843"/>
      <c r="K17" s="849">
        <f t="shared" si="7"/>
        <v>5961.8200000000006</v>
      </c>
      <c r="L17" s="850">
        <f t="shared" ref="L17:S17" si="12">L18</f>
        <v>812.96999999999991</v>
      </c>
      <c r="M17" s="850">
        <f t="shared" si="12"/>
        <v>5147.84</v>
      </c>
      <c r="N17" s="851">
        <f t="shared" si="12"/>
        <v>1.01</v>
      </c>
      <c r="O17" s="852">
        <f t="shared" ref="O17" si="13">SUM(P17:S17)</f>
        <v>38051.619999999995</v>
      </c>
      <c r="P17" s="846">
        <f t="shared" si="12"/>
        <v>1551.59</v>
      </c>
      <c r="Q17" s="846">
        <f t="shared" si="12"/>
        <v>973.59999999999991</v>
      </c>
      <c r="R17" s="846">
        <f t="shared" si="12"/>
        <v>4405.5899999999992</v>
      </c>
      <c r="S17" s="847">
        <f t="shared" si="12"/>
        <v>31120.84</v>
      </c>
      <c r="T17" s="853"/>
    </row>
    <row r="18" spans="1:20" s="154" customFormat="1" ht="14.1" customHeight="1">
      <c r="A18" s="789" t="s">
        <v>125</v>
      </c>
      <c r="B18" s="790"/>
      <c r="C18" s="837">
        <f>SUM(C19:C24)</f>
        <v>101995.33000000005</v>
      </c>
      <c r="D18" s="854">
        <f t="shared" ref="D18:G18" si="14">SUM(D19:D24)</f>
        <v>57981.890000000029</v>
      </c>
      <c r="E18" s="855">
        <f t="shared" si="14"/>
        <v>57959.890000000029</v>
      </c>
      <c r="F18" s="856">
        <f t="shared" si="14"/>
        <v>57959.890000000029</v>
      </c>
      <c r="G18" s="856">
        <f t="shared" si="14"/>
        <v>0</v>
      </c>
      <c r="H18" s="857">
        <f>SUM(H19:H24)</f>
        <v>22</v>
      </c>
      <c r="I18" s="858">
        <f t="shared" ref="I18:S18" si="15">SUM(I19:I24)</f>
        <v>44013.440000000002</v>
      </c>
      <c r="J18" s="837"/>
      <c r="K18" s="859">
        <f t="shared" si="15"/>
        <v>5961.8200000000015</v>
      </c>
      <c r="L18" s="860">
        <f t="shared" si="15"/>
        <v>812.96999999999991</v>
      </c>
      <c r="M18" s="860">
        <f t="shared" si="15"/>
        <v>5147.84</v>
      </c>
      <c r="N18" s="837">
        <f t="shared" si="15"/>
        <v>1.01</v>
      </c>
      <c r="O18" s="862">
        <f t="shared" si="15"/>
        <v>38051.620000000003</v>
      </c>
      <c r="P18" s="856">
        <f t="shared" si="15"/>
        <v>1551.59</v>
      </c>
      <c r="Q18" s="856">
        <f t="shared" si="15"/>
        <v>973.59999999999991</v>
      </c>
      <c r="R18" s="856">
        <f t="shared" si="15"/>
        <v>4405.5899999999992</v>
      </c>
      <c r="S18" s="857">
        <f t="shared" si="15"/>
        <v>31120.84</v>
      </c>
      <c r="T18" s="853"/>
    </row>
    <row r="19" spans="1:20" ht="14.1" customHeight="1">
      <c r="A19" s="775">
        <v>6</v>
      </c>
      <c r="B19" s="776" t="s">
        <v>126</v>
      </c>
      <c r="C19" s="818">
        <f t="shared" ref="C19:C24" si="16">SUM(D19,I19)</f>
        <v>38386.300000000017</v>
      </c>
      <c r="D19" s="819">
        <f t="shared" ref="D19:D24" si="17">SUM(E19,H19)</f>
        <v>30094.480000000021</v>
      </c>
      <c r="E19" s="820">
        <f t="shared" ref="E19:E24" si="18">SUM(F19,G19)</f>
        <v>30093.480000000021</v>
      </c>
      <c r="F19" s="821">
        <f>'【8P-11P左右】1-3(3)林種面積'!O19-G19</f>
        <v>30093.480000000021</v>
      </c>
      <c r="G19" s="821">
        <v>0</v>
      </c>
      <c r="H19" s="828">
        <v>1</v>
      </c>
      <c r="I19" s="823">
        <f t="shared" ref="I19:I24" si="19">SUM(K19,O19)</f>
        <v>8291.82</v>
      </c>
      <c r="J19" s="818"/>
      <c r="K19" s="824">
        <f t="shared" ref="K19:K24" si="20">SUM(L19:N19)</f>
        <v>747.05</v>
      </c>
      <c r="L19" s="825">
        <v>38.550000000000004</v>
      </c>
      <c r="M19" s="825">
        <v>708.5</v>
      </c>
      <c r="N19" s="826">
        <v>0</v>
      </c>
      <c r="O19" s="827">
        <f t="shared" ref="O19:O24" si="21">SUM(P19:S19)</f>
        <v>7544.7699999999995</v>
      </c>
      <c r="P19" s="821">
        <v>0</v>
      </c>
      <c r="Q19" s="821">
        <v>455.03</v>
      </c>
      <c r="R19" s="821">
        <v>214.71</v>
      </c>
      <c r="S19" s="828">
        <v>6875.03</v>
      </c>
      <c r="T19" s="863">
        <v>6</v>
      </c>
    </row>
    <row r="20" spans="1:20" ht="14.1" customHeight="1">
      <c r="A20" s="775">
        <v>7</v>
      </c>
      <c r="B20" s="776" t="s">
        <v>127</v>
      </c>
      <c r="C20" s="818">
        <f t="shared" si="16"/>
        <v>9438.4900000000016</v>
      </c>
      <c r="D20" s="819">
        <f t="shared" si="17"/>
        <v>2329.3600000000006</v>
      </c>
      <c r="E20" s="820">
        <f t="shared" si="18"/>
        <v>2328.3600000000006</v>
      </c>
      <c r="F20" s="821">
        <f>'【8P-11P左右】1-3(3)林種面積'!O20-G20</f>
        <v>2328.3600000000006</v>
      </c>
      <c r="G20" s="821">
        <v>0</v>
      </c>
      <c r="H20" s="828">
        <v>1</v>
      </c>
      <c r="I20" s="823">
        <f t="shared" si="19"/>
        <v>7109.13</v>
      </c>
      <c r="J20" s="818"/>
      <c r="K20" s="824">
        <f t="shared" si="20"/>
        <v>1296.82</v>
      </c>
      <c r="L20" s="825">
        <v>691.67</v>
      </c>
      <c r="M20" s="825">
        <v>605.15</v>
      </c>
      <c r="N20" s="826">
        <v>0</v>
      </c>
      <c r="O20" s="827">
        <f t="shared" si="21"/>
        <v>5812.31</v>
      </c>
      <c r="P20" s="821">
        <v>461.23000000000008</v>
      </c>
      <c r="Q20" s="821">
        <v>139.89999999999995</v>
      </c>
      <c r="R20" s="821">
        <v>962.38</v>
      </c>
      <c r="S20" s="828">
        <v>4248.8</v>
      </c>
      <c r="T20" s="863">
        <v>7</v>
      </c>
    </row>
    <row r="21" spans="1:20" ht="14.1" customHeight="1">
      <c r="A21" s="775">
        <v>8</v>
      </c>
      <c r="B21" s="776" t="s">
        <v>128</v>
      </c>
      <c r="C21" s="818">
        <f t="shared" si="16"/>
        <v>25343.940000000002</v>
      </c>
      <c r="D21" s="819">
        <f t="shared" si="17"/>
        <v>14344.12</v>
      </c>
      <c r="E21" s="820">
        <f t="shared" si="18"/>
        <v>14344.12</v>
      </c>
      <c r="F21" s="821">
        <f>'【8P-11P左右】1-3(3)林種面積'!O21-G21</f>
        <v>14344.12</v>
      </c>
      <c r="G21" s="821">
        <v>0</v>
      </c>
      <c r="H21" s="828">
        <v>0</v>
      </c>
      <c r="I21" s="823">
        <f t="shared" si="19"/>
        <v>10999.82</v>
      </c>
      <c r="J21" s="818"/>
      <c r="K21" s="824">
        <f t="shared" si="20"/>
        <v>2128.81</v>
      </c>
      <c r="L21" s="825">
        <v>3.04</v>
      </c>
      <c r="M21" s="825">
        <v>2125.2800000000002</v>
      </c>
      <c r="N21" s="826">
        <v>0.49</v>
      </c>
      <c r="O21" s="827">
        <f t="shared" si="21"/>
        <v>8871.01</v>
      </c>
      <c r="P21" s="821">
        <v>0</v>
      </c>
      <c r="Q21" s="821">
        <v>61.809999999999995</v>
      </c>
      <c r="R21" s="821">
        <v>2436.5700000000002</v>
      </c>
      <c r="S21" s="828">
        <v>6372.63</v>
      </c>
      <c r="T21" s="863">
        <v>8</v>
      </c>
    </row>
    <row r="22" spans="1:20" ht="14.1" customHeight="1">
      <c r="A22" s="775">
        <v>9</v>
      </c>
      <c r="B22" s="776" t="s">
        <v>129</v>
      </c>
      <c r="C22" s="818">
        <f t="shared" si="16"/>
        <v>3917.5099999999989</v>
      </c>
      <c r="D22" s="819">
        <f t="shared" si="17"/>
        <v>3520.4499999999989</v>
      </c>
      <c r="E22" s="820">
        <f t="shared" si="18"/>
        <v>3500.4499999999989</v>
      </c>
      <c r="F22" s="821">
        <f>'【8P-11P左右】1-3(3)林種面積'!O22-G22</f>
        <v>3500.4499999999989</v>
      </c>
      <c r="G22" s="821">
        <v>0</v>
      </c>
      <c r="H22" s="828">
        <v>20</v>
      </c>
      <c r="I22" s="823">
        <f t="shared" si="19"/>
        <v>397.06</v>
      </c>
      <c r="J22" s="818"/>
      <c r="K22" s="824">
        <f t="shared" si="20"/>
        <v>23.77</v>
      </c>
      <c r="L22" s="825">
        <v>0</v>
      </c>
      <c r="M22" s="825">
        <v>23.77</v>
      </c>
      <c r="N22" s="826">
        <v>0</v>
      </c>
      <c r="O22" s="827">
        <f t="shared" si="21"/>
        <v>373.29</v>
      </c>
      <c r="P22" s="821">
        <v>0</v>
      </c>
      <c r="Q22" s="821">
        <v>0</v>
      </c>
      <c r="R22" s="821">
        <v>108.39</v>
      </c>
      <c r="S22" s="828">
        <v>264.90000000000003</v>
      </c>
      <c r="T22" s="863">
        <v>9</v>
      </c>
    </row>
    <row r="23" spans="1:20" ht="14.1" customHeight="1">
      <c r="A23" s="775">
        <v>10</v>
      </c>
      <c r="B23" s="776" t="s">
        <v>131</v>
      </c>
      <c r="C23" s="818">
        <f t="shared" si="16"/>
        <v>4821.5400000000009</v>
      </c>
      <c r="D23" s="819">
        <f t="shared" si="17"/>
        <v>138.72</v>
      </c>
      <c r="E23" s="820">
        <f t="shared" si="18"/>
        <v>138.72</v>
      </c>
      <c r="F23" s="821">
        <f>'【8P-11P左右】1-3(3)林種面積'!O23-G23</f>
        <v>138.72</v>
      </c>
      <c r="G23" s="821">
        <v>0</v>
      </c>
      <c r="H23" s="828">
        <v>0</v>
      </c>
      <c r="I23" s="823">
        <f t="shared" si="19"/>
        <v>4682.8200000000006</v>
      </c>
      <c r="J23" s="818"/>
      <c r="K23" s="824">
        <f t="shared" si="20"/>
        <v>586.92999999999995</v>
      </c>
      <c r="L23" s="825">
        <v>0</v>
      </c>
      <c r="M23" s="825">
        <v>586.92999999999995</v>
      </c>
      <c r="N23" s="826">
        <v>0</v>
      </c>
      <c r="O23" s="827">
        <f t="shared" si="21"/>
        <v>4095.8900000000003</v>
      </c>
      <c r="P23" s="821">
        <v>886.25</v>
      </c>
      <c r="Q23" s="821">
        <v>79.680000000000007</v>
      </c>
      <c r="R23" s="821">
        <v>107.66</v>
      </c>
      <c r="S23" s="828">
        <v>3022.3</v>
      </c>
      <c r="T23" s="863">
        <v>10</v>
      </c>
    </row>
    <row r="24" spans="1:20" ht="14.1" customHeight="1">
      <c r="A24" s="778">
        <v>11</v>
      </c>
      <c r="B24" s="779" t="s">
        <v>132</v>
      </c>
      <c r="C24" s="864">
        <f t="shared" si="16"/>
        <v>20087.55000000001</v>
      </c>
      <c r="D24" s="865">
        <f t="shared" si="17"/>
        <v>7554.7600000000075</v>
      </c>
      <c r="E24" s="866">
        <f t="shared" si="18"/>
        <v>7554.7600000000075</v>
      </c>
      <c r="F24" s="867">
        <f>'【8P-11P左右】1-3(3)林種面積'!O24-G24</f>
        <v>7554.7600000000075</v>
      </c>
      <c r="G24" s="867">
        <v>0</v>
      </c>
      <c r="H24" s="868">
        <v>0</v>
      </c>
      <c r="I24" s="869">
        <f t="shared" si="19"/>
        <v>12532.79</v>
      </c>
      <c r="J24" s="818"/>
      <c r="K24" s="870">
        <f t="shared" si="20"/>
        <v>1178.44</v>
      </c>
      <c r="L24" s="871">
        <v>79.710000000000022</v>
      </c>
      <c r="M24" s="871">
        <v>1098.21</v>
      </c>
      <c r="N24" s="872">
        <v>0.52</v>
      </c>
      <c r="O24" s="873">
        <f t="shared" si="21"/>
        <v>11354.35</v>
      </c>
      <c r="P24" s="867">
        <v>204.10999999999996</v>
      </c>
      <c r="Q24" s="867">
        <v>237.18000000000006</v>
      </c>
      <c r="R24" s="867">
        <v>575.88</v>
      </c>
      <c r="S24" s="868">
        <v>10337.18</v>
      </c>
      <c r="T24" s="874">
        <v>11</v>
      </c>
    </row>
    <row r="25" spans="1:20" s="154" customFormat="1" ht="18" customHeight="1">
      <c r="A25" s="757" t="s">
        <v>133</v>
      </c>
      <c r="B25" s="792"/>
      <c r="C25" s="843">
        <f>SUM(C26,C33)</f>
        <v>59233.14</v>
      </c>
      <c r="D25" s="844">
        <f t="shared" ref="D25:S25" si="22">SUM(D26,D33)</f>
        <v>11026.989999999994</v>
      </c>
      <c r="E25" s="845">
        <f t="shared" si="22"/>
        <v>10566.499999999995</v>
      </c>
      <c r="F25" s="846">
        <f t="shared" si="22"/>
        <v>10566.499999999995</v>
      </c>
      <c r="G25" s="846">
        <f t="shared" si="22"/>
        <v>0</v>
      </c>
      <c r="H25" s="847">
        <f>SUM(H26,H33)</f>
        <v>460.49</v>
      </c>
      <c r="I25" s="848">
        <f t="shared" si="22"/>
        <v>48206.15</v>
      </c>
      <c r="J25" s="843"/>
      <c r="K25" s="849">
        <f>SUM(K26,K33)</f>
        <v>6300.18</v>
      </c>
      <c r="L25" s="850">
        <f>SUM(L26,L33)</f>
        <v>2841.2</v>
      </c>
      <c r="M25" s="850">
        <f t="shared" si="22"/>
        <v>3458.98</v>
      </c>
      <c r="N25" s="843">
        <f t="shared" si="22"/>
        <v>0</v>
      </c>
      <c r="O25" s="875">
        <f t="shared" si="22"/>
        <v>41905.97</v>
      </c>
      <c r="P25" s="846">
        <f t="shared" si="22"/>
        <v>1052.31</v>
      </c>
      <c r="Q25" s="846">
        <f t="shared" si="22"/>
        <v>857.89999999999986</v>
      </c>
      <c r="R25" s="846">
        <f t="shared" si="22"/>
        <v>4070.68</v>
      </c>
      <c r="S25" s="847">
        <f t="shared" si="22"/>
        <v>35925.08</v>
      </c>
      <c r="T25" s="853"/>
    </row>
    <row r="26" spans="1:20" s="154" customFormat="1" ht="14.1" customHeight="1">
      <c r="A26" s="789" t="s">
        <v>134</v>
      </c>
      <c r="B26" s="794"/>
      <c r="C26" s="837">
        <f>SUM(C27:C32)</f>
        <v>21848.559999999998</v>
      </c>
      <c r="D26" s="854">
        <f t="shared" ref="D26:G26" si="23">SUM(D27:D32)</f>
        <v>4031.2</v>
      </c>
      <c r="E26" s="855">
        <f t="shared" si="23"/>
        <v>3585.7099999999996</v>
      </c>
      <c r="F26" s="856">
        <f t="shared" si="23"/>
        <v>3585.7099999999996</v>
      </c>
      <c r="G26" s="856">
        <f t="shared" si="23"/>
        <v>0</v>
      </c>
      <c r="H26" s="857">
        <f t="shared" ref="H26" si="24">SUM(H27:H32)</f>
        <v>445.49</v>
      </c>
      <c r="I26" s="858">
        <f t="shared" ref="I26:S26" si="25">SUM(I27:I32)</f>
        <v>17817.36</v>
      </c>
      <c r="J26" s="837"/>
      <c r="K26" s="859">
        <f>SUM(K27:K32)</f>
        <v>4256.3100000000004</v>
      </c>
      <c r="L26" s="860">
        <f t="shared" si="25"/>
        <v>2682.06</v>
      </c>
      <c r="M26" s="860">
        <f t="shared" si="25"/>
        <v>1574.25</v>
      </c>
      <c r="N26" s="861">
        <f t="shared" si="25"/>
        <v>0</v>
      </c>
      <c r="O26" s="862">
        <f t="shared" si="25"/>
        <v>13561.050000000001</v>
      </c>
      <c r="P26" s="856">
        <f t="shared" si="25"/>
        <v>114.62</v>
      </c>
      <c r="Q26" s="856">
        <f t="shared" si="25"/>
        <v>50.05</v>
      </c>
      <c r="R26" s="856">
        <f t="shared" si="25"/>
        <v>1870.25</v>
      </c>
      <c r="S26" s="857">
        <f t="shared" si="25"/>
        <v>11526.13</v>
      </c>
      <c r="T26" s="853" t="s">
        <v>188</v>
      </c>
    </row>
    <row r="27" spans="1:20" ht="14.1" customHeight="1">
      <c r="A27" s="775">
        <v>12</v>
      </c>
      <c r="B27" s="776" t="s">
        <v>135</v>
      </c>
      <c r="C27" s="818">
        <f t="shared" ref="C27:C32" si="26">SUM(D27,I27)</f>
        <v>7326.58</v>
      </c>
      <c r="D27" s="819">
        <f t="shared" ref="D27:D32" si="27">SUM(E27,H27)</f>
        <v>993.54</v>
      </c>
      <c r="E27" s="820">
        <f t="shared" ref="E27:E32" si="28">SUM(F27,G27)</f>
        <v>986.54</v>
      </c>
      <c r="F27" s="821">
        <f>'【8P-11P左右】1-3(3)林種面積'!O27-G27</f>
        <v>986.54</v>
      </c>
      <c r="G27" s="821">
        <v>0</v>
      </c>
      <c r="H27" s="828">
        <v>7</v>
      </c>
      <c r="I27" s="823">
        <f t="shared" ref="I27:I32" si="29">SUM(K27,O27)</f>
        <v>6333.04</v>
      </c>
      <c r="J27" s="818"/>
      <c r="K27" s="824">
        <f t="shared" ref="K27:K32" si="30">SUM(L27:N27)</f>
        <v>2182.58</v>
      </c>
      <c r="L27" s="876">
        <v>1945.82</v>
      </c>
      <c r="M27" s="876">
        <v>236.76000000000002</v>
      </c>
      <c r="N27" s="826">
        <v>0</v>
      </c>
      <c r="O27" s="827">
        <f t="shared" ref="O27:O32" si="31">SUM(P27:S27)</f>
        <v>4150.46</v>
      </c>
      <c r="P27" s="877">
        <v>114.62</v>
      </c>
      <c r="Q27" s="877">
        <v>24.77</v>
      </c>
      <c r="R27" s="877">
        <v>784.61999999999989</v>
      </c>
      <c r="S27" s="878">
        <v>3226.45</v>
      </c>
      <c r="T27" s="863">
        <v>12</v>
      </c>
    </row>
    <row r="28" spans="1:20" ht="14.1" customHeight="1">
      <c r="A28" s="775">
        <v>13</v>
      </c>
      <c r="B28" s="776" t="s">
        <v>136</v>
      </c>
      <c r="C28" s="818">
        <f t="shared" si="26"/>
        <v>33.33</v>
      </c>
      <c r="D28" s="819">
        <f t="shared" si="27"/>
        <v>0</v>
      </c>
      <c r="E28" s="820">
        <f t="shared" si="28"/>
        <v>0</v>
      </c>
      <c r="F28" s="821">
        <f>'【8P-11P左右】1-3(3)林種面積'!O28-G28</f>
        <v>0</v>
      </c>
      <c r="G28" s="821">
        <v>0</v>
      </c>
      <c r="H28" s="828">
        <v>0</v>
      </c>
      <c r="I28" s="823">
        <f t="shared" si="29"/>
        <v>33.33</v>
      </c>
      <c r="J28" s="818"/>
      <c r="K28" s="824">
        <f t="shared" si="30"/>
        <v>9.9</v>
      </c>
      <c r="L28" s="825">
        <v>0.1</v>
      </c>
      <c r="M28" s="876">
        <v>9.8000000000000007</v>
      </c>
      <c r="N28" s="826">
        <v>0</v>
      </c>
      <c r="O28" s="827">
        <f t="shared" si="31"/>
        <v>23.43</v>
      </c>
      <c r="P28" s="821">
        <v>0</v>
      </c>
      <c r="Q28" s="821">
        <v>0</v>
      </c>
      <c r="R28" s="821">
        <v>0</v>
      </c>
      <c r="S28" s="878">
        <v>23.43</v>
      </c>
      <c r="T28" s="863">
        <v>13</v>
      </c>
    </row>
    <row r="29" spans="1:20" ht="14.1" customHeight="1">
      <c r="A29" s="775">
        <v>14</v>
      </c>
      <c r="B29" s="776" t="s">
        <v>137</v>
      </c>
      <c r="C29" s="818">
        <f t="shared" si="26"/>
        <v>16.439999999999984</v>
      </c>
      <c r="D29" s="819">
        <f t="shared" si="27"/>
        <v>0</v>
      </c>
      <c r="E29" s="820">
        <f t="shared" si="28"/>
        <v>0</v>
      </c>
      <c r="F29" s="821">
        <f>'【8P-11P左右】1-3(3)林種面積'!O29-G29</f>
        <v>0</v>
      </c>
      <c r="G29" s="821">
        <v>0</v>
      </c>
      <c r="H29" s="828">
        <v>0</v>
      </c>
      <c r="I29" s="823">
        <f t="shared" si="29"/>
        <v>16.439999999999984</v>
      </c>
      <c r="J29" s="818"/>
      <c r="K29" s="824">
        <f t="shared" si="30"/>
        <v>0.04</v>
      </c>
      <c r="L29" s="876">
        <v>0.04</v>
      </c>
      <c r="M29" s="825">
        <v>0</v>
      </c>
      <c r="N29" s="826">
        <v>0</v>
      </c>
      <c r="O29" s="827">
        <f t="shared" si="31"/>
        <v>16.399999999999984</v>
      </c>
      <c r="P29" s="821">
        <v>0</v>
      </c>
      <c r="Q29" s="821">
        <v>0</v>
      </c>
      <c r="R29" s="877">
        <v>0.37</v>
      </c>
      <c r="S29" s="878">
        <v>16.029999999999983</v>
      </c>
      <c r="T29" s="863">
        <v>14</v>
      </c>
    </row>
    <row r="30" spans="1:20" ht="14.1" customHeight="1">
      <c r="A30" s="775">
        <v>15</v>
      </c>
      <c r="B30" s="776" t="s">
        <v>138</v>
      </c>
      <c r="C30" s="818">
        <f t="shared" si="26"/>
        <v>12937.73</v>
      </c>
      <c r="D30" s="819">
        <f t="shared" si="27"/>
        <v>2600.1699999999996</v>
      </c>
      <c r="E30" s="820">
        <f t="shared" si="28"/>
        <v>2599.1699999999996</v>
      </c>
      <c r="F30" s="879">
        <f>'【8P-11P左右】1-3(3)林種面積'!O30-G30</f>
        <v>2599.1699999999996</v>
      </c>
      <c r="G30" s="821">
        <v>0</v>
      </c>
      <c r="H30" s="828">
        <v>1</v>
      </c>
      <c r="I30" s="823">
        <f t="shared" si="29"/>
        <v>10337.56</v>
      </c>
      <c r="J30" s="818"/>
      <c r="K30" s="824">
        <f t="shared" si="30"/>
        <v>1770.19</v>
      </c>
      <c r="L30" s="876">
        <v>735.68</v>
      </c>
      <c r="M30" s="876">
        <v>1034.51</v>
      </c>
      <c r="N30" s="826">
        <v>0</v>
      </c>
      <c r="O30" s="827">
        <f t="shared" si="31"/>
        <v>8567.369999999999</v>
      </c>
      <c r="P30" s="821">
        <v>0</v>
      </c>
      <c r="Q30" s="877">
        <v>25.28</v>
      </c>
      <c r="R30" s="877">
        <v>1013.7700000000001</v>
      </c>
      <c r="S30" s="878">
        <v>7528.32</v>
      </c>
      <c r="T30" s="863">
        <v>15</v>
      </c>
    </row>
    <row r="31" spans="1:20" ht="14.1" customHeight="1">
      <c r="A31" s="775">
        <v>16</v>
      </c>
      <c r="B31" s="776" t="s">
        <v>139</v>
      </c>
      <c r="C31" s="818">
        <f t="shared" si="26"/>
        <v>1171.3200000000002</v>
      </c>
      <c r="D31" s="819">
        <f t="shared" si="27"/>
        <v>437.49</v>
      </c>
      <c r="E31" s="820">
        <f t="shared" si="28"/>
        <v>0</v>
      </c>
      <c r="F31" s="821">
        <f>'【8P-11P左右】1-3(3)林種面積'!O31-G31</f>
        <v>0</v>
      </c>
      <c r="G31" s="821">
        <v>0</v>
      </c>
      <c r="H31" s="828">
        <v>437.49</v>
      </c>
      <c r="I31" s="823">
        <f t="shared" si="29"/>
        <v>733.83</v>
      </c>
      <c r="J31" s="818"/>
      <c r="K31" s="824">
        <f t="shared" si="30"/>
        <v>196.38000000000002</v>
      </c>
      <c r="L31" s="876">
        <v>0.11</v>
      </c>
      <c r="M31" s="876">
        <v>196.27</v>
      </c>
      <c r="N31" s="826">
        <v>0</v>
      </c>
      <c r="O31" s="827">
        <f t="shared" si="31"/>
        <v>537.45000000000005</v>
      </c>
      <c r="P31" s="821">
        <v>0</v>
      </c>
      <c r="Q31" s="821">
        <v>0</v>
      </c>
      <c r="R31" s="877">
        <v>60.22</v>
      </c>
      <c r="S31" s="878">
        <v>477.23</v>
      </c>
      <c r="T31" s="863">
        <v>16</v>
      </c>
    </row>
    <row r="32" spans="1:20" ht="14.1" customHeight="1">
      <c r="A32" s="775">
        <v>17</v>
      </c>
      <c r="B32" s="776" t="s">
        <v>140</v>
      </c>
      <c r="C32" s="818">
        <f t="shared" si="26"/>
        <v>363.15999999999997</v>
      </c>
      <c r="D32" s="819">
        <f t="shared" si="27"/>
        <v>0</v>
      </c>
      <c r="E32" s="820">
        <f t="shared" si="28"/>
        <v>0</v>
      </c>
      <c r="F32" s="821">
        <f>'【8P-11P左右】1-3(3)林種面積'!O32-G32</f>
        <v>0</v>
      </c>
      <c r="G32" s="821">
        <v>0</v>
      </c>
      <c r="H32" s="828">
        <v>0</v>
      </c>
      <c r="I32" s="823">
        <f t="shared" si="29"/>
        <v>363.15999999999997</v>
      </c>
      <c r="J32" s="818"/>
      <c r="K32" s="824">
        <f t="shared" si="30"/>
        <v>97.22</v>
      </c>
      <c r="L32" s="876">
        <v>0.31</v>
      </c>
      <c r="M32" s="876">
        <v>96.91</v>
      </c>
      <c r="N32" s="826">
        <v>0</v>
      </c>
      <c r="O32" s="827">
        <f t="shared" si="31"/>
        <v>265.94</v>
      </c>
      <c r="P32" s="821">
        <v>0</v>
      </c>
      <c r="Q32" s="821">
        <v>0</v>
      </c>
      <c r="R32" s="877">
        <v>11.27</v>
      </c>
      <c r="S32" s="878">
        <v>254.67</v>
      </c>
      <c r="T32" s="863">
        <v>17</v>
      </c>
    </row>
    <row r="33" spans="1:20" s="154" customFormat="1" ht="14.1" customHeight="1">
      <c r="A33" s="789" t="s">
        <v>141</v>
      </c>
      <c r="B33" s="790"/>
      <c r="C33" s="837">
        <f>SUM(C34:C42)</f>
        <v>37384.58</v>
      </c>
      <c r="D33" s="854">
        <f t="shared" ref="D33:S33" si="32">SUM(D34:D42)</f>
        <v>6995.7899999999954</v>
      </c>
      <c r="E33" s="855">
        <f t="shared" si="32"/>
        <v>6980.7899999999954</v>
      </c>
      <c r="F33" s="856">
        <f t="shared" si="32"/>
        <v>6980.7899999999954</v>
      </c>
      <c r="G33" s="856">
        <f t="shared" si="32"/>
        <v>0</v>
      </c>
      <c r="H33" s="857">
        <f t="shared" ref="H33" si="33">SUM(H34:H42)</f>
        <v>15</v>
      </c>
      <c r="I33" s="858">
        <f t="shared" si="32"/>
        <v>30388.79</v>
      </c>
      <c r="J33" s="837"/>
      <c r="K33" s="859">
        <f t="shared" si="32"/>
        <v>2043.87</v>
      </c>
      <c r="L33" s="860">
        <f t="shared" si="32"/>
        <v>159.14000000000004</v>
      </c>
      <c r="M33" s="860">
        <f t="shared" si="32"/>
        <v>1884.73</v>
      </c>
      <c r="N33" s="861">
        <f t="shared" si="32"/>
        <v>0</v>
      </c>
      <c r="O33" s="862">
        <f t="shared" si="32"/>
        <v>28344.92</v>
      </c>
      <c r="P33" s="856">
        <f t="shared" si="32"/>
        <v>937.69</v>
      </c>
      <c r="Q33" s="856">
        <f t="shared" si="32"/>
        <v>807.84999999999991</v>
      </c>
      <c r="R33" s="856">
        <f t="shared" si="32"/>
        <v>2200.4299999999998</v>
      </c>
      <c r="S33" s="857">
        <f t="shared" si="32"/>
        <v>24398.95</v>
      </c>
      <c r="T33" s="880"/>
    </row>
    <row r="34" spans="1:20" ht="14.1" customHeight="1">
      <c r="A34" s="775">
        <v>18</v>
      </c>
      <c r="B34" s="776" t="s">
        <v>142</v>
      </c>
      <c r="C34" s="818">
        <f t="shared" ref="C34:C42" si="34">SUM(D34,I34)</f>
        <v>893.07</v>
      </c>
      <c r="D34" s="819">
        <f t="shared" ref="D34:D42" si="35">SUM(E34,H34)</f>
        <v>3</v>
      </c>
      <c r="E34" s="820">
        <f t="shared" ref="E34:E42" si="36">SUM(F34,G34)</f>
        <v>0</v>
      </c>
      <c r="F34" s="821">
        <f>'【8P-11P左右】1-3(3)林種面積'!O34-G34</f>
        <v>0</v>
      </c>
      <c r="G34" s="821">
        <v>0</v>
      </c>
      <c r="H34" s="828">
        <v>3</v>
      </c>
      <c r="I34" s="823">
        <f t="shared" ref="I34:I42" si="37">SUM(K34,O34)</f>
        <v>890.07</v>
      </c>
      <c r="J34" s="818"/>
      <c r="K34" s="824">
        <f>SUM(L34:N34)</f>
        <v>161.6</v>
      </c>
      <c r="L34" s="876">
        <v>24.040000000000003</v>
      </c>
      <c r="M34" s="876">
        <v>137.56</v>
      </c>
      <c r="N34" s="826">
        <v>0</v>
      </c>
      <c r="O34" s="827">
        <f t="shared" ref="O34:O42" si="38">SUM(P34:S34)</f>
        <v>728.47</v>
      </c>
      <c r="P34" s="821">
        <v>0</v>
      </c>
      <c r="Q34" s="821">
        <v>0</v>
      </c>
      <c r="R34" s="877">
        <v>143.13</v>
      </c>
      <c r="S34" s="878">
        <v>585.34</v>
      </c>
      <c r="T34" s="863">
        <v>18</v>
      </c>
    </row>
    <row r="35" spans="1:20" ht="14.1" customHeight="1">
      <c r="A35" s="775">
        <v>19</v>
      </c>
      <c r="B35" s="776" t="s">
        <v>143</v>
      </c>
      <c r="C35" s="818">
        <f t="shared" si="34"/>
        <v>30.459999999999997</v>
      </c>
      <c r="D35" s="819">
        <f t="shared" si="35"/>
        <v>0</v>
      </c>
      <c r="E35" s="820">
        <f t="shared" si="36"/>
        <v>0</v>
      </c>
      <c r="F35" s="821">
        <f>'【8P-11P左右】1-3(3)林種面積'!O35-G35</f>
        <v>0</v>
      </c>
      <c r="G35" s="821">
        <v>0</v>
      </c>
      <c r="H35" s="828">
        <v>0</v>
      </c>
      <c r="I35" s="823">
        <f t="shared" si="37"/>
        <v>30.459999999999997</v>
      </c>
      <c r="J35" s="818"/>
      <c r="K35" s="824">
        <f t="shared" ref="K35:K42" si="39">SUM(L35:N35)</f>
        <v>15.45</v>
      </c>
      <c r="L35" s="825">
        <v>0</v>
      </c>
      <c r="M35" s="876">
        <v>15.45</v>
      </c>
      <c r="N35" s="826">
        <v>0</v>
      </c>
      <c r="O35" s="827">
        <f t="shared" si="38"/>
        <v>15.009999999999998</v>
      </c>
      <c r="P35" s="821">
        <v>0</v>
      </c>
      <c r="Q35" s="821">
        <v>0</v>
      </c>
      <c r="R35" s="877">
        <v>1</v>
      </c>
      <c r="S35" s="878">
        <v>14.009999999999998</v>
      </c>
      <c r="T35" s="863">
        <v>19</v>
      </c>
    </row>
    <row r="36" spans="1:20" ht="14.1" customHeight="1">
      <c r="A36" s="775">
        <v>20</v>
      </c>
      <c r="B36" s="776" t="s">
        <v>144</v>
      </c>
      <c r="C36" s="818">
        <f t="shared" si="34"/>
        <v>1.1900000000000002</v>
      </c>
      <c r="D36" s="819">
        <f t="shared" si="35"/>
        <v>0</v>
      </c>
      <c r="E36" s="820">
        <f t="shared" si="36"/>
        <v>0</v>
      </c>
      <c r="F36" s="821">
        <f>'【8P-11P左右】1-3(3)林種面積'!O36-G36</f>
        <v>0</v>
      </c>
      <c r="G36" s="821">
        <v>0</v>
      </c>
      <c r="H36" s="828">
        <v>0</v>
      </c>
      <c r="I36" s="823">
        <f t="shared" si="37"/>
        <v>1.1900000000000002</v>
      </c>
      <c r="J36" s="818"/>
      <c r="K36" s="824">
        <f t="shared" si="39"/>
        <v>0.16</v>
      </c>
      <c r="L36" s="825">
        <v>0</v>
      </c>
      <c r="M36" s="825">
        <v>0.16</v>
      </c>
      <c r="N36" s="826">
        <v>0</v>
      </c>
      <c r="O36" s="827">
        <f t="shared" si="38"/>
        <v>1.0300000000000002</v>
      </c>
      <c r="P36" s="821">
        <v>0</v>
      </c>
      <c r="Q36" s="821">
        <v>0</v>
      </c>
      <c r="R36" s="821">
        <v>0</v>
      </c>
      <c r="S36" s="878">
        <v>1.0300000000000002</v>
      </c>
      <c r="T36" s="863">
        <v>20</v>
      </c>
    </row>
    <row r="37" spans="1:20" ht="14.1" customHeight="1">
      <c r="A37" s="775">
        <v>21</v>
      </c>
      <c r="B37" s="776" t="s">
        <v>145</v>
      </c>
      <c r="C37" s="818">
        <f t="shared" si="34"/>
        <v>1.6199999999999999</v>
      </c>
      <c r="D37" s="819">
        <f t="shared" si="35"/>
        <v>0</v>
      </c>
      <c r="E37" s="820">
        <f t="shared" si="36"/>
        <v>0</v>
      </c>
      <c r="F37" s="821">
        <f>'【8P-11P左右】1-3(3)林種面積'!O37-G37</f>
        <v>0</v>
      </c>
      <c r="G37" s="821">
        <v>0</v>
      </c>
      <c r="H37" s="828">
        <v>0</v>
      </c>
      <c r="I37" s="823">
        <f t="shared" si="37"/>
        <v>1.6199999999999999</v>
      </c>
      <c r="J37" s="818"/>
      <c r="K37" s="824">
        <f t="shared" si="39"/>
        <v>0</v>
      </c>
      <c r="L37" s="825">
        <v>0</v>
      </c>
      <c r="M37" s="825">
        <v>0</v>
      </c>
      <c r="N37" s="826">
        <v>0</v>
      </c>
      <c r="O37" s="827">
        <f t="shared" si="38"/>
        <v>1.6199999999999999</v>
      </c>
      <c r="P37" s="821">
        <v>0</v>
      </c>
      <c r="Q37" s="821">
        <v>0</v>
      </c>
      <c r="R37" s="821">
        <v>0</v>
      </c>
      <c r="S37" s="878">
        <v>1.6199999999999999</v>
      </c>
      <c r="T37" s="863">
        <v>21</v>
      </c>
    </row>
    <row r="38" spans="1:20" ht="14.1" customHeight="1">
      <c r="A38" s="775">
        <v>22</v>
      </c>
      <c r="B38" s="776" t="s">
        <v>146</v>
      </c>
      <c r="C38" s="818">
        <f t="shared" si="34"/>
        <v>25.939999999999998</v>
      </c>
      <c r="D38" s="819">
        <f t="shared" si="35"/>
        <v>0</v>
      </c>
      <c r="E38" s="820">
        <f t="shared" si="36"/>
        <v>0</v>
      </c>
      <c r="F38" s="821">
        <f>'【8P-11P左右】1-3(3)林種面積'!O38-G38</f>
        <v>0</v>
      </c>
      <c r="G38" s="821">
        <v>0</v>
      </c>
      <c r="H38" s="828">
        <v>0</v>
      </c>
      <c r="I38" s="823">
        <f t="shared" si="37"/>
        <v>25.939999999999998</v>
      </c>
      <c r="J38" s="818"/>
      <c r="K38" s="824">
        <f t="shared" si="39"/>
        <v>0.38</v>
      </c>
      <c r="L38" s="825">
        <v>0</v>
      </c>
      <c r="M38" s="876">
        <v>0.38</v>
      </c>
      <c r="N38" s="826">
        <v>0</v>
      </c>
      <c r="O38" s="827">
        <f t="shared" si="38"/>
        <v>25.56</v>
      </c>
      <c r="P38" s="821">
        <v>0</v>
      </c>
      <c r="Q38" s="821">
        <v>0</v>
      </c>
      <c r="R38" s="877">
        <v>0.63</v>
      </c>
      <c r="S38" s="878">
        <v>24.93</v>
      </c>
      <c r="T38" s="863">
        <v>22</v>
      </c>
    </row>
    <row r="39" spans="1:20" ht="14.1" customHeight="1">
      <c r="A39" s="775">
        <v>23</v>
      </c>
      <c r="B39" s="776" t="s">
        <v>147</v>
      </c>
      <c r="C39" s="818">
        <f t="shared" si="34"/>
        <v>1.7600000000000002</v>
      </c>
      <c r="D39" s="819">
        <f t="shared" si="35"/>
        <v>0</v>
      </c>
      <c r="E39" s="820">
        <f t="shared" si="36"/>
        <v>0</v>
      </c>
      <c r="F39" s="821">
        <f>'【8P-11P左右】1-3(3)林種面積'!O39-G39</f>
        <v>0</v>
      </c>
      <c r="G39" s="821">
        <v>0</v>
      </c>
      <c r="H39" s="828">
        <v>0</v>
      </c>
      <c r="I39" s="823">
        <f t="shared" si="37"/>
        <v>1.7600000000000002</v>
      </c>
      <c r="J39" s="818"/>
      <c r="K39" s="824">
        <f t="shared" si="39"/>
        <v>0</v>
      </c>
      <c r="L39" s="825">
        <v>0</v>
      </c>
      <c r="M39" s="825">
        <v>0</v>
      </c>
      <c r="N39" s="826">
        <v>0</v>
      </c>
      <c r="O39" s="827">
        <f t="shared" si="38"/>
        <v>1.7600000000000002</v>
      </c>
      <c r="P39" s="821">
        <v>0</v>
      </c>
      <c r="Q39" s="821">
        <v>0</v>
      </c>
      <c r="R39" s="821">
        <v>0</v>
      </c>
      <c r="S39" s="878">
        <v>1.7600000000000002</v>
      </c>
      <c r="T39" s="863">
        <v>23</v>
      </c>
    </row>
    <row r="40" spans="1:20" ht="14.1" customHeight="1">
      <c r="A40" s="775">
        <v>24</v>
      </c>
      <c r="B40" s="776" t="s">
        <v>148</v>
      </c>
      <c r="C40" s="818">
        <f t="shared" si="34"/>
        <v>32.770000000000003</v>
      </c>
      <c r="D40" s="819">
        <f t="shared" si="35"/>
        <v>0</v>
      </c>
      <c r="E40" s="820">
        <f t="shared" si="36"/>
        <v>0</v>
      </c>
      <c r="F40" s="821">
        <f>'【8P-11P左右】1-3(3)林種面積'!O40-G40</f>
        <v>0</v>
      </c>
      <c r="G40" s="821">
        <v>0</v>
      </c>
      <c r="H40" s="828">
        <v>0</v>
      </c>
      <c r="I40" s="823">
        <f t="shared" si="37"/>
        <v>32.770000000000003</v>
      </c>
      <c r="J40" s="818"/>
      <c r="K40" s="824">
        <f t="shared" si="39"/>
        <v>0.75000000000000011</v>
      </c>
      <c r="L40" s="825">
        <v>0</v>
      </c>
      <c r="M40" s="876">
        <v>0.75000000000000011</v>
      </c>
      <c r="N40" s="826">
        <v>0</v>
      </c>
      <c r="O40" s="827">
        <f t="shared" si="38"/>
        <v>32.020000000000003</v>
      </c>
      <c r="P40" s="821">
        <v>0</v>
      </c>
      <c r="Q40" s="821">
        <v>0</v>
      </c>
      <c r="R40" s="877">
        <v>0.36</v>
      </c>
      <c r="S40" s="878">
        <v>31.66</v>
      </c>
      <c r="T40" s="863">
        <v>24</v>
      </c>
    </row>
    <row r="41" spans="1:20" ht="14.1" customHeight="1">
      <c r="A41" s="775">
        <v>25</v>
      </c>
      <c r="B41" s="776" t="s">
        <v>149</v>
      </c>
      <c r="C41" s="818">
        <f t="shared" si="34"/>
        <v>19878.769999999997</v>
      </c>
      <c r="D41" s="819">
        <f t="shared" si="35"/>
        <v>6279.6099999999951</v>
      </c>
      <c r="E41" s="820">
        <f t="shared" si="36"/>
        <v>6267.6099999999951</v>
      </c>
      <c r="F41" s="821">
        <f>'【8P-11P左右】1-3(3)林種面積'!O41-G41</f>
        <v>6267.6099999999951</v>
      </c>
      <c r="G41" s="821">
        <v>0</v>
      </c>
      <c r="H41" s="828">
        <v>12</v>
      </c>
      <c r="I41" s="823">
        <f t="shared" si="37"/>
        <v>13599.16</v>
      </c>
      <c r="J41" s="818"/>
      <c r="K41" s="824">
        <f t="shared" si="39"/>
        <v>774.56</v>
      </c>
      <c r="L41" s="876">
        <v>11.64</v>
      </c>
      <c r="M41" s="876">
        <v>762.92</v>
      </c>
      <c r="N41" s="826">
        <v>0</v>
      </c>
      <c r="O41" s="827">
        <f t="shared" si="38"/>
        <v>12824.6</v>
      </c>
      <c r="P41" s="877">
        <v>179.69</v>
      </c>
      <c r="Q41" s="877">
        <v>291.77000000000004</v>
      </c>
      <c r="R41" s="877">
        <v>1311.4699999999998</v>
      </c>
      <c r="S41" s="878">
        <v>11041.67</v>
      </c>
      <c r="T41" s="863">
        <v>25</v>
      </c>
    </row>
    <row r="42" spans="1:20" ht="14.1" customHeight="1">
      <c r="A42" s="778">
        <v>26</v>
      </c>
      <c r="B42" s="779" t="s">
        <v>150</v>
      </c>
      <c r="C42" s="864">
        <f t="shared" si="34"/>
        <v>16519</v>
      </c>
      <c r="D42" s="865">
        <f t="shared" si="35"/>
        <v>713.18000000000018</v>
      </c>
      <c r="E42" s="866">
        <f t="shared" si="36"/>
        <v>713.18000000000018</v>
      </c>
      <c r="F42" s="867">
        <f>'【8P-11P左右】1-3(3)林種面積'!O42-G42</f>
        <v>713.18000000000018</v>
      </c>
      <c r="G42" s="867">
        <v>0</v>
      </c>
      <c r="H42" s="868">
        <v>0</v>
      </c>
      <c r="I42" s="869">
        <f t="shared" si="37"/>
        <v>15805.82</v>
      </c>
      <c r="J42" s="818"/>
      <c r="K42" s="870">
        <f t="shared" si="39"/>
        <v>1090.97</v>
      </c>
      <c r="L42" s="881">
        <v>123.46000000000002</v>
      </c>
      <c r="M42" s="881">
        <v>967.51</v>
      </c>
      <c r="N42" s="872">
        <v>0</v>
      </c>
      <c r="O42" s="873">
        <f t="shared" si="38"/>
        <v>14714.85</v>
      </c>
      <c r="P42" s="882">
        <v>758</v>
      </c>
      <c r="Q42" s="882">
        <v>516.07999999999993</v>
      </c>
      <c r="R42" s="882">
        <v>743.84000000000015</v>
      </c>
      <c r="S42" s="883">
        <v>12696.93</v>
      </c>
      <c r="T42" s="874">
        <v>26</v>
      </c>
    </row>
    <row r="43" spans="1:20" s="154" customFormat="1" ht="18" customHeight="1">
      <c r="A43" s="800" t="s">
        <v>151</v>
      </c>
      <c r="B43" s="792"/>
      <c r="C43" s="843">
        <f>SUM(C44,C47,C51)</f>
        <v>113229.19000000003</v>
      </c>
      <c r="D43" s="844">
        <f t="shared" ref="D43:G43" si="40">SUM(D44,D47,D51)</f>
        <v>29545.560000000019</v>
      </c>
      <c r="E43" s="845">
        <f t="shared" si="40"/>
        <v>29102.560000000019</v>
      </c>
      <c r="F43" s="846">
        <f t="shared" si="40"/>
        <v>29012.130000000019</v>
      </c>
      <c r="G43" s="846">
        <f t="shared" si="40"/>
        <v>90.43</v>
      </c>
      <c r="H43" s="847">
        <f>H44+H47+H51</f>
        <v>443</v>
      </c>
      <c r="I43" s="848">
        <f>SUM(I44,I47,I51)</f>
        <v>83683.63</v>
      </c>
      <c r="J43" s="843"/>
      <c r="K43" s="849">
        <f>SUM(K44,K47,K51)</f>
        <v>6481.07</v>
      </c>
      <c r="L43" s="850">
        <f t="shared" ref="L43:S43" si="41">SUM(L44,L47,L51)</f>
        <v>2867.32</v>
      </c>
      <c r="M43" s="850">
        <f t="shared" si="41"/>
        <v>3509.22</v>
      </c>
      <c r="N43" s="851">
        <f t="shared" si="41"/>
        <v>104.53</v>
      </c>
      <c r="O43" s="852">
        <f t="shared" si="41"/>
        <v>77202.559999999998</v>
      </c>
      <c r="P43" s="846">
        <f t="shared" si="41"/>
        <v>3488.41</v>
      </c>
      <c r="Q43" s="846">
        <f t="shared" si="41"/>
        <v>1007.4100000000001</v>
      </c>
      <c r="R43" s="846">
        <f t="shared" si="41"/>
        <v>10526.2</v>
      </c>
      <c r="S43" s="847">
        <f t="shared" si="41"/>
        <v>62180.539999999994</v>
      </c>
      <c r="T43" s="880"/>
    </row>
    <row r="44" spans="1:20" s="154" customFormat="1" ht="14.1" customHeight="1">
      <c r="A44" s="789" t="s">
        <v>152</v>
      </c>
      <c r="B44" s="802"/>
      <c r="C44" s="837">
        <f>SUM(C45:C46)</f>
        <v>38815.01</v>
      </c>
      <c r="D44" s="854">
        <f t="shared" ref="D44:H44" si="42">SUM(D45:D46)</f>
        <v>11413.720000000001</v>
      </c>
      <c r="E44" s="855">
        <f t="shared" si="42"/>
        <v>10974.720000000001</v>
      </c>
      <c r="F44" s="856">
        <f t="shared" si="42"/>
        <v>10974.720000000001</v>
      </c>
      <c r="G44" s="856">
        <f t="shared" si="42"/>
        <v>0</v>
      </c>
      <c r="H44" s="857">
        <f t="shared" si="42"/>
        <v>439</v>
      </c>
      <c r="I44" s="858">
        <f>SUM(I45:I46)</f>
        <v>27401.29</v>
      </c>
      <c r="J44" s="837"/>
      <c r="K44" s="859">
        <f>SUM(K45:K46)</f>
        <v>3095.16</v>
      </c>
      <c r="L44" s="860">
        <f t="shared" ref="L44:S44" si="43">SUM(L45:L46)</f>
        <v>1431.2900000000002</v>
      </c>
      <c r="M44" s="860">
        <f t="shared" si="43"/>
        <v>1663.87</v>
      </c>
      <c r="N44" s="861">
        <f t="shared" si="43"/>
        <v>0</v>
      </c>
      <c r="O44" s="862">
        <f t="shared" si="43"/>
        <v>24306.13</v>
      </c>
      <c r="P44" s="856">
        <f t="shared" si="43"/>
        <v>1176.1100000000001</v>
      </c>
      <c r="Q44" s="856">
        <f t="shared" si="43"/>
        <v>92.12</v>
      </c>
      <c r="R44" s="856">
        <f t="shared" si="43"/>
        <v>4045.17</v>
      </c>
      <c r="S44" s="857">
        <f t="shared" si="43"/>
        <v>18992.73</v>
      </c>
      <c r="T44" s="880"/>
    </row>
    <row r="45" spans="1:20" ht="14.1" customHeight="1">
      <c r="A45" s="775">
        <v>27</v>
      </c>
      <c r="B45" s="776" t="s">
        <v>153</v>
      </c>
      <c r="C45" s="818">
        <f t="shared" ref="C45:C46" si="44">SUM(D45,I45)</f>
        <v>21693.25</v>
      </c>
      <c r="D45" s="819">
        <f t="shared" ref="D45:D46" si="45">SUM(E45,H45)</f>
        <v>3999.2500000000005</v>
      </c>
      <c r="E45" s="820">
        <f t="shared" ref="E45:E46" si="46">SUM(F45,G45)</f>
        <v>3560.2500000000005</v>
      </c>
      <c r="F45" s="821">
        <f>'【8P-11P左右】1-3(3)林種面積'!O45-G45</f>
        <v>3560.2500000000005</v>
      </c>
      <c r="G45" s="821">
        <v>0</v>
      </c>
      <c r="H45" s="828">
        <v>439</v>
      </c>
      <c r="I45" s="823">
        <f>SUM(K45,O45)</f>
        <v>17694</v>
      </c>
      <c r="J45" s="818"/>
      <c r="K45" s="824">
        <f>SUM(L45:N45)</f>
        <v>2740.25</v>
      </c>
      <c r="L45" s="825">
        <v>1429.64</v>
      </c>
      <c r="M45" s="825">
        <v>1310.6099999999999</v>
      </c>
      <c r="N45" s="826">
        <v>0</v>
      </c>
      <c r="O45" s="827">
        <f t="shared" ref="O45:O46" si="47">SUM(P45:S45)</f>
        <v>14953.75</v>
      </c>
      <c r="P45" s="821">
        <v>806.5</v>
      </c>
      <c r="Q45" s="821">
        <v>67.28</v>
      </c>
      <c r="R45" s="821">
        <v>2661.95</v>
      </c>
      <c r="S45" s="828">
        <v>11418.02</v>
      </c>
      <c r="T45" s="863">
        <v>27</v>
      </c>
    </row>
    <row r="46" spans="1:20" ht="14.1" customHeight="1">
      <c r="A46" s="775">
        <v>28</v>
      </c>
      <c r="B46" s="776" t="s">
        <v>154</v>
      </c>
      <c r="C46" s="818">
        <f t="shared" si="44"/>
        <v>17121.760000000002</v>
      </c>
      <c r="D46" s="819">
        <f t="shared" si="45"/>
        <v>7414.47</v>
      </c>
      <c r="E46" s="820">
        <f t="shared" si="46"/>
        <v>7414.47</v>
      </c>
      <c r="F46" s="821">
        <f>'【8P-11P左右】1-3(3)林種面積'!O46-G46</f>
        <v>7414.47</v>
      </c>
      <c r="G46" s="821">
        <v>0</v>
      </c>
      <c r="H46" s="828">
        <v>0</v>
      </c>
      <c r="I46" s="823">
        <f t="shared" ref="I46" si="48">SUM(K46,O46)</f>
        <v>9707.2900000000009</v>
      </c>
      <c r="J46" s="818"/>
      <c r="K46" s="824">
        <f>SUM(L46:N46)</f>
        <v>354.90999999999997</v>
      </c>
      <c r="L46" s="825">
        <v>1.65</v>
      </c>
      <c r="M46" s="825">
        <v>353.26</v>
      </c>
      <c r="N46" s="826">
        <v>0</v>
      </c>
      <c r="O46" s="827">
        <f t="shared" si="47"/>
        <v>9352.380000000001</v>
      </c>
      <c r="P46" s="821">
        <v>369.61</v>
      </c>
      <c r="Q46" s="821">
        <v>24.84</v>
      </c>
      <c r="R46" s="821">
        <v>1383.22</v>
      </c>
      <c r="S46" s="828">
        <v>7574.71</v>
      </c>
      <c r="T46" s="863">
        <v>28</v>
      </c>
    </row>
    <row r="47" spans="1:20" s="154" customFormat="1" ht="14.1" customHeight="1">
      <c r="A47" s="789" t="s">
        <v>155</v>
      </c>
      <c r="B47" s="802"/>
      <c r="C47" s="837">
        <f>SUM(C48:C50)</f>
        <v>38373.860000000015</v>
      </c>
      <c r="D47" s="854">
        <f t="shared" ref="D47:H47" si="49">SUM(D48:D50)</f>
        <v>9543.4400000000169</v>
      </c>
      <c r="E47" s="855">
        <f t="shared" si="49"/>
        <v>9540.4400000000169</v>
      </c>
      <c r="F47" s="856">
        <f t="shared" si="49"/>
        <v>9450.0100000000166</v>
      </c>
      <c r="G47" s="856">
        <f t="shared" si="49"/>
        <v>90.43</v>
      </c>
      <c r="H47" s="857">
        <f t="shared" si="49"/>
        <v>3</v>
      </c>
      <c r="I47" s="858">
        <f t="shared" ref="I47:S47" si="50">SUM(I48:I50)</f>
        <v>28830.42</v>
      </c>
      <c r="J47" s="837"/>
      <c r="K47" s="859">
        <f t="shared" si="50"/>
        <v>2126.89</v>
      </c>
      <c r="L47" s="860">
        <f t="shared" si="50"/>
        <v>944.44999999999993</v>
      </c>
      <c r="M47" s="860">
        <f t="shared" si="50"/>
        <v>1077.9100000000001</v>
      </c>
      <c r="N47" s="861">
        <f t="shared" si="50"/>
        <v>104.53</v>
      </c>
      <c r="O47" s="862">
        <f t="shared" si="50"/>
        <v>26703.53</v>
      </c>
      <c r="P47" s="856">
        <f t="shared" si="50"/>
        <v>1568.7099999999998</v>
      </c>
      <c r="Q47" s="856">
        <f t="shared" si="50"/>
        <v>622.34</v>
      </c>
      <c r="R47" s="856">
        <f t="shared" si="50"/>
        <v>4553.7000000000007</v>
      </c>
      <c r="S47" s="857">
        <f t="shared" si="50"/>
        <v>19958.78</v>
      </c>
      <c r="T47" s="880"/>
    </row>
    <row r="48" spans="1:20" ht="14.1" customHeight="1">
      <c r="A48" s="775">
        <v>29</v>
      </c>
      <c r="B48" s="776" t="s">
        <v>156</v>
      </c>
      <c r="C48" s="818">
        <f t="shared" ref="C48:C50" si="51">SUM(D48,I48)</f>
        <v>10424.43</v>
      </c>
      <c r="D48" s="819">
        <f t="shared" ref="D48:D50" si="52">SUM(E48,H48)</f>
        <v>227.89</v>
      </c>
      <c r="E48" s="820">
        <f t="shared" ref="E48:E50" si="53">SUM(F48,G48)</f>
        <v>227.89</v>
      </c>
      <c r="F48" s="821">
        <f>'【8P-11P左右】1-3(3)林種面積'!O48-G48</f>
        <v>227.89</v>
      </c>
      <c r="G48" s="821">
        <v>0</v>
      </c>
      <c r="H48" s="828">
        <v>0</v>
      </c>
      <c r="I48" s="823">
        <f>SUM(K48,O48)</f>
        <v>10196.540000000001</v>
      </c>
      <c r="J48" s="818"/>
      <c r="K48" s="824">
        <f>SUM(L48:N48)</f>
        <v>1404.79</v>
      </c>
      <c r="L48" s="825">
        <v>921.04</v>
      </c>
      <c r="M48" s="825">
        <v>379.22</v>
      </c>
      <c r="N48" s="826">
        <v>104.53</v>
      </c>
      <c r="O48" s="827">
        <f t="shared" ref="O48:O50" si="54">SUM(P48:S48)</f>
        <v>8791.75</v>
      </c>
      <c r="P48" s="821">
        <v>255.26</v>
      </c>
      <c r="Q48" s="821">
        <v>184.24</v>
      </c>
      <c r="R48" s="821">
        <v>1210.67</v>
      </c>
      <c r="S48" s="828">
        <v>7141.58</v>
      </c>
      <c r="T48" s="863">
        <v>29</v>
      </c>
    </row>
    <row r="49" spans="1:20" ht="14.1" customHeight="1">
      <c r="A49" s="775">
        <v>30</v>
      </c>
      <c r="B49" s="776" t="s">
        <v>157</v>
      </c>
      <c r="C49" s="818">
        <f t="shared" si="51"/>
        <v>17555.870000000017</v>
      </c>
      <c r="D49" s="819">
        <f t="shared" si="52"/>
        <v>7455.280000000017</v>
      </c>
      <c r="E49" s="820">
        <f t="shared" si="53"/>
        <v>7455.280000000017</v>
      </c>
      <c r="F49" s="821">
        <f>'【8P-11P左右】1-3(3)林種面積'!O49-G49</f>
        <v>7455.280000000017</v>
      </c>
      <c r="G49" s="821">
        <v>0</v>
      </c>
      <c r="H49" s="828">
        <v>0</v>
      </c>
      <c r="I49" s="823">
        <f t="shared" ref="I49:I50" si="55">SUM(K49,O49)</f>
        <v>10100.59</v>
      </c>
      <c r="J49" s="818"/>
      <c r="K49" s="824">
        <f>SUM(L49:N49)</f>
        <v>376.42</v>
      </c>
      <c r="L49" s="825">
        <v>3.26</v>
      </c>
      <c r="M49" s="825">
        <v>373.16</v>
      </c>
      <c r="N49" s="826">
        <v>0</v>
      </c>
      <c r="O49" s="827">
        <f t="shared" si="54"/>
        <v>9724.17</v>
      </c>
      <c r="P49" s="821">
        <v>840.9</v>
      </c>
      <c r="Q49" s="821">
        <v>0</v>
      </c>
      <c r="R49" s="821">
        <v>2965.69</v>
      </c>
      <c r="S49" s="828">
        <v>5917.58</v>
      </c>
      <c r="T49" s="863">
        <v>30</v>
      </c>
    </row>
    <row r="50" spans="1:20" ht="14.1" customHeight="1">
      <c r="A50" s="775">
        <v>31</v>
      </c>
      <c r="B50" s="776" t="s">
        <v>158</v>
      </c>
      <c r="C50" s="818">
        <f t="shared" si="51"/>
        <v>10393.56</v>
      </c>
      <c r="D50" s="819">
        <f t="shared" si="52"/>
        <v>1860.2699999999998</v>
      </c>
      <c r="E50" s="820">
        <f t="shared" si="53"/>
        <v>1857.2699999999998</v>
      </c>
      <c r="F50" s="821">
        <f>'【8P-11P左右】1-3(3)林種面積'!O50-G50</f>
        <v>1766.8399999999997</v>
      </c>
      <c r="G50" s="821">
        <f>'【24P左】1-4(3)官行造林･5管理制度'!I9</f>
        <v>90.43</v>
      </c>
      <c r="H50" s="828">
        <v>3</v>
      </c>
      <c r="I50" s="823">
        <f t="shared" si="55"/>
        <v>8533.2899999999991</v>
      </c>
      <c r="J50" s="818"/>
      <c r="K50" s="824">
        <f>SUM(L50:N50)</f>
        <v>345.67999999999995</v>
      </c>
      <c r="L50" s="825">
        <v>20.149999999999999</v>
      </c>
      <c r="M50" s="825">
        <v>325.52999999999997</v>
      </c>
      <c r="N50" s="826">
        <v>0</v>
      </c>
      <c r="O50" s="827">
        <f t="shared" si="54"/>
        <v>8187.61</v>
      </c>
      <c r="P50" s="821">
        <v>472.55</v>
      </c>
      <c r="Q50" s="821">
        <v>438.1</v>
      </c>
      <c r="R50" s="821">
        <v>377.34</v>
      </c>
      <c r="S50" s="828">
        <v>6899.62</v>
      </c>
      <c r="T50" s="863">
        <v>31</v>
      </c>
    </row>
    <row r="51" spans="1:20" s="154" customFormat="1" ht="14.1" customHeight="1">
      <c r="A51" s="789" t="s">
        <v>159</v>
      </c>
      <c r="B51" s="802"/>
      <c r="C51" s="837">
        <f>SUM(C52:C55)</f>
        <v>36040.32</v>
      </c>
      <c r="D51" s="854">
        <f t="shared" ref="D51:H51" si="56">SUM(D52:D55)</f>
        <v>8588.4</v>
      </c>
      <c r="E51" s="855">
        <f t="shared" si="56"/>
        <v>8587.4</v>
      </c>
      <c r="F51" s="856">
        <f t="shared" si="56"/>
        <v>8587.4</v>
      </c>
      <c r="G51" s="856">
        <f t="shared" si="56"/>
        <v>0</v>
      </c>
      <c r="H51" s="857">
        <f t="shared" si="56"/>
        <v>1</v>
      </c>
      <c r="I51" s="858">
        <f t="shared" ref="I51:S51" si="57">SUM(I52:I55)</f>
        <v>27451.920000000002</v>
      </c>
      <c r="J51" s="837"/>
      <c r="K51" s="859">
        <f t="shared" si="57"/>
        <v>1259.0200000000002</v>
      </c>
      <c r="L51" s="860">
        <f t="shared" si="57"/>
        <v>491.58</v>
      </c>
      <c r="M51" s="860">
        <f t="shared" si="57"/>
        <v>767.44</v>
      </c>
      <c r="N51" s="861">
        <f t="shared" si="57"/>
        <v>0</v>
      </c>
      <c r="O51" s="862">
        <f t="shared" si="57"/>
        <v>26192.9</v>
      </c>
      <c r="P51" s="856">
        <f t="shared" si="57"/>
        <v>743.59</v>
      </c>
      <c r="Q51" s="856">
        <f t="shared" si="57"/>
        <v>292.95</v>
      </c>
      <c r="R51" s="856">
        <f t="shared" si="57"/>
        <v>1927.33</v>
      </c>
      <c r="S51" s="857">
        <f t="shared" si="57"/>
        <v>23229.03</v>
      </c>
      <c r="T51" s="880"/>
    </row>
    <row r="52" spans="1:20" ht="14.1" customHeight="1">
      <c r="A52" s="775">
        <v>32</v>
      </c>
      <c r="B52" s="776" t="s">
        <v>160</v>
      </c>
      <c r="C52" s="818">
        <f t="shared" ref="C52:C55" si="58">SUM(D52,I52)</f>
        <v>5349.87</v>
      </c>
      <c r="D52" s="819">
        <f t="shared" ref="D52:D55" si="59">SUM(E52,H52)</f>
        <v>606.11999999999989</v>
      </c>
      <c r="E52" s="820">
        <f t="shared" ref="E52:E55" si="60">SUM(F52,G52)</f>
        <v>605.11999999999989</v>
      </c>
      <c r="F52" s="821">
        <f>'【8P-11P左右】1-3(3)林種面積'!O52-G52</f>
        <v>605.11999999999989</v>
      </c>
      <c r="G52" s="821">
        <v>0</v>
      </c>
      <c r="H52" s="828">
        <v>1</v>
      </c>
      <c r="I52" s="823">
        <f t="shared" ref="I52:I55" si="61">SUM(K52,O52)</f>
        <v>4743.75</v>
      </c>
      <c r="J52" s="818"/>
      <c r="K52" s="824">
        <f>SUM(L52:N52)</f>
        <v>705.96</v>
      </c>
      <c r="L52" s="825">
        <v>437.89</v>
      </c>
      <c r="M52" s="825">
        <v>268.07</v>
      </c>
      <c r="N52" s="826">
        <v>0</v>
      </c>
      <c r="O52" s="827">
        <f t="shared" ref="O52:O55" si="62">SUM(P52:S52)</f>
        <v>4037.79</v>
      </c>
      <c r="P52" s="821">
        <v>24.45</v>
      </c>
      <c r="Q52" s="821">
        <v>72.8</v>
      </c>
      <c r="R52" s="821">
        <v>637.26</v>
      </c>
      <c r="S52" s="828">
        <v>3303.28</v>
      </c>
      <c r="T52" s="863">
        <v>32</v>
      </c>
    </row>
    <row r="53" spans="1:20" ht="14.1" customHeight="1">
      <c r="A53" s="775">
        <v>33</v>
      </c>
      <c r="B53" s="776" t="s">
        <v>161</v>
      </c>
      <c r="C53" s="818">
        <f t="shared" si="58"/>
        <v>16385.490000000002</v>
      </c>
      <c r="D53" s="819">
        <f t="shared" si="59"/>
        <v>3637.52</v>
      </c>
      <c r="E53" s="820">
        <f t="shared" si="60"/>
        <v>3637.52</v>
      </c>
      <c r="F53" s="821">
        <f>'【8P-11P左右】1-3(3)林種面積'!O53-G53</f>
        <v>3637.52</v>
      </c>
      <c r="G53" s="821">
        <v>0</v>
      </c>
      <c r="H53" s="828">
        <v>0</v>
      </c>
      <c r="I53" s="823">
        <f t="shared" si="61"/>
        <v>12747.970000000001</v>
      </c>
      <c r="J53" s="818"/>
      <c r="K53" s="824">
        <f>SUM(L53:N53)</f>
        <v>314.5</v>
      </c>
      <c r="L53" s="825">
        <v>51.32</v>
      </c>
      <c r="M53" s="825">
        <v>263.18</v>
      </c>
      <c r="N53" s="826">
        <v>0</v>
      </c>
      <c r="O53" s="827">
        <f t="shared" si="62"/>
        <v>12433.470000000001</v>
      </c>
      <c r="P53" s="821">
        <v>470.11</v>
      </c>
      <c r="Q53" s="821">
        <v>102.68</v>
      </c>
      <c r="R53" s="821">
        <v>1052.06</v>
      </c>
      <c r="S53" s="828">
        <v>10808.62</v>
      </c>
      <c r="T53" s="863">
        <v>33</v>
      </c>
    </row>
    <row r="54" spans="1:20" ht="14.1" customHeight="1">
      <c r="A54" s="775">
        <v>34</v>
      </c>
      <c r="B54" s="776" t="s">
        <v>162</v>
      </c>
      <c r="C54" s="818">
        <f t="shared" si="58"/>
        <v>10856.07</v>
      </c>
      <c r="D54" s="819">
        <f t="shared" si="59"/>
        <v>3735.03</v>
      </c>
      <c r="E54" s="820">
        <f t="shared" si="60"/>
        <v>3735.03</v>
      </c>
      <c r="F54" s="821">
        <f>'【8P-11P左右】1-3(3)林種面積'!O54-G54</f>
        <v>3735.03</v>
      </c>
      <c r="G54" s="821">
        <v>0</v>
      </c>
      <c r="H54" s="828">
        <v>0</v>
      </c>
      <c r="I54" s="823">
        <f t="shared" si="61"/>
        <v>7121.04</v>
      </c>
      <c r="J54" s="818"/>
      <c r="K54" s="824">
        <f>SUM(L54:N54)</f>
        <v>126.64</v>
      </c>
      <c r="L54" s="825">
        <v>2.02</v>
      </c>
      <c r="M54" s="825">
        <v>124.62</v>
      </c>
      <c r="N54" s="826">
        <v>0</v>
      </c>
      <c r="O54" s="827">
        <f t="shared" si="62"/>
        <v>6994.4</v>
      </c>
      <c r="P54" s="821">
        <v>118.12</v>
      </c>
      <c r="Q54" s="821">
        <v>84.95</v>
      </c>
      <c r="R54" s="821">
        <v>94.66</v>
      </c>
      <c r="S54" s="828">
        <v>6696.67</v>
      </c>
      <c r="T54" s="863">
        <v>34</v>
      </c>
    </row>
    <row r="55" spans="1:20" ht="14.1" customHeight="1" thickBot="1">
      <c r="A55" s="805">
        <v>35</v>
      </c>
      <c r="B55" s="806" t="s">
        <v>163</v>
      </c>
      <c r="C55" s="884">
        <f t="shared" si="58"/>
        <v>3448.89</v>
      </c>
      <c r="D55" s="885">
        <f t="shared" si="59"/>
        <v>609.73</v>
      </c>
      <c r="E55" s="886">
        <f t="shared" si="60"/>
        <v>609.73</v>
      </c>
      <c r="F55" s="887">
        <f>'【8P-11P左右】1-3(3)林種面積'!O55-G55</f>
        <v>609.73</v>
      </c>
      <c r="G55" s="887">
        <v>0</v>
      </c>
      <c r="H55" s="888">
        <v>0</v>
      </c>
      <c r="I55" s="889">
        <f t="shared" si="61"/>
        <v>2839.16</v>
      </c>
      <c r="J55" s="818"/>
      <c r="K55" s="890">
        <f>SUM(L55:N55)</f>
        <v>111.91999999999999</v>
      </c>
      <c r="L55" s="891">
        <v>0.35</v>
      </c>
      <c r="M55" s="891">
        <v>111.57</v>
      </c>
      <c r="N55" s="892">
        <v>0</v>
      </c>
      <c r="O55" s="893">
        <f t="shared" si="62"/>
        <v>2727.24</v>
      </c>
      <c r="P55" s="887">
        <v>130.91</v>
      </c>
      <c r="Q55" s="887">
        <v>32.520000000000003</v>
      </c>
      <c r="R55" s="887">
        <v>143.35</v>
      </c>
      <c r="S55" s="888">
        <v>2420.46</v>
      </c>
      <c r="T55" s="894">
        <v>35</v>
      </c>
    </row>
    <row r="56" spans="1:20">
      <c r="G56" s="127"/>
      <c r="H56" s="895"/>
      <c r="I56" s="127" t="s">
        <v>189</v>
      </c>
    </row>
    <row r="59" spans="1:20" ht="14.25" customHeight="1"/>
  </sheetData>
  <mergeCells count="23">
    <mergeCell ref="A51:B51"/>
    <mergeCell ref="A7:B7"/>
    <mergeCell ref="A8:B8"/>
    <mergeCell ref="A9:B9"/>
    <mergeCell ref="A10:B10"/>
    <mergeCell ref="A11:B11"/>
    <mergeCell ref="A25:B25"/>
    <mergeCell ref="A26:B26"/>
    <mergeCell ref="A33:B33"/>
    <mergeCell ref="A43:B43"/>
    <mergeCell ref="A44:B44"/>
    <mergeCell ref="A47:B47"/>
    <mergeCell ref="A18:B18"/>
    <mergeCell ref="A4:B6"/>
    <mergeCell ref="C4:C6"/>
    <mergeCell ref="D4:H4"/>
    <mergeCell ref="M4:P4"/>
    <mergeCell ref="D5:D6"/>
    <mergeCell ref="E5:G5"/>
    <mergeCell ref="H5:H6"/>
    <mergeCell ref="I5:I6"/>
    <mergeCell ref="K5:N5"/>
    <mergeCell ref="O5:S5"/>
  </mergeCells>
  <phoneticPr fontId="3"/>
  <pageMargins left="0.70866141732283472" right="0.70866141732283472" top="0.78740157480314965" bottom="0.19685039370078741" header="0.35433070866141736" footer="0.31496062992125984"/>
  <pageSetup paperSize="9" firstPageNumber="4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9" max="55" man="1"/>
  </colBreaks>
  <ignoredErrors>
    <ignoredError sqref="C18:E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V59"/>
  <sheetViews>
    <sheetView showGridLines="0" zoomScaleNormal="100" zoomScaleSheetLayoutView="80" workbookViewId="0">
      <selection activeCell="I31" sqref="A4:I56"/>
    </sheetView>
  </sheetViews>
  <sheetFormatPr defaultColWidth="10.88671875" defaultRowHeight="14.4"/>
  <cols>
    <col min="1" max="1" width="5.6640625" style="120" customWidth="1"/>
    <col min="2" max="2" width="13.6640625" style="120" customWidth="1"/>
    <col min="3" max="3" width="12.6640625" style="120" customWidth="1"/>
    <col min="4" max="5" width="9.109375" style="137" customWidth="1"/>
    <col min="6" max="9" width="9.109375" style="120" customWidth="1"/>
    <col min="10" max="10" width="3.109375" style="120" customWidth="1"/>
    <col min="11" max="19" width="9.109375" style="120" customWidth="1"/>
    <col min="20" max="20" width="3.6640625" style="120" customWidth="1"/>
    <col min="21" max="21" width="10.88671875" style="120"/>
    <col min="22" max="22" width="12.109375" style="120" bestFit="1" customWidth="1"/>
    <col min="23" max="16384" width="10.88671875" style="120"/>
  </cols>
  <sheetData>
    <row r="1" spans="1:22" s="131" customFormat="1" ht="24" customHeight="1">
      <c r="A1" s="116"/>
      <c r="B1" s="116"/>
      <c r="D1" s="132"/>
      <c r="E1" s="132"/>
      <c r="L1" s="132"/>
      <c r="M1" s="133"/>
      <c r="N1" s="132"/>
      <c r="O1" s="132"/>
      <c r="P1" s="132"/>
      <c r="Q1" s="132"/>
      <c r="R1" s="132"/>
      <c r="S1" s="132"/>
      <c r="T1" s="134"/>
    </row>
    <row r="2" spans="1:22" s="116" customFormat="1" ht="15.9" customHeight="1">
      <c r="A2" s="116" t="s">
        <v>190</v>
      </c>
      <c r="D2" s="135"/>
      <c r="E2" s="135"/>
      <c r="L2" s="135"/>
      <c r="M2" s="135"/>
      <c r="N2" s="135"/>
      <c r="O2" s="135"/>
      <c r="P2" s="135"/>
      <c r="Q2" s="135"/>
      <c r="R2" s="135"/>
      <c r="S2" s="135"/>
      <c r="T2" s="136"/>
    </row>
    <row r="3" spans="1:22" ht="12" customHeight="1" thickBot="1">
      <c r="S3" s="138" t="s">
        <v>191</v>
      </c>
    </row>
    <row r="4" spans="1:22" ht="12" customHeight="1">
      <c r="A4" s="583" t="s">
        <v>106</v>
      </c>
      <c r="B4" s="596"/>
      <c r="C4" s="601" t="s">
        <v>8</v>
      </c>
      <c r="D4" s="604" t="s">
        <v>168</v>
      </c>
      <c r="E4" s="605"/>
      <c r="F4" s="605"/>
      <c r="G4" s="605"/>
      <c r="H4" s="606"/>
      <c r="I4" s="139"/>
      <c r="J4" s="397"/>
      <c r="K4" s="398"/>
      <c r="L4" s="398"/>
      <c r="M4" s="620" t="s">
        <v>169</v>
      </c>
      <c r="N4" s="620"/>
      <c r="O4" s="620"/>
      <c r="P4" s="620"/>
      <c r="Q4" s="398"/>
      <c r="R4" s="398"/>
      <c r="S4" s="398"/>
      <c r="T4" s="399"/>
    </row>
    <row r="5" spans="1:22" ht="12" customHeight="1">
      <c r="A5" s="597"/>
      <c r="B5" s="598"/>
      <c r="C5" s="602"/>
      <c r="D5" s="896" t="s">
        <v>170</v>
      </c>
      <c r="E5" s="615" t="s">
        <v>171</v>
      </c>
      <c r="F5" s="616"/>
      <c r="G5" s="897"/>
      <c r="H5" s="898" t="s">
        <v>172</v>
      </c>
      <c r="I5" s="613" t="s">
        <v>173</v>
      </c>
      <c r="J5" s="400"/>
      <c r="K5" s="621" t="s">
        <v>174</v>
      </c>
      <c r="L5" s="622"/>
      <c r="M5" s="622"/>
      <c r="N5" s="623"/>
      <c r="O5" s="624" t="s">
        <v>175</v>
      </c>
      <c r="P5" s="622"/>
      <c r="Q5" s="622"/>
      <c r="R5" s="622"/>
      <c r="S5" s="622"/>
      <c r="T5" s="401"/>
    </row>
    <row r="6" spans="1:22" s="152" customFormat="1" ht="12" customHeight="1">
      <c r="A6" s="599"/>
      <c r="B6" s="600"/>
      <c r="C6" s="603"/>
      <c r="D6" s="899"/>
      <c r="E6" s="900" t="s">
        <v>176</v>
      </c>
      <c r="F6" s="148" t="s">
        <v>41</v>
      </c>
      <c r="G6" s="148" t="s">
        <v>177</v>
      </c>
      <c r="H6" s="901"/>
      <c r="I6" s="614"/>
      <c r="J6" s="400"/>
      <c r="K6" s="403" t="s">
        <v>178</v>
      </c>
      <c r="L6" s="402" t="s">
        <v>179</v>
      </c>
      <c r="M6" s="402" t="s">
        <v>180</v>
      </c>
      <c r="N6" s="404" t="s">
        <v>181</v>
      </c>
      <c r="O6" s="405" t="s">
        <v>182</v>
      </c>
      <c r="P6" s="406" t="s">
        <v>38</v>
      </c>
      <c r="Q6" s="406" t="s">
        <v>52</v>
      </c>
      <c r="R6" s="406" t="s">
        <v>183</v>
      </c>
      <c r="S6" s="407" t="s">
        <v>184</v>
      </c>
      <c r="T6" s="408"/>
      <c r="V6" s="153"/>
    </row>
    <row r="7" spans="1:22" ht="15.9" customHeight="1">
      <c r="A7" s="739" t="s">
        <v>114</v>
      </c>
      <c r="B7" s="740"/>
      <c r="C7" s="818">
        <v>93435261</v>
      </c>
      <c r="D7" s="819">
        <v>27319086</v>
      </c>
      <c r="E7" s="902">
        <v>27319086</v>
      </c>
      <c r="F7" s="825">
        <v>27268991</v>
      </c>
      <c r="G7" s="825">
        <v>50095</v>
      </c>
      <c r="H7" s="903" t="s">
        <v>192</v>
      </c>
      <c r="I7" s="823">
        <v>66116175</v>
      </c>
      <c r="J7" s="296"/>
      <c r="K7" s="293">
        <v>5981051</v>
      </c>
      <c r="L7" s="331">
        <v>1700697</v>
      </c>
      <c r="M7" s="331">
        <v>4223725</v>
      </c>
      <c r="N7" s="359">
        <v>56629</v>
      </c>
      <c r="O7" s="360">
        <f>SUM(P7:S7)</f>
        <v>60135124</v>
      </c>
      <c r="P7" s="331">
        <v>1900156</v>
      </c>
      <c r="Q7" s="331">
        <v>787251</v>
      </c>
      <c r="R7" s="331">
        <v>9593282</v>
      </c>
      <c r="S7" s="296">
        <v>47854435</v>
      </c>
      <c r="T7" s="386" t="s">
        <v>185</v>
      </c>
    </row>
    <row r="8" spans="1:22" ht="15.9" customHeight="1">
      <c r="A8" s="739" t="s">
        <v>115</v>
      </c>
      <c r="B8" s="740"/>
      <c r="C8" s="818">
        <v>99097852</v>
      </c>
      <c r="D8" s="819">
        <v>28710608</v>
      </c>
      <c r="E8" s="902">
        <v>28710608</v>
      </c>
      <c r="F8" s="825">
        <v>28658025</v>
      </c>
      <c r="G8" s="825">
        <v>52583</v>
      </c>
      <c r="H8" s="903" t="s">
        <v>192</v>
      </c>
      <c r="I8" s="823">
        <v>70387244</v>
      </c>
      <c r="J8" s="296"/>
      <c r="K8" s="293">
        <v>6186151</v>
      </c>
      <c r="L8" s="331">
        <v>1758911</v>
      </c>
      <c r="M8" s="331">
        <v>4368214</v>
      </c>
      <c r="N8" s="359">
        <v>59026</v>
      </c>
      <c r="O8" s="360">
        <v>64201093</v>
      </c>
      <c r="P8" s="331">
        <v>2138678</v>
      </c>
      <c r="Q8" s="331">
        <v>824579</v>
      </c>
      <c r="R8" s="331">
        <v>9874078</v>
      </c>
      <c r="S8" s="296">
        <v>51363758</v>
      </c>
      <c r="T8" s="386" t="s">
        <v>186</v>
      </c>
    </row>
    <row r="9" spans="1:22" s="154" customFormat="1" ht="15.9" customHeight="1">
      <c r="A9" s="748" t="s">
        <v>116</v>
      </c>
      <c r="B9" s="749"/>
      <c r="C9" s="830">
        <f t="shared" ref="C9:G9" si="0">SUM(C10,C17,C25,C43)</f>
        <v>100676879</v>
      </c>
      <c r="D9" s="831">
        <f t="shared" si="0"/>
        <v>29193590</v>
      </c>
      <c r="E9" s="904">
        <f t="shared" si="0"/>
        <v>29193590</v>
      </c>
      <c r="F9" s="905">
        <f t="shared" si="0"/>
        <v>29141007</v>
      </c>
      <c r="G9" s="839">
        <f t="shared" si="0"/>
        <v>52583</v>
      </c>
      <c r="H9" s="906" t="s">
        <v>193</v>
      </c>
      <c r="I9" s="836">
        <f t="shared" ref="I9:N9" si="1">SUM(I10,I17,I25,I43)</f>
        <v>71483289</v>
      </c>
      <c r="J9" s="287"/>
      <c r="K9" s="410">
        <f t="shared" si="1"/>
        <v>6309106</v>
      </c>
      <c r="L9" s="388">
        <f t="shared" si="1"/>
        <v>1784727</v>
      </c>
      <c r="M9" s="388">
        <f t="shared" si="1"/>
        <v>4465341</v>
      </c>
      <c r="N9" s="387">
        <f t="shared" si="1"/>
        <v>59038</v>
      </c>
      <c r="O9" s="391">
        <f>SUM(O10,O17,O25,O43)</f>
        <v>65174183</v>
      </c>
      <c r="P9" s="388">
        <f t="shared" ref="P9:S9" si="2">SUM(P10,P17,P25,P43)</f>
        <v>2224168</v>
      </c>
      <c r="Q9" s="388">
        <f t="shared" si="2"/>
        <v>889194</v>
      </c>
      <c r="R9" s="388">
        <f t="shared" si="2"/>
        <v>9923346</v>
      </c>
      <c r="S9" s="387">
        <f t="shared" si="2"/>
        <v>52137475</v>
      </c>
      <c r="T9" s="392" t="s">
        <v>187</v>
      </c>
    </row>
    <row r="10" spans="1:22" s="154" customFormat="1" ht="18" customHeight="1">
      <c r="A10" s="757" t="s">
        <v>117</v>
      </c>
      <c r="B10" s="758"/>
      <c r="C10" s="843">
        <f>SUM(D10,I10)</f>
        <v>26235491</v>
      </c>
      <c r="D10" s="844">
        <f>SUM(E10,H10)</f>
        <v>13357643</v>
      </c>
      <c r="E10" s="907">
        <f>SUM(F10,G10)</f>
        <v>13357643</v>
      </c>
      <c r="F10" s="850">
        <f>F11</f>
        <v>13323578</v>
      </c>
      <c r="G10" s="850">
        <f>G11</f>
        <v>34065</v>
      </c>
      <c r="H10" s="908">
        <v>0</v>
      </c>
      <c r="I10" s="848">
        <f>I11</f>
        <v>12877848</v>
      </c>
      <c r="J10" s="277"/>
      <c r="K10" s="274">
        <f>SUM(L10:N10)</f>
        <v>778826</v>
      </c>
      <c r="L10" s="318">
        <f>L11</f>
        <v>138462</v>
      </c>
      <c r="M10" s="318">
        <f>M11</f>
        <v>624632</v>
      </c>
      <c r="N10" s="354">
        <f t="shared" ref="N10:S10" si="3">N11</f>
        <v>15732</v>
      </c>
      <c r="O10" s="355">
        <f>SUM(P10:S10)</f>
        <v>12099022</v>
      </c>
      <c r="P10" s="318">
        <f t="shared" si="3"/>
        <v>457618</v>
      </c>
      <c r="Q10" s="318">
        <f t="shared" si="3"/>
        <v>17202</v>
      </c>
      <c r="R10" s="318">
        <f t="shared" si="3"/>
        <v>4691166</v>
      </c>
      <c r="S10" s="277">
        <f t="shared" si="3"/>
        <v>6933036</v>
      </c>
      <c r="T10" s="356"/>
    </row>
    <row r="11" spans="1:22" s="154" customFormat="1" ht="14.1" customHeight="1">
      <c r="A11" s="766" t="s">
        <v>118</v>
      </c>
      <c r="B11" s="767"/>
      <c r="C11" s="837">
        <f>SUM(C12:C16)</f>
        <v>26235491</v>
      </c>
      <c r="D11" s="854">
        <f t="shared" ref="D11:G11" si="4">SUM(D12:D16)</f>
        <v>13357643</v>
      </c>
      <c r="E11" s="909">
        <f t="shared" si="4"/>
        <v>13357643</v>
      </c>
      <c r="F11" s="860">
        <f t="shared" si="4"/>
        <v>13323578</v>
      </c>
      <c r="G11" s="860">
        <f t="shared" si="4"/>
        <v>34065</v>
      </c>
      <c r="H11" s="910">
        <v>0</v>
      </c>
      <c r="I11" s="858">
        <f t="shared" ref="I11:S11" si="5">SUM(I12:I16)</f>
        <v>12877848</v>
      </c>
      <c r="J11" s="287"/>
      <c r="K11" s="284">
        <f t="shared" si="5"/>
        <v>778826</v>
      </c>
      <c r="L11" s="325">
        <f t="shared" si="5"/>
        <v>138462</v>
      </c>
      <c r="M11" s="325">
        <f t="shared" si="5"/>
        <v>624632</v>
      </c>
      <c r="N11" s="357">
        <f t="shared" si="5"/>
        <v>15732</v>
      </c>
      <c r="O11" s="358">
        <f t="shared" si="5"/>
        <v>12099022</v>
      </c>
      <c r="P11" s="325">
        <f t="shared" si="5"/>
        <v>457618</v>
      </c>
      <c r="Q11" s="325">
        <f t="shared" si="5"/>
        <v>17202</v>
      </c>
      <c r="R11" s="325">
        <f t="shared" si="5"/>
        <v>4691166</v>
      </c>
      <c r="S11" s="287">
        <f t="shared" si="5"/>
        <v>6933036</v>
      </c>
      <c r="T11" s="356"/>
    </row>
    <row r="12" spans="1:22" ht="14.1" customHeight="1">
      <c r="A12" s="775">
        <v>1</v>
      </c>
      <c r="B12" s="776" t="s">
        <v>119</v>
      </c>
      <c r="C12" s="818">
        <f t="shared" ref="C12:C16" si="6">SUM(D12,I12)</f>
        <v>7129480</v>
      </c>
      <c r="D12" s="819">
        <f t="shared" ref="D12:D16" si="7">SUM(E12,H12)</f>
        <v>4381534</v>
      </c>
      <c r="E12" s="902">
        <f>SUM(F12,G12)</f>
        <v>4381534</v>
      </c>
      <c r="F12" s="825">
        <v>4368166</v>
      </c>
      <c r="G12" s="825">
        <v>13368</v>
      </c>
      <c r="H12" s="911">
        <v>0</v>
      </c>
      <c r="I12" s="823">
        <f>SUM(K12,O12)</f>
        <v>2747946</v>
      </c>
      <c r="J12" s="296"/>
      <c r="K12" s="293">
        <f t="shared" ref="K12:K17" si="8">SUM(L12:N12)</f>
        <v>233055</v>
      </c>
      <c r="L12" s="331">
        <v>20949</v>
      </c>
      <c r="M12" s="331">
        <v>204067</v>
      </c>
      <c r="N12" s="359">
        <v>8039</v>
      </c>
      <c r="O12" s="360">
        <f t="shared" ref="O12:O17" si="9">SUM(P12:S12)</f>
        <v>2514891</v>
      </c>
      <c r="P12" s="331">
        <v>59982</v>
      </c>
      <c r="Q12" s="331">
        <v>16509</v>
      </c>
      <c r="R12" s="331">
        <v>138270</v>
      </c>
      <c r="S12" s="296">
        <v>2300130</v>
      </c>
      <c r="T12" s="361">
        <v>1</v>
      </c>
    </row>
    <row r="13" spans="1:22" ht="14.1" customHeight="1">
      <c r="A13" s="775">
        <v>2</v>
      </c>
      <c r="B13" s="776" t="s">
        <v>120</v>
      </c>
      <c r="C13" s="818">
        <f t="shared" si="6"/>
        <v>6918215</v>
      </c>
      <c r="D13" s="819">
        <f t="shared" si="7"/>
        <v>1636437</v>
      </c>
      <c r="E13" s="902">
        <f t="shared" ref="E13:E16" si="10">SUM(F13,G13)</f>
        <v>1636437</v>
      </c>
      <c r="F13" s="825">
        <v>1629325</v>
      </c>
      <c r="G13" s="825">
        <v>7112</v>
      </c>
      <c r="H13" s="911">
        <v>0</v>
      </c>
      <c r="I13" s="823">
        <f t="shared" ref="I13:I16" si="11">SUM(K13,O13)</f>
        <v>5281778</v>
      </c>
      <c r="J13" s="296"/>
      <c r="K13" s="293">
        <f t="shared" si="8"/>
        <v>151364</v>
      </c>
      <c r="L13" s="331">
        <v>25589</v>
      </c>
      <c r="M13" s="331">
        <v>125748</v>
      </c>
      <c r="N13" s="359">
        <v>27</v>
      </c>
      <c r="O13" s="360">
        <f t="shared" si="9"/>
        <v>5130414</v>
      </c>
      <c r="P13" s="331">
        <v>333977</v>
      </c>
      <c r="Q13" s="331">
        <v>693</v>
      </c>
      <c r="R13" s="331">
        <v>3903961</v>
      </c>
      <c r="S13" s="296">
        <v>891783</v>
      </c>
      <c r="T13" s="361">
        <v>2</v>
      </c>
    </row>
    <row r="14" spans="1:22" ht="14.1" customHeight="1">
      <c r="A14" s="775">
        <v>3</v>
      </c>
      <c r="B14" s="776" t="s">
        <v>121</v>
      </c>
      <c r="C14" s="818">
        <f t="shared" si="6"/>
        <v>1788224</v>
      </c>
      <c r="D14" s="819">
        <f t="shared" si="7"/>
        <v>750669</v>
      </c>
      <c r="E14" s="902">
        <f t="shared" si="10"/>
        <v>750669</v>
      </c>
      <c r="F14" s="825">
        <v>750669</v>
      </c>
      <c r="G14" s="825">
        <v>0</v>
      </c>
      <c r="H14" s="911">
        <v>0</v>
      </c>
      <c r="I14" s="823">
        <f t="shared" si="11"/>
        <v>1037555</v>
      </c>
      <c r="J14" s="296"/>
      <c r="K14" s="293">
        <f t="shared" si="8"/>
        <v>126438</v>
      </c>
      <c r="L14" s="331">
        <v>77237</v>
      </c>
      <c r="M14" s="331">
        <v>49139</v>
      </c>
      <c r="N14" s="359">
        <v>62</v>
      </c>
      <c r="O14" s="360">
        <f t="shared" si="9"/>
        <v>911117</v>
      </c>
      <c r="P14" s="331">
        <v>0</v>
      </c>
      <c r="Q14" s="331">
        <v>0</v>
      </c>
      <c r="R14" s="331">
        <v>191964</v>
      </c>
      <c r="S14" s="296">
        <v>719153</v>
      </c>
      <c r="T14" s="361">
        <v>3</v>
      </c>
    </row>
    <row r="15" spans="1:22" ht="14.1" customHeight="1">
      <c r="A15" s="775">
        <v>4</v>
      </c>
      <c r="B15" s="776" t="s">
        <v>122</v>
      </c>
      <c r="C15" s="818">
        <f t="shared" si="6"/>
        <v>679044</v>
      </c>
      <c r="D15" s="819">
        <f t="shared" si="7"/>
        <v>234826</v>
      </c>
      <c r="E15" s="902">
        <f t="shared" si="10"/>
        <v>234826</v>
      </c>
      <c r="F15" s="825">
        <v>234826</v>
      </c>
      <c r="G15" s="825">
        <v>0</v>
      </c>
      <c r="H15" s="911">
        <v>0</v>
      </c>
      <c r="I15" s="823">
        <f t="shared" si="11"/>
        <v>444218</v>
      </c>
      <c r="J15" s="296"/>
      <c r="K15" s="293">
        <f t="shared" si="8"/>
        <v>139873</v>
      </c>
      <c r="L15" s="331">
        <v>14521</v>
      </c>
      <c r="M15" s="331">
        <v>125352</v>
      </c>
      <c r="N15" s="359">
        <v>0</v>
      </c>
      <c r="O15" s="360">
        <f t="shared" si="9"/>
        <v>304345</v>
      </c>
      <c r="P15" s="331">
        <v>0</v>
      </c>
      <c r="Q15" s="331">
        <v>0</v>
      </c>
      <c r="R15" s="331">
        <v>17747</v>
      </c>
      <c r="S15" s="296">
        <v>286598</v>
      </c>
      <c r="T15" s="361">
        <v>4</v>
      </c>
    </row>
    <row r="16" spans="1:22" ht="14.1" customHeight="1">
      <c r="A16" s="778">
        <v>5</v>
      </c>
      <c r="B16" s="779" t="s">
        <v>123</v>
      </c>
      <c r="C16" s="864">
        <f t="shared" si="6"/>
        <v>9720528</v>
      </c>
      <c r="D16" s="865">
        <f t="shared" si="7"/>
        <v>6354177</v>
      </c>
      <c r="E16" s="912">
        <f t="shared" si="10"/>
        <v>6354177</v>
      </c>
      <c r="F16" s="871">
        <v>6340592</v>
      </c>
      <c r="G16" s="871">
        <v>13585</v>
      </c>
      <c r="H16" s="913">
        <v>0</v>
      </c>
      <c r="I16" s="869">
        <f t="shared" si="11"/>
        <v>3366351</v>
      </c>
      <c r="J16" s="296"/>
      <c r="K16" s="299">
        <f t="shared" si="8"/>
        <v>128096</v>
      </c>
      <c r="L16" s="337">
        <v>166</v>
      </c>
      <c r="M16" s="337">
        <v>120326</v>
      </c>
      <c r="N16" s="362">
        <v>7604</v>
      </c>
      <c r="O16" s="363">
        <f t="shared" si="9"/>
        <v>3238255</v>
      </c>
      <c r="P16" s="337">
        <v>63659</v>
      </c>
      <c r="Q16" s="337">
        <v>0</v>
      </c>
      <c r="R16" s="337">
        <v>439224</v>
      </c>
      <c r="S16" s="340">
        <v>2735372</v>
      </c>
      <c r="T16" s="364">
        <v>5</v>
      </c>
    </row>
    <row r="17" spans="1:20" s="154" customFormat="1" ht="18" customHeight="1">
      <c r="A17" s="787" t="s">
        <v>124</v>
      </c>
      <c r="B17" s="788"/>
      <c r="C17" s="843">
        <f>SUM(D17,I17)</f>
        <v>20365086</v>
      </c>
      <c r="D17" s="844">
        <f>SUM(E17,H17)</f>
        <v>9135133</v>
      </c>
      <c r="E17" s="907">
        <f>SUM(F17,G17)</f>
        <v>9135133</v>
      </c>
      <c r="F17" s="850">
        <f>F18</f>
        <v>9135133</v>
      </c>
      <c r="G17" s="850">
        <f>G18</f>
        <v>0</v>
      </c>
      <c r="H17" s="908">
        <v>0</v>
      </c>
      <c r="I17" s="848">
        <f>SUM(K17,O17)</f>
        <v>11229953</v>
      </c>
      <c r="J17" s="277"/>
      <c r="K17" s="274">
        <f t="shared" si="8"/>
        <v>1455595</v>
      </c>
      <c r="L17" s="318">
        <f t="shared" ref="L17:S17" si="12">L18</f>
        <v>202814</v>
      </c>
      <c r="M17" s="318">
        <f t="shared" si="12"/>
        <v>1252384</v>
      </c>
      <c r="N17" s="354">
        <f t="shared" si="12"/>
        <v>397</v>
      </c>
      <c r="O17" s="355">
        <f t="shared" si="9"/>
        <v>9774358</v>
      </c>
      <c r="P17" s="318">
        <f t="shared" si="12"/>
        <v>427077</v>
      </c>
      <c r="Q17" s="318">
        <f t="shared" si="12"/>
        <v>277732</v>
      </c>
      <c r="R17" s="318">
        <f t="shared" si="12"/>
        <v>872050</v>
      </c>
      <c r="S17" s="277">
        <f t="shared" si="12"/>
        <v>8197499</v>
      </c>
      <c r="T17" s="356"/>
    </row>
    <row r="18" spans="1:20" s="154" customFormat="1" ht="14.1" customHeight="1">
      <c r="A18" s="789" t="s">
        <v>125</v>
      </c>
      <c r="B18" s="790"/>
      <c r="C18" s="837">
        <f>SUM(C19:C24)</f>
        <v>20365086</v>
      </c>
      <c r="D18" s="854">
        <f t="shared" ref="D18:G18" si="13">SUM(D19:D24)</f>
        <v>9135133</v>
      </c>
      <c r="E18" s="909">
        <f t="shared" si="13"/>
        <v>9135133</v>
      </c>
      <c r="F18" s="860">
        <f t="shared" si="13"/>
        <v>9135133</v>
      </c>
      <c r="G18" s="860">
        <f t="shared" si="13"/>
        <v>0</v>
      </c>
      <c r="H18" s="910">
        <v>0</v>
      </c>
      <c r="I18" s="858">
        <f t="shared" ref="I18:S18" si="14">SUM(I19:I24)</f>
        <v>11229953</v>
      </c>
      <c r="J18" s="287"/>
      <c r="K18" s="284">
        <f t="shared" si="14"/>
        <v>1455595</v>
      </c>
      <c r="L18" s="325">
        <f t="shared" si="14"/>
        <v>202814</v>
      </c>
      <c r="M18" s="325">
        <f t="shared" si="14"/>
        <v>1252384</v>
      </c>
      <c r="N18" s="287">
        <f t="shared" si="14"/>
        <v>397</v>
      </c>
      <c r="O18" s="358">
        <f t="shared" si="14"/>
        <v>9774358</v>
      </c>
      <c r="P18" s="325">
        <f t="shared" si="14"/>
        <v>427077</v>
      </c>
      <c r="Q18" s="325">
        <f t="shared" si="14"/>
        <v>277732</v>
      </c>
      <c r="R18" s="325">
        <f t="shared" si="14"/>
        <v>872050</v>
      </c>
      <c r="S18" s="287">
        <f t="shared" si="14"/>
        <v>8197499</v>
      </c>
      <c r="T18" s="356"/>
    </row>
    <row r="19" spans="1:20" ht="14.1" customHeight="1">
      <c r="A19" s="775">
        <v>6</v>
      </c>
      <c r="B19" s="776" t="s">
        <v>126</v>
      </c>
      <c r="C19" s="818">
        <f t="shared" ref="C19:C24" si="15">SUM(D19,I19)</f>
        <v>7599961</v>
      </c>
      <c r="D19" s="819">
        <f t="shared" ref="D19:D24" si="16">SUM(E19,H19)</f>
        <v>5122638</v>
      </c>
      <c r="E19" s="902">
        <f t="shared" ref="E19:E24" si="17">SUM(F19,G19)</f>
        <v>5122638</v>
      </c>
      <c r="F19" s="825">
        <v>5122638</v>
      </c>
      <c r="G19" s="825">
        <v>0</v>
      </c>
      <c r="H19" s="911">
        <v>0</v>
      </c>
      <c r="I19" s="823">
        <f t="shared" ref="I19:I24" si="18">SUM(K19,O19)</f>
        <v>2477323</v>
      </c>
      <c r="J19" s="296"/>
      <c r="K19" s="293">
        <f t="shared" ref="K19:K24" si="19">SUM(L19:N19)</f>
        <v>268398</v>
      </c>
      <c r="L19" s="331">
        <v>13757</v>
      </c>
      <c r="M19" s="331">
        <v>254641</v>
      </c>
      <c r="N19" s="359">
        <v>0</v>
      </c>
      <c r="O19" s="360">
        <f t="shared" ref="O19:O24" si="20">SUM(P19:S19)</f>
        <v>2208925</v>
      </c>
      <c r="P19" s="331">
        <v>0</v>
      </c>
      <c r="Q19" s="331">
        <v>131094</v>
      </c>
      <c r="R19" s="331">
        <v>59904</v>
      </c>
      <c r="S19" s="296">
        <v>2017927</v>
      </c>
      <c r="T19" s="361">
        <v>6</v>
      </c>
    </row>
    <row r="20" spans="1:20" ht="14.1" customHeight="1">
      <c r="A20" s="775">
        <v>7</v>
      </c>
      <c r="B20" s="776" t="s">
        <v>127</v>
      </c>
      <c r="C20" s="818">
        <f t="shared" si="15"/>
        <v>1988293</v>
      </c>
      <c r="D20" s="819">
        <f t="shared" si="16"/>
        <v>363407</v>
      </c>
      <c r="E20" s="902">
        <f t="shared" si="17"/>
        <v>363407</v>
      </c>
      <c r="F20" s="825">
        <v>363407</v>
      </c>
      <c r="G20" s="825">
        <v>0</v>
      </c>
      <c r="H20" s="911">
        <v>0</v>
      </c>
      <c r="I20" s="823">
        <f t="shared" si="18"/>
        <v>1624886</v>
      </c>
      <c r="J20" s="296"/>
      <c r="K20" s="293">
        <f t="shared" si="19"/>
        <v>321258</v>
      </c>
      <c r="L20" s="331">
        <v>158867</v>
      </c>
      <c r="M20" s="331">
        <v>162391</v>
      </c>
      <c r="N20" s="359">
        <v>0</v>
      </c>
      <c r="O20" s="360">
        <f t="shared" si="20"/>
        <v>1303628</v>
      </c>
      <c r="P20" s="821">
        <v>143042</v>
      </c>
      <c r="Q20" s="331">
        <v>45102</v>
      </c>
      <c r="R20" s="331">
        <v>223539</v>
      </c>
      <c r="S20" s="296">
        <v>891945</v>
      </c>
      <c r="T20" s="361">
        <v>7</v>
      </c>
    </row>
    <row r="21" spans="1:20" ht="14.1" customHeight="1">
      <c r="A21" s="775">
        <v>8</v>
      </c>
      <c r="B21" s="776" t="s">
        <v>128</v>
      </c>
      <c r="C21" s="818">
        <f t="shared" si="15"/>
        <v>3785759</v>
      </c>
      <c r="D21" s="819">
        <f t="shared" si="16"/>
        <v>1737896</v>
      </c>
      <c r="E21" s="902">
        <f t="shared" si="17"/>
        <v>1737896</v>
      </c>
      <c r="F21" s="825">
        <v>1737896</v>
      </c>
      <c r="G21" s="825">
        <v>0</v>
      </c>
      <c r="H21" s="911">
        <v>0</v>
      </c>
      <c r="I21" s="823">
        <f t="shared" si="18"/>
        <v>2047863</v>
      </c>
      <c r="J21" s="296"/>
      <c r="K21" s="293">
        <f t="shared" si="19"/>
        <v>338862</v>
      </c>
      <c r="L21" s="331">
        <v>750</v>
      </c>
      <c r="M21" s="331">
        <v>337922</v>
      </c>
      <c r="N21" s="359">
        <v>190</v>
      </c>
      <c r="O21" s="360">
        <f t="shared" si="20"/>
        <v>1709001</v>
      </c>
      <c r="P21" s="331">
        <v>0</v>
      </c>
      <c r="Q21" s="331">
        <v>18569</v>
      </c>
      <c r="R21" s="331">
        <v>383151</v>
      </c>
      <c r="S21" s="296">
        <v>1307281</v>
      </c>
      <c r="T21" s="361">
        <v>8</v>
      </c>
    </row>
    <row r="22" spans="1:20" ht="14.1" customHeight="1">
      <c r="A22" s="775">
        <v>9</v>
      </c>
      <c r="B22" s="776" t="s">
        <v>129</v>
      </c>
      <c r="C22" s="818">
        <f t="shared" si="15"/>
        <v>373293</v>
      </c>
      <c r="D22" s="819">
        <f t="shared" si="16"/>
        <v>302869</v>
      </c>
      <c r="E22" s="902">
        <f t="shared" si="17"/>
        <v>302869</v>
      </c>
      <c r="F22" s="825">
        <v>302869</v>
      </c>
      <c r="G22" s="825">
        <v>0</v>
      </c>
      <c r="H22" s="911">
        <v>0</v>
      </c>
      <c r="I22" s="823">
        <f t="shared" si="18"/>
        <v>70424</v>
      </c>
      <c r="J22" s="296"/>
      <c r="K22" s="293">
        <f t="shared" si="19"/>
        <v>4479</v>
      </c>
      <c r="L22" s="331">
        <v>0</v>
      </c>
      <c r="M22" s="331">
        <v>4479</v>
      </c>
      <c r="N22" s="359">
        <v>0</v>
      </c>
      <c r="O22" s="360">
        <f t="shared" si="20"/>
        <v>65945</v>
      </c>
      <c r="P22" s="331">
        <v>0</v>
      </c>
      <c r="Q22" s="331">
        <v>0</v>
      </c>
      <c r="R22" s="331">
        <v>20504</v>
      </c>
      <c r="S22" s="296">
        <v>45441</v>
      </c>
      <c r="T22" s="361">
        <v>9</v>
      </c>
    </row>
    <row r="23" spans="1:20" ht="14.1" customHeight="1">
      <c r="A23" s="775">
        <v>10</v>
      </c>
      <c r="B23" s="776" t="s">
        <v>131</v>
      </c>
      <c r="C23" s="818">
        <f t="shared" si="15"/>
        <v>1237351</v>
      </c>
      <c r="D23" s="819">
        <f t="shared" si="16"/>
        <v>29565</v>
      </c>
      <c r="E23" s="902">
        <f t="shared" si="17"/>
        <v>29565</v>
      </c>
      <c r="F23" s="825">
        <v>29565</v>
      </c>
      <c r="G23" s="825">
        <v>0</v>
      </c>
      <c r="H23" s="911">
        <v>0</v>
      </c>
      <c r="I23" s="823">
        <f t="shared" si="18"/>
        <v>1207786</v>
      </c>
      <c r="J23" s="296"/>
      <c r="K23" s="293">
        <f t="shared" si="19"/>
        <v>179979</v>
      </c>
      <c r="L23" s="331">
        <v>0</v>
      </c>
      <c r="M23" s="331">
        <v>179979</v>
      </c>
      <c r="N23" s="359">
        <v>0</v>
      </c>
      <c r="O23" s="360">
        <f t="shared" si="20"/>
        <v>1027807</v>
      </c>
      <c r="P23" s="331">
        <v>231387</v>
      </c>
      <c r="Q23" s="331">
        <v>21241</v>
      </c>
      <c r="R23" s="331">
        <v>23894</v>
      </c>
      <c r="S23" s="296">
        <v>751285</v>
      </c>
      <c r="T23" s="361">
        <v>10</v>
      </c>
    </row>
    <row r="24" spans="1:20" ht="14.1" customHeight="1">
      <c r="A24" s="778">
        <v>11</v>
      </c>
      <c r="B24" s="779" t="s">
        <v>132</v>
      </c>
      <c r="C24" s="864">
        <f t="shared" si="15"/>
        <v>5380429</v>
      </c>
      <c r="D24" s="865">
        <f t="shared" si="16"/>
        <v>1578758</v>
      </c>
      <c r="E24" s="912">
        <f t="shared" si="17"/>
        <v>1578758</v>
      </c>
      <c r="F24" s="871">
        <v>1578758</v>
      </c>
      <c r="G24" s="871">
        <v>0</v>
      </c>
      <c r="H24" s="913">
        <v>0</v>
      </c>
      <c r="I24" s="869">
        <f t="shared" si="18"/>
        <v>3801671</v>
      </c>
      <c r="J24" s="296"/>
      <c r="K24" s="299">
        <f t="shared" si="19"/>
        <v>342619</v>
      </c>
      <c r="L24" s="337">
        <v>29440</v>
      </c>
      <c r="M24" s="337">
        <v>312972</v>
      </c>
      <c r="N24" s="362">
        <v>207</v>
      </c>
      <c r="O24" s="363">
        <f t="shared" si="20"/>
        <v>3459052</v>
      </c>
      <c r="P24" s="337">
        <v>52648</v>
      </c>
      <c r="Q24" s="337">
        <v>61726</v>
      </c>
      <c r="R24" s="337">
        <v>161058</v>
      </c>
      <c r="S24" s="340">
        <v>3183620</v>
      </c>
      <c r="T24" s="364">
        <v>11</v>
      </c>
    </row>
    <row r="25" spans="1:20" s="154" customFormat="1" ht="18" customHeight="1">
      <c r="A25" s="757" t="s">
        <v>133</v>
      </c>
      <c r="B25" s="792"/>
      <c r="C25" s="843">
        <f>SUM(C26,C33)</f>
        <v>18329041</v>
      </c>
      <c r="D25" s="844">
        <f t="shared" ref="D25:H25" si="21">SUM(D26,D33)</f>
        <v>1855340</v>
      </c>
      <c r="E25" s="907">
        <f t="shared" si="21"/>
        <v>1855340</v>
      </c>
      <c r="F25" s="850">
        <f t="shared" si="21"/>
        <v>1855340</v>
      </c>
      <c r="G25" s="850">
        <f t="shared" si="21"/>
        <v>0</v>
      </c>
      <c r="H25" s="908">
        <f t="shared" si="21"/>
        <v>0</v>
      </c>
      <c r="I25" s="848">
        <f t="shared" ref="I25:S25" si="22">SUM(I26,I33)</f>
        <v>16473701</v>
      </c>
      <c r="J25" s="277"/>
      <c r="K25" s="274">
        <f>SUM(K26,K33)</f>
        <v>1833336</v>
      </c>
      <c r="L25" s="318">
        <f>SUM(L26,L33)</f>
        <v>647866</v>
      </c>
      <c r="M25" s="318">
        <f t="shared" si="22"/>
        <v>1185470</v>
      </c>
      <c r="N25" s="277">
        <f t="shared" si="22"/>
        <v>0</v>
      </c>
      <c r="O25" s="274">
        <f t="shared" si="22"/>
        <v>14640365</v>
      </c>
      <c r="P25" s="318">
        <f t="shared" si="22"/>
        <v>310950</v>
      </c>
      <c r="Q25" s="318">
        <f t="shared" si="22"/>
        <v>280024</v>
      </c>
      <c r="R25" s="318">
        <f t="shared" si="22"/>
        <v>1329073</v>
      </c>
      <c r="S25" s="277">
        <f t="shared" si="22"/>
        <v>12720318</v>
      </c>
      <c r="T25" s="356"/>
    </row>
    <row r="26" spans="1:20" s="154" customFormat="1" ht="14.1" customHeight="1">
      <c r="A26" s="789" t="s">
        <v>134</v>
      </c>
      <c r="B26" s="794"/>
      <c r="C26" s="837">
        <f>SUM(C27:C32)</f>
        <v>6797550</v>
      </c>
      <c r="D26" s="854">
        <f t="shared" ref="D26:E26" si="23">SUM(D27:D32)</f>
        <v>603404</v>
      </c>
      <c r="E26" s="909">
        <f t="shared" si="23"/>
        <v>603404</v>
      </c>
      <c r="F26" s="860">
        <v>603404</v>
      </c>
      <c r="G26" s="860">
        <v>0</v>
      </c>
      <c r="H26" s="910">
        <v>0</v>
      </c>
      <c r="I26" s="858">
        <f t="shared" ref="I26:S26" si="24">SUM(I27:I32)</f>
        <v>6194146</v>
      </c>
      <c r="J26" s="287"/>
      <c r="K26" s="284">
        <f>SUM(K27:K32)</f>
        <v>1198738</v>
      </c>
      <c r="L26" s="325">
        <f t="shared" si="24"/>
        <v>599668</v>
      </c>
      <c r="M26" s="325">
        <f t="shared" si="24"/>
        <v>599070</v>
      </c>
      <c r="N26" s="357">
        <f t="shared" si="24"/>
        <v>0</v>
      </c>
      <c r="O26" s="358">
        <f t="shared" si="24"/>
        <v>4995408</v>
      </c>
      <c r="P26" s="325">
        <f t="shared" si="24"/>
        <v>23646</v>
      </c>
      <c r="Q26" s="325">
        <f t="shared" si="24"/>
        <v>8872</v>
      </c>
      <c r="R26" s="325">
        <f t="shared" si="24"/>
        <v>591770</v>
      </c>
      <c r="S26" s="287">
        <f t="shared" si="24"/>
        <v>4371120</v>
      </c>
      <c r="T26" s="356" t="s">
        <v>188</v>
      </c>
    </row>
    <row r="27" spans="1:20" ht="14.1" customHeight="1">
      <c r="A27" s="775">
        <v>12</v>
      </c>
      <c r="B27" s="776" t="s">
        <v>135</v>
      </c>
      <c r="C27" s="818">
        <f t="shared" ref="C27:C32" si="25">SUM(D27,I27)</f>
        <v>1911585</v>
      </c>
      <c r="D27" s="819">
        <f t="shared" ref="D27:D32" si="26">SUM(E27,H27)</f>
        <v>133526</v>
      </c>
      <c r="E27" s="902">
        <f t="shared" ref="E27:E32" si="27">SUM(F27,G27)</f>
        <v>133526</v>
      </c>
      <c r="F27" s="825">
        <v>133526</v>
      </c>
      <c r="G27" s="825">
        <v>0</v>
      </c>
      <c r="H27" s="911">
        <v>0</v>
      </c>
      <c r="I27" s="823">
        <f t="shared" ref="I27:I32" si="28">SUM(K27,O27)</f>
        <v>1778059</v>
      </c>
      <c r="J27" s="296"/>
      <c r="K27" s="293">
        <f t="shared" ref="K27:K32" si="29">SUM(L27:N27)</f>
        <v>500852</v>
      </c>
      <c r="L27" s="394">
        <v>422263</v>
      </c>
      <c r="M27" s="394">
        <v>78589</v>
      </c>
      <c r="N27" s="359">
        <v>0</v>
      </c>
      <c r="O27" s="360">
        <f t="shared" ref="O27:O32" si="30">SUM(P27:S27)</f>
        <v>1277207</v>
      </c>
      <c r="P27" s="394">
        <v>23646</v>
      </c>
      <c r="Q27" s="394">
        <v>4150</v>
      </c>
      <c r="R27" s="394">
        <v>221651</v>
      </c>
      <c r="S27" s="411">
        <v>1027760</v>
      </c>
      <c r="T27" s="361">
        <v>12</v>
      </c>
    </row>
    <row r="28" spans="1:20" ht="14.1" customHeight="1">
      <c r="A28" s="775">
        <v>13</v>
      </c>
      <c r="B28" s="776" t="s">
        <v>136</v>
      </c>
      <c r="C28" s="818">
        <f t="shared" si="25"/>
        <v>7756</v>
      </c>
      <c r="D28" s="819">
        <f t="shared" si="26"/>
        <v>0</v>
      </c>
      <c r="E28" s="902">
        <f t="shared" si="27"/>
        <v>0</v>
      </c>
      <c r="F28" s="825">
        <v>0</v>
      </c>
      <c r="G28" s="825">
        <v>0</v>
      </c>
      <c r="H28" s="911">
        <v>0</v>
      </c>
      <c r="I28" s="823">
        <f t="shared" si="28"/>
        <v>7756</v>
      </c>
      <c r="J28" s="296"/>
      <c r="K28" s="293">
        <f t="shared" si="29"/>
        <v>3836</v>
      </c>
      <c r="L28" s="331">
        <v>5</v>
      </c>
      <c r="M28" s="394">
        <v>3831</v>
      </c>
      <c r="N28" s="359">
        <v>0</v>
      </c>
      <c r="O28" s="360">
        <f t="shared" si="30"/>
        <v>3920</v>
      </c>
      <c r="P28" s="331">
        <v>0</v>
      </c>
      <c r="Q28" s="331">
        <v>0</v>
      </c>
      <c r="R28" s="331">
        <v>0</v>
      </c>
      <c r="S28" s="411">
        <v>3920</v>
      </c>
      <c r="T28" s="361">
        <v>13</v>
      </c>
    </row>
    <row r="29" spans="1:20" ht="14.1" customHeight="1">
      <c r="A29" s="775">
        <v>14</v>
      </c>
      <c r="B29" s="776" t="s">
        <v>137</v>
      </c>
      <c r="C29" s="818">
        <f t="shared" si="25"/>
        <v>2519</v>
      </c>
      <c r="D29" s="819">
        <f t="shared" si="26"/>
        <v>0</v>
      </c>
      <c r="E29" s="902">
        <f t="shared" si="27"/>
        <v>0</v>
      </c>
      <c r="F29" s="825">
        <v>0</v>
      </c>
      <c r="G29" s="825">
        <v>0</v>
      </c>
      <c r="H29" s="911">
        <v>0</v>
      </c>
      <c r="I29" s="823">
        <f t="shared" si="28"/>
        <v>2519</v>
      </c>
      <c r="J29" s="296"/>
      <c r="K29" s="293">
        <f t="shared" si="29"/>
        <v>7</v>
      </c>
      <c r="L29" s="394">
        <v>7</v>
      </c>
      <c r="M29" s="331">
        <v>0</v>
      </c>
      <c r="N29" s="359">
        <v>0</v>
      </c>
      <c r="O29" s="360">
        <f t="shared" si="30"/>
        <v>2512</v>
      </c>
      <c r="P29" s="331">
        <v>0</v>
      </c>
      <c r="Q29" s="331">
        <v>0</v>
      </c>
      <c r="R29" s="394">
        <v>40</v>
      </c>
      <c r="S29" s="411">
        <v>2472</v>
      </c>
      <c r="T29" s="361">
        <v>14</v>
      </c>
    </row>
    <row r="30" spans="1:20" ht="14.1" customHeight="1">
      <c r="A30" s="775">
        <v>15</v>
      </c>
      <c r="B30" s="776" t="s">
        <v>138</v>
      </c>
      <c r="C30" s="818">
        <f t="shared" si="25"/>
        <v>4338074</v>
      </c>
      <c r="D30" s="819">
        <f t="shared" si="26"/>
        <v>469878</v>
      </c>
      <c r="E30" s="902">
        <f t="shared" si="27"/>
        <v>469878</v>
      </c>
      <c r="F30" s="914">
        <v>469878</v>
      </c>
      <c r="G30" s="825">
        <v>0</v>
      </c>
      <c r="H30" s="911">
        <v>0</v>
      </c>
      <c r="I30" s="823">
        <f t="shared" si="28"/>
        <v>3868196</v>
      </c>
      <c r="J30" s="296"/>
      <c r="K30" s="293">
        <f t="shared" si="29"/>
        <v>570549</v>
      </c>
      <c r="L30" s="394">
        <v>177146</v>
      </c>
      <c r="M30" s="394">
        <v>393403</v>
      </c>
      <c r="N30" s="359">
        <v>0</v>
      </c>
      <c r="O30" s="360">
        <f t="shared" si="30"/>
        <v>3297647</v>
      </c>
      <c r="P30" s="331">
        <v>0</v>
      </c>
      <c r="Q30" s="394">
        <v>4722</v>
      </c>
      <c r="R30" s="394">
        <v>342317</v>
      </c>
      <c r="S30" s="411">
        <v>2950608</v>
      </c>
      <c r="T30" s="361">
        <v>15</v>
      </c>
    </row>
    <row r="31" spans="1:20" ht="14.1" customHeight="1">
      <c r="A31" s="775">
        <v>16</v>
      </c>
      <c r="B31" s="776" t="s">
        <v>139</v>
      </c>
      <c r="C31" s="818">
        <f t="shared" si="25"/>
        <v>379656</v>
      </c>
      <c r="D31" s="819">
        <f t="shared" si="26"/>
        <v>0</v>
      </c>
      <c r="E31" s="902">
        <f t="shared" si="27"/>
        <v>0</v>
      </c>
      <c r="F31" s="825">
        <v>0</v>
      </c>
      <c r="G31" s="825">
        <v>0</v>
      </c>
      <c r="H31" s="911">
        <v>0</v>
      </c>
      <c r="I31" s="823">
        <f t="shared" si="28"/>
        <v>379656</v>
      </c>
      <c r="J31" s="296"/>
      <c r="K31" s="293">
        <f t="shared" si="29"/>
        <v>99092</v>
      </c>
      <c r="L31" s="394">
        <v>41</v>
      </c>
      <c r="M31" s="394">
        <v>99051</v>
      </c>
      <c r="N31" s="359">
        <v>0</v>
      </c>
      <c r="O31" s="360">
        <f t="shared" si="30"/>
        <v>280564</v>
      </c>
      <c r="P31" s="331">
        <v>0</v>
      </c>
      <c r="Q31" s="331">
        <v>0</v>
      </c>
      <c r="R31" s="394">
        <v>24772</v>
      </c>
      <c r="S31" s="411">
        <v>255792</v>
      </c>
      <c r="T31" s="361">
        <v>16</v>
      </c>
    </row>
    <row r="32" spans="1:20" ht="14.1" customHeight="1">
      <c r="A32" s="775">
        <v>17</v>
      </c>
      <c r="B32" s="776" t="s">
        <v>140</v>
      </c>
      <c r="C32" s="818">
        <f t="shared" si="25"/>
        <v>157960</v>
      </c>
      <c r="D32" s="819">
        <f t="shared" si="26"/>
        <v>0</v>
      </c>
      <c r="E32" s="902">
        <f t="shared" si="27"/>
        <v>0</v>
      </c>
      <c r="F32" s="825">
        <v>0</v>
      </c>
      <c r="G32" s="825">
        <v>0</v>
      </c>
      <c r="H32" s="911">
        <v>0</v>
      </c>
      <c r="I32" s="823">
        <f t="shared" si="28"/>
        <v>157960</v>
      </c>
      <c r="J32" s="296"/>
      <c r="K32" s="293">
        <f t="shared" si="29"/>
        <v>24402</v>
      </c>
      <c r="L32" s="394">
        <v>206</v>
      </c>
      <c r="M32" s="394">
        <v>24196</v>
      </c>
      <c r="N32" s="359">
        <v>0</v>
      </c>
      <c r="O32" s="360">
        <f t="shared" si="30"/>
        <v>133558</v>
      </c>
      <c r="P32" s="331">
        <v>0</v>
      </c>
      <c r="Q32" s="331">
        <v>0</v>
      </c>
      <c r="R32" s="394">
        <v>2990</v>
      </c>
      <c r="S32" s="411">
        <v>130568</v>
      </c>
      <c r="T32" s="361">
        <v>17</v>
      </c>
    </row>
    <row r="33" spans="1:20" s="154" customFormat="1" ht="14.1" customHeight="1">
      <c r="A33" s="789" t="s">
        <v>141</v>
      </c>
      <c r="B33" s="790"/>
      <c r="C33" s="837">
        <f>SUM(C34:C42)</f>
        <v>11531491</v>
      </c>
      <c r="D33" s="854">
        <f t="shared" ref="D33:H33" si="31">SUM(D34:D42)</f>
        <v>1251936</v>
      </c>
      <c r="E33" s="909">
        <f t="shared" si="31"/>
        <v>1251936</v>
      </c>
      <c r="F33" s="860">
        <f t="shared" si="31"/>
        <v>1251936</v>
      </c>
      <c r="G33" s="860">
        <f t="shared" si="31"/>
        <v>0</v>
      </c>
      <c r="H33" s="910">
        <f t="shared" si="31"/>
        <v>0</v>
      </c>
      <c r="I33" s="858">
        <f t="shared" ref="I33:S33" si="32">SUM(I34:I42)</f>
        <v>10279555</v>
      </c>
      <c r="J33" s="287"/>
      <c r="K33" s="284">
        <f t="shared" si="32"/>
        <v>634598</v>
      </c>
      <c r="L33" s="325">
        <f t="shared" si="32"/>
        <v>48198</v>
      </c>
      <c r="M33" s="325">
        <f t="shared" si="32"/>
        <v>586400</v>
      </c>
      <c r="N33" s="357">
        <f t="shared" si="32"/>
        <v>0</v>
      </c>
      <c r="O33" s="358">
        <f t="shared" si="32"/>
        <v>9644957</v>
      </c>
      <c r="P33" s="325">
        <f t="shared" si="32"/>
        <v>287304</v>
      </c>
      <c r="Q33" s="325">
        <f t="shared" si="32"/>
        <v>271152</v>
      </c>
      <c r="R33" s="325">
        <f t="shared" si="32"/>
        <v>737303</v>
      </c>
      <c r="S33" s="287">
        <f t="shared" si="32"/>
        <v>8349198</v>
      </c>
      <c r="T33" s="356"/>
    </row>
    <row r="34" spans="1:20" ht="14.1" customHeight="1">
      <c r="A34" s="775">
        <v>18</v>
      </c>
      <c r="B34" s="776" t="s">
        <v>142</v>
      </c>
      <c r="C34" s="818">
        <f t="shared" ref="C34:C42" si="33">SUM(D34,I34)</f>
        <v>233349</v>
      </c>
      <c r="D34" s="819">
        <f t="shared" ref="D34:D42" si="34">SUM(E34,H34)</f>
        <v>0</v>
      </c>
      <c r="E34" s="902">
        <f t="shared" ref="E34:E42" si="35">SUM(F34,G34)</f>
        <v>0</v>
      </c>
      <c r="F34" s="825">
        <v>0</v>
      </c>
      <c r="G34" s="825">
        <v>0</v>
      </c>
      <c r="H34" s="911">
        <v>0</v>
      </c>
      <c r="I34" s="823">
        <f t="shared" ref="I34:I42" si="36">SUM(K34,O34)</f>
        <v>233349</v>
      </c>
      <c r="J34" s="296"/>
      <c r="K34" s="293">
        <f>SUM(L34:N34)</f>
        <v>51879</v>
      </c>
      <c r="L34" s="394">
        <v>7164</v>
      </c>
      <c r="M34" s="394">
        <v>44715</v>
      </c>
      <c r="N34" s="359">
        <v>0</v>
      </c>
      <c r="O34" s="360">
        <f>SUM(P34:S34)</f>
        <v>181470</v>
      </c>
      <c r="P34" s="331">
        <v>0</v>
      </c>
      <c r="Q34" s="331">
        <v>0</v>
      </c>
      <c r="R34" s="394">
        <v>32311</v>
      </c>
      <c r="S34" s="411">
        <v>149159</v>
      </c>
      <c r="T34" s="361">
        <v>18</v>
      </c>
    </row>
    <row r="35" spans="1:20" ht="14.1" customHeight="1">
      <c r="A35" s="775">
        <v>19</v>
      </c>
      <c r="B35" s="776" t="s">
        <v>143</v>
      </c>
      <c r="C35" s="818">
        <f t="shared" si="33"/>
        <v>10517</v>
      </c>
      <c r="D35" s="819">
        <f t="shared" si="34"/>
        <v>0</v>
      </c>
      <c r="E35" s="902">
        <f t="shared" si="35"/>
        <v>0</v>
      </c>
      <c r="F35" s="825">
        <v>0</v>
      </c>
      <c r="G35" s="825">
        <v>0</v>
      </c>
      <c r="H35" s="911">
        <v>0</v>
      </c>
      <c r="I35" s="823">
        <f t="shared" si="36"/>
        <v>10517</v>
      </c>
      <c r="J35" s="296"/>
      <c r="K35" s="293">
        <f t="shared" ref="K35:K42" si="37">SUM(L35:N35)</f>
        <v>6612</v>
      </c>
      <c r="L35" s="331">
        <v>0</v>
      </c>
      <c r="M35" s="394">
        <v>6612</v>
      </c>
      <c r="N35" s="359">
        <v>0</v>
      </c>
      <c r="O35" s="360">
        <f t="shared" ref="O35:O41" si="38">SUM(P35:S35)</f>
        <v>3905</v>
      </c>
      <c r="P35" s="331">
        <v>0</v>
      </c>
      <c r="Q35" s="331">
        <v>0</v>
      </c>
      <c r="R35" s="394">
        <v>212</v>
      </c>
      <c r="S35" s="411">
        <v>3693</v>
      </c>
      <c r="T35" s="361">
        <v>19</v>
      </c>
    </row>
    <row r="36" spans="1:20" ht="14.1" customHeight="1">
      <c r="A36" s="775">
        <v>20</v>
      </c>
      <c r="B36" s="776" t="s">
        <v>144</v>
      </c>
      <c r="C36" s="818">
        <f t="shared" si="33"/>
        <v>214</v>
      </c>
      <c r="D36" s="819">
        <f t="shared" si="34"/>
        <v>0</v>
      </c>
      <c r="E36" s="902">
        <f t="shared" si="35"/>
        <v>0</v>
      </c>
      <c r="F36" s="825">
        <v>0</v>
      </c>
      <c r="G36" s="825">
        <v>0</v>
      </c>
      <c r="H36" s="911">
        <v>0</v>
      </c>
      <c r="I36" s="823">
        <f t="shared" si="36"/>
        <v>214</v>
      </c>
      <c r="J36" s="296"/>
      <c r="K36" s="293">
        <f t="shared" si="37"/>
        <v>26</v>
      </c>
      <c r="L36" s="331">
        <v>0</v>
      </c>
      <c r="M36" s="331">
        <v>26</v>
      </c>
      <c r="N36" s="359">
        <v>0</v>
      </c>
      <c r="O36" s="360">
        <f t="shared" si="38"/>
        <v>188</v>
      </c>
      <c r="P36" s="331">
        <v>0</v>
      </c>
      <c r="Q36" s="331">
        <v>0</v>
      </c>
      <c r="R36" s="331">
        <v>0</v>
      </c>
      <c r="S36" s="411">
        <v>188</v>
      </c>
      <c r="T36" s="361">
        <v>20</v>
      </c>
    </row>
    <row r="37" spans="1:20" ht="14.1" customHeight="1">
      <c r="A37" s="775">
        <v>21</v>
      </c>
      <c r="B37" s="776" t="s">
        <v>145</v>
      </c>
      <c r="C37" s="818">
        <f t="shared" si="33"/>
        <v>99</v>
      </c>
      <c r="D37" s="819">
        <f t="shared" si="34"/>
        <v>0</v>
      </c>
      <c r="E37" s="902">
        <f t="shared" si="35"/>
        <v>0</v>
      </c>
      <c r="F37" s="825">
        <v>0</v>
      </c>
      <c r="G37" s="825">
        <v>0</v>
      </c>
      <c r="H37" s="911">
        <v>0</v>
      </c>
      <c r="I37" s="823">
        <f t="shared" si="36"/>
        <v>99</v>
      </c>
      <c r="J37" s="296"/>
      <c r="K37" s="293">
        <f t="shared" si="37"/>
        <v>0</v>
      </c>
      <c r="L37" s="331">
        <v>0</v>
      </c>
      <c r="M37" s="331">
        <v>0</v>
      </c>
      <c r="N37" s="359">
        <v>0</v>
      </c>
      <c r="O37" s="360">
        <f t="shared" si="38"/>
        <v>99</v>
      </c>
      <c r="P37" s="331">
        <v>0</v>
      </c>
      <c r="Q37" s="331">
        <v>0</v>
      </c>
      <c r="R37" s="331">
        <v>0</v>
      </c>
      <c r="S37" s="411">
        <v>99</v>
      </c>
      <c r="T37" s="361">
        <v>21</v>
      </c>
    </row>
    <row r="38" spans="1:20" ht="14.1" customHeight="1">
      <c r="A38" s="775">
        <v>22</v>
      </c>
      <c r="B38" s="776" t="s">
        <v>146</v>
      </c>
      <c r="C38" s="818">
        <f t="shared" si="33"/>
        <v>7198</v>
      </c>
      <c r="D38" s="819">
        <f t="shared" si="34"/>
        <v>0</v>
      </c>
      <c r="E38" s="902">
        <f t="shared" si="35"/>
        <v>0</v>
      </c>
      <c r="F38" s="825">
        <v>0</v>
      </c>
      <c r="G38" s="825">
        <v>0</v>
      </c>
      <c r="H38" s="911">
        <v>0</v>
      </c>
      <c r="I38" s="823">
        <f t="shared" si="36"/>
        <v>7198</v>
      </c>
      <c r="J38" s="296"/>
      <c r="K38" s="293">
        <f t="shared" si="37"/>
        <v>150</v>
      </c>
      <c r="L38" s="331">
        <v>0</v>
      </c>
      <c r="M38" s="394">
        <v>150</v>
      </c>
      <c r="N38" s="359">
        <v>0</v>
      </c>
      <c r="O38" s="360">
        <f t="shared" si="38"/>
        <v>7048</v>
      </c>
      <c r="P38" s="331">
        <v>0</v>
      </c>
      <c r="Q38" s="331">
        <v>0</v>
      </c>
      <c r="R38" s="394">
        <v>137</v>
      </c>
      <c r="S38" s="411">
        <v>6911</v>
      </c>
      <c r="T38" s="361">
        <v>22</v>
      </c>
    </row>
    <row r="39" spans="1:20" ht="14.1" customHeight="1">
      <c r="A39" s="775">
        <v>23</v>
      </c>
      <c r="B39" s="776" t="s">
        <v>147</v>
      </c>
      <c r="C39" s="818">
        <f t="shared" si="33"/>
        <v>394</v>
      </c>
      <c r="D39" s="819">
        <f t="shared" si="34"/>
        <v>0</v>
      </c>
      <c r="E39" s="902">
        <f t="shared" si="35"/>
        <v>0</v>
      </c>
      <c r="F39" s="825">
        <v>0</v>
      </c>
      <c r="G39" s="825">
        <v>0</v>
      </c>
      <c r="H39" s="911">
        <v>0</v>
      </c>
      <c r="I39" s="823">
        <f t="shared" si="36"/>
        <v>394</v>
      </c>
      <c r="J39" s="296"/>
      <c r="K39" s="293">
        <f>SUM(L39:N39)</f>
        <v>0</v>
      </c>
      <c r="L39" s="331">
        <v>0</v>
      </c>
      <c r="M39" s="331">
        <v>0</v>
      </c>
      <c r="N39" s="359">
        <v>0</v>
      </c>
      <c r="O39" s="360">
        <f t="shared" si="38"/>
        <v>394</v>
      </c>
      <c r="P39" s="331">
        <v>0</v>
      </c>
      <c r="Q39" s="331">
        <v>0</v>
      </c>
      <c r="R39" s="331">
        <v>0</v>
      </c>
      <c r="S39" s="411">
        <v>394</v>
      </c>
      <c r="T39" s="361">
        <v>23</v>
      </c>
    </row>
    <row r="40" spans="1:20" ht="14.1" customHeight="1">
      <c r="A40" s="775">
        <v>24</v>
      </c>
      <c r="B40" s="776" t="s">
        <v>148</v>
      </c>
      <c r="C40" s="818">
        <f t="shared" si="33"/>
        <v>6434</v>
      </c>
      <c r="D40" s="819">
        <f t="shared" si="34"/>
        <v>0</v>
      </c>
      <c r="E40" s="902">
        <f t="shared" si="35"/>
        <v>0</v>
      </c>
      <c r="F40" s="825">
        <v>0</v>
      </c>
      <c r="G40" s="825">
        <v>0</v>
      </c>
      <c r="H40" s="911">
        <v>0</v>
      </c>
      <c r="I40" s="823">
        <f t="shared" si="36"/>
        <v>6434</v>
      </c>
      <c r="J40" s="296"/>
      <c r="K40" s="293">
        <f t="shared" si="37"/>
        <v>138</v>
      </c>
      <c r="L40" s="331">
        <v>0</v>
      </c>
      <c r="M40" s="394">
        <v>138</v>
      </c>
      <c r="N40" s="359">
        <v>0</v>
      </c>
      <c r="O40" s="360">
        <f t="shared" si="38"/>
        <v>6296</v>
      </c>
      <c r="P40" s="331">
        <v>0</v>
      </c>
      <c r="Q40" s="331">
        <v>0</v>
      </c>
      <c r="R40" s="394">
        <v>49</v>
      </c>
      <c r="S40" s="411">
        <v>6247</v>
      </c>
      <c r="T40" s="361">
        <v>24</v>
      </c>
    </row>
    <row r="41" spans="1:20" ht="14.1" customHeight="1">
      <c r="A41" s="775">
        <v>25</v>
      </c>
      <c r="B41" s="776" t="s">
        <v>149</v>
      </c>
      <c r="C41" s="818">
        <f t="shared" si="33"/>
        <v>6242596</v>
      </c>
      <c r="D41" s="819">
        <f t="shared" si="34"/>
        <v>1132126</v>
      </c>
      <c r="E41" s="902">
        <f t="shared" si="35"/>
        <v>1132126</v>
      </c>
      <c r="F41" s="825">
        <v>1132126</v>
      </c>
      <c r="G41" s="825">
        <v>0</v>
      </c>
      <c r="H41" s="911">
        <v>0</v>
      </c>
      <c r="I41" s="823">
        <f t="shared" si="36"/>
        <v>5110470</v>
      </c>
      <c r="J41" s="296"/>
      <c r="K41" s="293">
        <f t="shared" si="37"/>
        <v>291180</v>
      </c>
      <c r="L41" s="394">
        <v>3292</v>
      </c>
      <c r="M41" s="394">
        <v>287888</v>
      </c>
      <c r="N41" s="359">
        <v>0</v>
      </c>
      <c r="O41" s="360">
        <f t="shared" si="38"/>
        <v>4819290</v>
      </c>
      <c r="P41" s="394">
        <v>41687</v>
      </c>
      <c r="Q41" s="394">
        <v>103229</v>
      </c>
      <c r="R41" s="394">
        <v>433893</v>
      </c>
      <c r="S41" s="411">
        <v>4240481</v>
      </c>
      <c r="T41" s="361">
        <v>25</v>
      </c>
    </row>
    <row r="42" spans="1:20" ht="14.1" customHeight="1">
      <c r="A42" s="778">
        <v>26</v>
      </c>
      <c r="B42" s="779" t="s">
        <v>150</v>
      </c>
      <c r="C42" s="864">
        <f t="shared" si="33"/>
        <v>5030690</v>
      </c>
      <c r="D42" s="865">
        <f t="shared" si="34"/>
        <v>119810</v>
      </c>
      <c r="E42" s="912">
        <f t="shared" si="35"/>
        <v>119810</v>
      </c>
      <c r="F42" s="871">
        <v>119810</v>
      </c>
      <c r="G42" s="871">
        <v>0</v>
      </c>
      <c r="H42" s="913">
        <v>0</v>
      </c>
      <c r="I42" s="869">
        <f t="shared" si="36"/>
        <v>4910880</v>
      </c>
      <c r="J42" s="296"/>
      <c r="K42" s="299">
        <f t="shared" si="37"/>
        <v>284613</v>
      </c>
      <c r="L42" s="396">
        <v>37742</v>
      </c>
      <c r="M42" s="396">
        <v>246871</v>
      </c>
      <c r="N42" s="362">
        <v>0</v>
      </c>
      <c r="O42" s="363">
        <f>SUM(P42:S42)</f>
        <v>4626267</v>
      </c>
      <c r="P42" s="396">
        <v>245617</v>
      </c>
      <c r="Q42" s="396">
        <v>167923</v>
      </c>
      <c r="R42" s="396">
        <v>270701</v>
      </c>
      <c r="S42" s="412">
        <v>3942026</v>
      </c>
      <c r="T42" s="364">
        <v>26</v>
      </c>
    </row>
    <row r="43" spans="1:20" s="154" customFormat="1" ht="18" customHeight="1">
      <c r="A43" s="800" t="s">
        <v>151</v>
      </c>
      <c r="B43" s="792"/>
      <c r="C43" s="843">
        <f>SUM(C44,C47,C51)</f>
        <v>35747261</v>
      </c>
      <c r="D43" s="844">
        <f t="shared" ref="D43:G43" si="39">SUM(D44,D47,D51)</f>
        <v>4845474</v>
      </c>
      <c r="E43" s="907">
        <f t="shared" si="39"/>
        <v>4845474</v>
      </c>
      <c r="F43" s="850">
        <f t="shared" si="39"/>
        <v>4826956</v>
      </c>
      <c r="G43" s="850">
        <f t="shared" si="39"/>
        <v>18518</v>
      </c>
      <c r="H43" s="908">
        <v>0</v>
      </c>
      <c r="I43" s="848">
        <f t="shared" ref="I43:S43" si="40">SUM(I44,I47,I51)</f>
        <v>30901787</v>
      </c>
      <c r="J43" s="277"/>
      <c r="K43" s="274">
        <f>SUM(K44,K47,K51)</f>
        <v>2241349</v>
      </c>
      <c r="L43" s="318">
        <f t="shared" si="40"/>
        <v>795585</v>
      </c>
      <c r="M43" s="318">
        <f t="shared" si="40"/>
        <v>1402855</v>
      </c>
      <c r="N43" s="354">
        <f t="shared" si="40"/>
        <v>42909</v>
      </c>
      <c r="O43" s="355">
        <f t="shared" si="40"/>
        <v>28660438</v>
      </c>
      <c r="P43" s="318">
        <f t="shared" si="40"/>
        <v>1028523</v>
      </c>
      <c r="Q43" s="318">
        <f t="shared" si="40"/>
        <v>314236</v>
      </c>
      <c r="R43" s="318">
        <f t="shared" si="40"/>
        <v>3031057</v>
      </c>
      <c r="S43" s="277">
        <f t="shared" si="40"/>
        <v>24286622</v>
      </c>
      <c r="T43" s="356"/>
    </row>
    <row r="44" spans="1:20" s="154" customFormat="1" ht="14.1" customHeight="1">
      <c r="A44" s="789" t="s">
        <v>152</v>
      </c>
      <c r="B44" s="802"/>
      <c r="C44" s="837">
        <f>SUM(C45:C46)</f>
        <v>11650714</v>
      </c>
      <c r="D44" s="854">
        <f t="shared" ref="D44:G44" si="41">SUM(D45:D46)</f>
        <v>2032576</v>
      </c>
      <c r="E44" s="909">
        <f t="shared" si="41"/>
        <v>2032576</v>
      </c>
      <c r="F44" s="860">
        <f t="shared" si="41"/>
        <v>2032576</v>
      </c>
      <c r="G44" s="860">
        <f t="shared" si="41"/>
        <v>0</v>
      </c>
      <c r="H44" s="910">
        <v>0</v>
      </c>
      <c r="I44" s="858">
        <f t="shared" ref="I44:S44" si="42">SUM(I45:I46)</f>
        <v>9618138</v>
      </c>
      <c r="J44" s="287"/>
      <c r="K44" s="284">
        <f t="shared" si="42"/>
        <v>939015</v>
      </c>
      <c r="L44" s="325">
        <f t="shared" si="42"/>
        <v>296242</v>
      </c>
      <c r="M44" s="325">
        <f t="shared" si="42"/>
        <v>642773</v>
      </c>
      <c r="N44" s="357">
        <f t="shared" si="42"/>
        <v>0</v>
      </c>
      <c r="O44" s="358">
        <f t="shared" si="42"/>
        <v>8679123</v>
      </c>
      <c r="P44" s="325">
        <f t="shared" si="42"/>
        <v>326044</v>
      </c>
      <c r="Q44" s="325">
        <f t="shared" si="42"/>
        <v>25440</v>
      </c>
      <c r="R44" s="325">
        <f t="shared" si="42"/>
        <v>1159606</v>
      </c>
      <c r="S44" s="287">
        <f t="shared" si="42"/>
        <v>7168033</v>
      </c>
      <c r="T44" s="356"/>
    </row>
    <row r="45" spans="1:20" ht="14.1" customHeight="1">
      <c r="A45" s="775">
        <v>27</v>
      </c>
      <c r="B45" s="776" t="s">
        <v>153</v>
      </c>
      <c r="C45" s="818">
        <f t="shared" ref="C45:C46" si="43">SUM(D45,I45)</f>
        <v>6755059</v>
      </c>
      <c r="D45" s="819">
        <f t="shared" ref="D45:D46" si="44">SUM(E45,H45)</f>
        <v>775675</v>
      </c>
      <c r="E45" s="902">
        <f t="shared" ref="E45:E46" si="45">SUM(F45,G45)</f>
        <v>775675</v>
      </c>
      <c r="F45" s="825">
        <v>775675</v>
      </c>
      <c r="G45" s="825">
        <v>0</v>
      </c>
      <c r="H45" s="911">
        <v>0</v>
      </c>
      <c r="I45" s="823">
        <f t="shared" ref="I45:I46" si="46">SUM(K45,O45)</f>
        <v>5979384</v>
      </c>
      <c r="J45" s="296"/>
      <c r="K45" s="293">
        <f>SUM(L45:N45)</f>
        <v>748586</v>
      </c>
      <c r="L45" s="331">
        <v>296091</v>
      </c>
      <c r="M45" s="331">
        <v>452495</v>
      </c>
      <c r="N45" s="359">
        <v>0</v>
      </c>
      <c r="O45" s="360">
        <f>SUM(P45:S45)</f>
        <v>5230798</v>
      </c>
      <c r="P45" s="331">
        <v>229056</v>
      </c>
      <c r="Q45" s="331">
        <v>23390</v>
      </c>
      <c r="R45" s="331">
        <v>747973</v>
      </c>
      <c r="S45" s="296">
        <v>4230379</v>
      </c>
      <c r="T45" s="361">
        <v>27</v>
      </c>
    </row>
    <row r="46" spans="1:20" ht="14.1" customHeight="1">
      <c r="A46" s="775">
        <v>28</v>
      </c>
      <c r="B46" s="776" t="s">
        <v>154</v>
      </c>
      <c r="C46" s="818">
        <f t="shared" si="43"/>
        <v>4895655</v>
      </c>
      <c r="D46" s="819">
        <f t="shared" si="44"/>
        <v>1256901</v>
      </c>
      <c r="E46" s="902">
        <f t="shared" si="45"/>
        <v>1256901</v>
      </c>
      <c r="F46" s="825">
        <v>1256901</v>
      </c>
      <c r="G46" s="825">
        <v>0</v>
      </c>
      <c r="H46" s="911">
        <v>0</v>
      </c>
      <c r="I46" s="823">
        <f t="shared" si="46"/>
        <v>3638754</v>
      </c>
      <c r="J46" s="296"/>
      <c r="K46" s="293">
        <f>SUM(L46:N46)</f>
        <v>190429</v>
      </c>
      <c r="L46" s="331">
        <v>151</v>
      </c>
      <c r="M46" s="331">
        <v>190278</v>
      </c>
      <c r="N46" s="359">
        <v>0</v>
      </c>
      <c r="O46" s="360">
        <f>SUM(P46:S46)</f>
        <v>3448325</v>
      </c>
      <c r="P46" s="331">
        <v>96988</v>
      </c>
      <c r="Q46" s="331">
        <v>2050</v>
      </c>
      <c r="R46" s="331">
        <v>411633</v>
      </c>
      <c r="S46" s="296">
        <v>2937654</v>
      </c>
      <c r="T46" s="361">
        <v>28</v>
      </c>
    </row>
    <row r="47" spans="1:20" s="154" customFormat="1" ht="14.1" customHeight="1">
      <c r="A47" s="789" t="s">
        <v>155</v>
      </c>
      <c r="B47" s="802"/>
      <c r="C47" s="837">
        <f>SUM(C48:C50)</f>
        <v>11741206</v>
      </c>
      <c r="D47" s="854">
        <f t="shared" ref="D47:H47" si="47">SUM(D48:D50)</f>
        <v>1462477</v>
      </c>
      <c r="E47" s="909">
        <f t="shared" si="47"/>
        <v>1462477</v>
      </c>
      <c r="F47" s="860">
        <f t="shared" si="47"/>
        <v>1443959</v>
      </c>
      <c r="G47" s="860">
        <f t="shared" si="47"/>
        <v>18518</v>
      </c>
      <c r="H47" s="910">
        <f t="shared" si="47"/>
        <v>0</v>
      </c>
      <c r="I47" s="858">
        <f t="shared" ref="I47:S47" si="48">SUM(I48:I50)</f>
        <v>10278729</v>
      </c>
      <c r="J47" s="287"/>
      <c r="K47" s="284">
        <f t="shared" si="48"/>
        <v>733624</v>
      </c>
      <c r="L47" s="325">
        <f t="shared" si="48"/>
        <v>279695</v>
      </c>
      <c r="M47" s="325">
        <f t="shared" si="48"/>
        <v>411020</v>
      </c>
      <c r="N47" s="357">
        <f t="shared" si="48"/>
        <v>42909</v>
      </c>
      <c r="O47" s="358">
        <f t="shared" si="48"/>
        <v>9545105</v>
      </c>
      <c r="P47" s="325">
        <f t="shared" si="48"/>
        <v>475631</v>
      </c>
      <c r="Q47" s="325">
        <f t="shared" si="48"/>
        <v>201072</v>
      </c>
      <c r="R47" s="325">
        <f t="shared" si="48"/>
        <v>1263233</v>
      </c>
      <c r="S47" s="287">
        <f t="shared" si="48"/>
        <v>7605169</v>
      </c>
      <c r="T47" s="356"/>
    </row>
    <row r="48" spans="1:20" ht="14.1" customHeight="1">
      <c r="A48" s="775">
        <v>29</v>
      </c>
      <c r="B48" s="776" t="s">
        <v>156</v>
      </c>
      <c r="C48" s="818">
        <f t="shared" ref="C48:C50" si="49">SUM(D48,I48)</f>
        <v>4574080</v>
      </c>
      <c r="D48" s="819">
        <f t="shared" ref="D48:D50" si="50">SUM(E48,H48)</f>
        <v>46387</v>
      </c>
      <c r="E48" s="902">
        <f t="shared" ref="E48:E50" si="51">SUM(F48,G48)</f>
        <v>46387</v>
      </c>
      <c r="F48" s="825">
        <v>46387</v>
      </c>
      <c r="G48" s="825">
        <v>0</v>
      </c>
      <c r="H48" s="911">
        <v>0</v>
      </c>
      <c r="I48" s="823">
        <f t="shared" ref="I48:I50" si="52">SUM(K48,O48)</f>
        <v>4527693</v>
      </c>
      <c r="J48" s="296"/>
      <c r="K48" s="293">
        <f>SUM(L48:N48)</f>
        <v>503480</v>
      </c>
      <c r="L48" s="331">
        <v>271830</v>
      </c>
      <c r="M48" s="331">
        <v>188741</v>
      </c>
      <c r="N48" s="359">
        <v>42909</v>
      </c>
      <c r="O48" s="360">
        <f>SUM(P48:S48)</f>
        <v>4024213</v>
      </c>
      <c r="P48" s="331">
        <v>85575</v>
      </c>
      <c r="Q48" s="331">
        <v>60648</v>
      </c>
      <c r="R48" s="331">
        <v>458602</v>
      </c>
      <c r="S48" s="296">
        <v>3419388</v>
      </c>
      <c r="T48" s="361">
        <v>29</v>
      </c>
    </row>
    <row r="49" spans="1:20" ht="14.1" customHeight="1">
      <c r="A49" s="775">
        <v>30</v>
      </c>
      <c r="B49" s="776" t="s">
        <v>157</v>
      </c>
      <c r="C49" s="818">
        <f t="shared" si="49"/>
        <v>3711770</v>
      </c>
      <c r="D49" s="819">
        <f t="shared" si="50"/>
        <v>1102525</v>
      </c>
      <c r="E49" s="902">
        <f t="shared" si="51"/>
        <v>1102525</v>
      </c>
      <c r="F49" s="825">
        <v>1102525</v>
      </c>
      <c r="G49" s="825">
        <v>0</v>
      </c>
      <c r="H49" s="911">
        <v>0</v>
      </c>
      <c r="I49" s="823">
        <f t="shared" si="52"/>
        <v>2609245</v>
      </c>
      <c r="J49" s="296"/>
      <c r="K49" s="293">
        <f>SUM(L49:N49)</f>
        <v>112025</v>
      </c>
      <c r="L49" s="331">
        <v>1262</v>
      </c>
      <c r="M49" s="331">
        <v>110763</v>
      </c>
      <c r="N49" s="359">
        <v>0</v>
      </c>
      <c r="O49" s="360">
        <f>SUM(P49:S49)</f>
        <v>2497220</v>
      </c>
      <c r="P49" s="331">
        <v>272622</v>
      </c>
      <c r="Q49" s="331">
        <v>0</v>
      </c>
      <c r="R49" s="331">
        <v>733574</v>
      </c>
      <c r="S49" s="296">
        <v>1491024</v>
      </c>
      <c r="T49" s="361">
        <v>30</v>
      </c>
    </row>
    <row r="50" spans="1:20" ht="14.1" customHeight="1">
      <c r="A50" s="775">
        <v>31</v>
      </c>
      <c r="B50" s="776" t="s">
        <v>158</v>
      </c>
      <c r="C50" s="818">
        <f t="shared" si="49"/>
        <v>3455356</v>
      </c>
      <c r="D50" s="819">
        <f t="shared" si="50"/>
        <v>313565</v>
      </c>
      <c r="E50" s="902">
        <f t="shared" si="51"/>
        <v>313565</v>
      </c>
      <c r="F50" s="825">
        <v>295047</v>
      </c>
      <c r="G50" s="825">
        <v>18518</v>
      </c>
      <c r="H50" s="911">
        <v>0</v>
      </c>
      <c r="I50" s="823">
        <f t="shared" si="52"/>
        <v>3141791</v>
      </c>
      <c r="J50" s="296"/>
      <c r="K50" s="293">
        <f>SUM(L50:N50)</f>
        <v>118119</v>
      </c>
      <c r="L50" s="331">
        <v>6603</v>
      </c>
      <c r="M50" s="331">
        <v>111516</v>
      </c>
      <c r="N50" s="359">
        <v>0</v>
      </c>
      <c r="O50" s="360">
        <f>SUM(P50:S50)</f>
        <v>3023672</v>
      </c>
      <c r="P50" s="331">
        <v>117434</v>
      </c>
      <c r="Q50" s="331">
        <v>140424</v>
      </c>
      <c r="R50" s="331">
        <v>71057</v>
      </c>
      <c r="S50" s="296">
        <v>2694757</v>
      </c>
      <c r="T50" s="361">
        <v>31</v>
      </c>
    </row>
    <row r="51" spans="1:20" s="154" customFormat="1" ht="14.1" customHeight="1">
      <c r="A51" s="789" t="s">
        <v>159</v>
      </c>
      <c r="B51" s="802"/>
      <c r="C51" s="837">
        <f>SUM(C52:C55)</f>
        <v>12355341</v>
      </c>
      <c r="D51" s="854">
        <f t="shared" ref="D51:G51" si="53">SUM(D52:D55)</f>
        <v>1350421</v>
      </c>
      <c r="E51" s="909">
        <f t="shared" si="53"/>
        <v>1350421</v>
      </c>
      <c r="F51" s="860">
        <f t="shared" si="53"/>
        <v>1350421</v>
      </c>
      <c r="G51" s="860">
        <f t="shared" si="53"/>
        <v>0</v>
      </c>
      <c r="H51" s="910">
        <v>0</v>
      </c>
      <c r="I51" s="858">
        <f t="shared" ref="I51:S51" si="54">SUM(I52:I55)</f>
        <v>11004920</v>
      </c>
      <c r="J51" s="287"/>
      <c r="K51" s="284">
        <f t="shared" si="54"/>
        <v>568710</v>
      </c>
      <c r="L51" s="325">
        <f t="shared" si="54"/>
        <v>219648</v>
      </c>
      <c r="M51" s="325">
        <f t="shared" si="54"/>
        <v>349062</v>
      </c>
      <c r="N51" s="357">
        <f t="shared" si="54"/>
        <v>0</v>
      </c>
      <c r="O51" s="358">
        <f t="shared" si="54"/>
        <v>10436210</v>
      </c>
      <c r="P51" s="325">
        <f t="shared" si="54"/>
        <v>226848</v>
      </c>
      <c r="Q51" s="325">
        <f t="shared" si="54"/>
        <v>87724</v>
      </c>
      <c r="R51" s="325">
        <f t="shared" si="54"/>
        <v>608218</v>
      </c>
      <c r="S51" s="287">
        <f t="shared" si="54"/>
        <v>9513420</v>
      </c>
      <c r="T51" s="356"/>
    </row>
    <row r="52" spans="1:20" ht="14.1" customHeight="1">
      <c r="A52" s="775">
        <v>32</v>
      </c>
      <c r="B52" s="776" t="s">
        <v>160</v>
      </c>
      <c r="C52" s="818">
        <f t="shared" ref="C52:C55" si="55">SUM(D52,I52)</f>
        <v>1852850</v>
      </c>
      <c r="D52" s="819">
        <f t="shared" ref="D52:D55" si="56">SUM(E52,H52)</f>
        <v>85463</v>
      </c>
      <c r="E52" s="902">
        <f t="shared" ref="E52:E55" si="57">SUM(F52,G52)</f>
        <v>85463</v>
      </c>
      <c r="F52" s="825">
        <v>85463</v>
      </c>
      <c r="G52" s="825">
        <v>0</v>
      </c>
      <c r="H52" s="911">
        <v>0</v>
      </c>
      <c r="I52" s="823">
        <f>SUM(K52,O52)</f>
        <v>1767387</v>
      </c>
      <c r="J52" s="296"/>
      <c r="K52" s="293">
        <f>SUM(L52:N52)</f>
        <v>339223</v>
      </c>
      <c r="L52" s="331">
        <v>207998</v>
      </c>
      <c r="M52" s="331">
        <v>131225</v>
      </c>
      <c r="N52" s="359">
        <v>0</v>
      </c>
      <c r="O52" s="360">
        <f>SUM(P52:S52)</f>
        <v>1428164</v>
      </c>
      <c r="P52" s="331">
        <v>12051</v>
      </c>
      <c r="Q52" s="331">
        <v>19638</v>
      </c>
      <c r="R52" s="331">
        <v>214631</v>
      </c>
      <c r="S52" s="296">
        <v>1181844</v>
      </c>
      <c r="T52" s="361">
        <v>32</v>
      </c>
    </row>
    <row r="53" spans="1:20" ht="14.1" customHeight="1">
      <c r="A53" s="775">
        <v>33</v>
      </c>
      <c r="B53" s="776" t="s">
        <v>161</v>
      </c>
      <c r="C53" s="818">
        <f t="shared" si="55"/>
        <v>5654682</v>
      </c>
      <c r="D53" s="819">
        <f t="shared" si="56"/>
        <v>585158</v>
      </c>
      <c r="E53" s="902">
        <f t="shared" si="57"/>
        <v>585158</v>
      </c>
      <c r="F53" s="825">
        <v>585158</v>
      </c>
      <c r="G53" s="825">
        <v>0</v>
      </c>
      <c r="H53" s="911">
        <v>0</v>
      </c>
      <c r="I53" s="823">
        <f t="shared" ref="I53" si="58">SUM(K53,O53)</f>
        <v>5069524</v>
      </c>
      <c r="J53" s="296"/>
      <c r="K53" s="293">
        <f>SUM(L53:N53)</f>
        <v>117109</v>
      </c>
      <c r="L53" s="331">
        <v>10536</v>
      </c>
      <c r="M53" s="331">
        <v>106573</v>
      </c>
      <c r="N53" s="359">
        <v>0</v>
      </c>
      <c r="O53" s="360">
        <f>SUM(P53:S53)</f>
        <v>4952415</v>
      </c>
      <c r="P53" s="331">
        <v>142863</v>
      </c>
      <c r="Q53" s="331">
        <v>36358</v>
      </c>
      <c r="R53" s="331">
        <v>332353</v>
      </c>
      <c r="S53" s="296">
        <v>4440841</v>
      </c>
      <c r="T53" s="361">
        <v>33</v>
      </c>
    </row>
    <row r="54" spans="1:20" ht="14.1" customHeight="1">
      <c r="A54" s="775">
        <v>34</v>
      </c>
      <c r="B54" s="776" t="s">
        <v>162</v>
      </c>
      <c r="C54" s="818">
        <f t="shared" si="55"/>
        <v>3470139</v>
      </c>
      <c r="D54" s="819">
        <f t="shared" si="56"/>
        <v>554424</v>
      </c>
      <c r="E54" s="902">
        <f t="shared" si="57"/>
        <v>554424</v>
      </c>
      <c r="F54" s="825">
        <v>554424</v>
      </c>
      <c r="G54" s="825">
        <v>0</v>
      </c>
      <c r="H54" s="911">
        <v>0</v>
      </c>
      <c r="I54" s="823">
        <f>SUM(K54,O54)</f>
        <v>2915715</v>
      </c>
      <c r="J54" s="296"/>
      <c r="K54" s="293">
        <f>SUM(L54:N54)</f>
        <v>50324</v>
      </c>
      <c r="L54" s="331">
        <v>979</v>
      </c>
      <c r="M54" s="331">
        <v>49345</v>
      </c>
      <c r="N54" s="359">
        <v>0</v>
      </c>
      <c r="O54" s="360">
        <f>SUM(P54:S54)</f>
        <v>2865391</v>
      </c>
      <c r="P54" s="331">
        <v>24702</v>
      </c>
      <c r="Q54" s="331">
        <v>23737</v>
      </c>
      <c r="R54" s="331">
        <v>24715</v>
      </c>
      <c r="S54" s="296">
        <v>2792237</v>
      </c>
      <c r="T54" s="361">
        <v>34</v>
      </c>
    </row>
    <row r="55" spans="1:20" ht="14.1" customHeight="1" thickBot="1">
      <c r="A55" s="805">
        <v>35</v>
      </c>
      <c r="B55" s="806" t="s">
        <v>163</v>
      </c>
      <c r="C55" s="884">
        <f t="shared" si="55"/>
        <v>1377670</v>
      </c>
      <c r="D55" s="885">
        <f t="shared" si="56"/>
        <v>125376</v>
      </c>
      <c r="E55" s="915">
        <f t="shared" si="57"/>
        <v>125376</v>
      </c>
      <c r="F55" s="891">
        <v>125376</v>
      </c>
      <c r="G55" s="891">
        <v>0</v>
      </c>
      <c r="H55" s="916">
        <v>0</v>
      </c>
      <c r="I55" s="889">
        <f>SUM(K55,O55)</f>
        <v>1252294</v>
      </c>
      <c r="J55" s="296"/>
      <c r="K55" s="310">
        <f>SUM(L55:N55)</f>
        <v>62054</v>
      </c>
      <c r="L55" s="348">
        <v>135</v>
      </c>
      <c r="M55" s="348">
        <v>61919</v>
      </c>
      <c r="N55" s="365">
        <v>0</v>
      </c>
      <c r="O55" s="366">
        <f>SUM(P55:S55)</f>
        <v>1190240</v>
      </c>
      <c r="P55" s="348">
        <v>47232</v>
      </c>
      <c r="Q55" s="348">
        <v>7991</v>
      </c>
      <c r="R55" s="348">
        <v>36519</v>
      </c>
      <c r="S55" s="346">
        <v>1098498</v>
      </c>
      <c r="T55" s="367">
        <v>35</v>
      </c>
    </row>
    <row r="56" spans="1:20">
      <c r="G56" s="127"/>
      <c r="H56" s="155"/>
      <c r="I56" s="127" t="s">
        <v>189</v>
      </c>
      <c r="J56" s="368"/>
      <c r="K56" s="350"/>
      <c r="L56" s="350"/>
      <c r="M56" s="350"/>
      <c r="N56" s="350"/>
      <c r="O56" s="350"/>
      <c r="P56" s="350"/>
      <c r="Q56" s="350"/>
      <c r="R56" s="350"/>
      <c r="S56" s="350"/>
      <c r="T56" s="350"/>
    </row>
    <row r="59" spans="1:20" ht="14.25" customHeight="1"/>
  </sheetData>
  <mergeCells count="23">
    <mergeCell ref="M4:P4"/>
    <mergeCell ref="A11:B11"/>
    <mergeCell ref="A25:B25"/>
    <mergeCell ref="A7:B7"/>
    <mergeCell ref="A8:B8"/>
    <mergeCell ref="A9:B9"/>
    <mergeCell ref="A10:B10"/>
    <mergeCell ref="A4:B6"/>
    <mergeCell ref="C4:C6"/>
    <mergeCell ref="D4:H4"/>
    <mergeCell ref="D5:D6"/>
    <mergeCell ref="E5:G5"/>
    <mergeCell ref="H5:H6"/>
    <mergeCell ref="I5:I6"/>
    <mergeCell ref="K5:N5"/>
    <mergeCell ref="O5:S5"/>
    <mergeCell ref="A18:B18"/>
    <mergeCell ref="A51:B51"/>
    <mergeCell ref="A26:B26"/>
    <mergeCell ref="A33:B33"/>
    <mergeCell ref="A43:B43"/>
    <mergeCell ref="A44:B44"/>
    <mergeCell ref="A47:B47"/>
  </mergeCells>
  <phoneticPr fontId="3"/>
  <pageMargins left="0.70866141732283472" right="0.70866141732283472" top="0.78740157480314965" bottom="0.19685039370078741" header="0.35433070866141736" footer="0.31496062992125984"/>
  <pageSetup paperSize="9" firstPageNumber="6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9" max="5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U56"/>
  <sheetViews>
    <sheetView showGridLines="0" view="pageBreakPreview" zoomScale="77" zoomScaleNormal="100" zoomScaleSheetLayoutView="77" workbookViewId="0">
      <pane xSplit="2" ySplit="9" topLeftCell="W10" activePane="bottomRight" state="frozen"/>
      <selection pane="topRight" activeCell="O7" sqref="O7"/>
      <selection pane="bottomLeft" activeCell="O7" sqref="O7"/>
      <selection pane="bottomRight" activeCell="Y8" sqref="K2:AF55"/>
    </sheetView>
  </sheetViews>
  <sheetFormatPr defaultColWidth="10.88671875" defaultRowHeight="12"/>
  <cols>
    <col min="1" max="1" width="5.6640625" style="78" customWidth="1"/>
    <col min="2" max="2" width="15.21875" style="78" customWidth="1"/>
    <col min="3" max="6" width="10.6640625" style="78" customWidth="1"/>
    <col min="7" max="7" width="8.6640625" style="78" customWidth="1"/>
    <col min="8" max="9" width="7.6640625" style="78" customWidth="1"/>
    <col min="10" max="10" width="0.88671875" style="78" customWidth="1"/>
    <col min="11" max="11" width="8.6640625" style="78" customWidth="1"/>
    <col min="12" max="13" width="7.6640625" style="78" customWidth="1"/>
    <col min="14" max="14" width="6.6640625" style="78" customWidth="1"/>
    <col min="15" max="21" width="7.6640625" style="78" customWidth="1"/>
    <col min="22" max="22" width="3.6640625" style="156" customWidth="1"/>
    <col min="23" max="23" width="4.6640625" style="87" customWidth="1"/>
    <col min="24" max="24" width="15.6640625" style="87" customWidth="1"/>
    <col min="25" max="28" width="8.6640625" style="78" customWidth="1"/>
    <col min="29" max="29" width="10.6640625" style="78" customWidth="1"/>
    <col min="30" max="32" width="7.6640625" style="78" customWidth="1"/>
    <col min="33" max="33" width="0.88671875" style="78" customWidth="1"/>
    <col min="34" max="44" width="7.6640625" style="78" customWidth="1"/>
    <col min="45" max="45" width="3.6640625" style="156" customWidth="1"/>
    <col min="46" max="16384" width="10.88671875" style="78"/>
  </cols>
  <sheetData>
    <row r="1" spans="1:47" ht="24" customHeight="1">
      <c r="AS1" s="78"/>
    </row>
    <row r="2" spans="1:47" s="40" customFormat="1" ht="15.9" customHeight="1">
      <c r="A2" s="40" t="s">
        <v>194</v>
      </c>
      <c r="M2" s="652"/>
      <c r="N2" s="652"/>
      <c r="O2" s="652"/>
      <c r="P2" s="652"/>
      <c r="Q2" s="652"/>
      <c r="R2" s="652"/>
      <c r="S2" s="652"/>
      <c r="T2" s="652"/>
      <c r="V2" s="515"/>
      <c r="W2" s="157"/>
      <c r="X2" s="157"/>
      <c r="AS2" s="78"/>
    </row>
    <row r="3" spans="1:47" s="158" customFormat="1" ht="12" customHeight="1" thickBot="1">
      <c r="M3" s="653"/>
      <c r="N3" s="653"/>
      <c r="O3" s="653"/>
      <c r="P3" s="653"/>
      <c r="Q3" s="653"/>
      <c r="R3" s="653"/>
      <c r="S3" s="653"/>
      <c r="T3" s="653"/>
      <c r="V3" s="159" t="s">
        <v>195</v>
      </c>
      <c r="W3" s="157"/>
      <c r="X3" s="157"/>
      <c r="AJ3" s="160"/>
      <c r="AR3" s="161"/>
      <c r="AS3" s="159" t="s">
        <v>196</v>
      </c>
    </row>
    <row r="4" spans="1:47" s="162" customFormat="1" ht="12" customHeight="1">
      <c r="A4" s="645" t="s">
        <v>106</v>
      </c>
      <c r="B4" s="646"/>
      <c r="C4" s="648" t="s">
        <v>197</v>
      </c>
      <c r="D4" s="647" t="s">
        <v>198</v>
      </c>
      <c r="E4" s="639"/>
      <c r="F4" s="639"/>
      <c r="G4" s="639"/>
      <c r="H4" s="639"/>
      <c r="I4" s="639"/>
      <c r="J4" s="352"/>
      <c r="K4" s="917"/>
      <c r="L4" s="917"/>
      <c r="M4" s="917"/>
      <c r="N4" s="918"/>
      <c r="O4" s="919" t="s">
        <v>199</v>
      </c>
      <c r="P4" s="920"/>
      <c r="Q4" s="920"/>
      <c r="R4" s="920"/>
      <c r="S4" s="920"/>
      <c r="T4" s="920"/>
      <c r="U4" s="921"/>
      <c r="V4" s="922"/>
      <c r="W4" s="923" t="s">
        <v>106</v>
      </c>
      <c r="X4" s="924"/>
      <c r="Y4" s="925" t="s">
        <v>199</v>
      </c>
      <c r="Z4" s="920"/>
      <c r="AA4" s="920"/>
      <c r="AB4" s="920"/>
      <c r="AC4" s="926"/>
      <c r="AD4" s="927"/>
      <c r="AE4" s="927"/>
      <c r="AF4" s="917"/>
      <c r="AG4" s="352"/>
      <c r="AH4" s="413"/>
      <c r="AI4" s="413" t="s">
        <v>200</v>
      </c>
      <c r="AJ4" s="413"/>
      <c r="AK4" s="413"/>
      <c r="AL4" s="413"/>
      <c r="AM4" s="413"/>
      <c r="AN4" s="413"/>
      <c r="AO4" s="413"/>
      <c r="AP4" s="413"/>
      <c r="AQ4" s="413"/>
      <c r="AR4" s="414"/>
      <c r="AS4" s="415"/>
    </row>
    <row r="5" spans="1:47" s="162" customFormat="1" ht="12" customHeight="1">
      <c r="A5" s="630"/>
      <c r="B5" s="631"/>
      <c r="C5" s="649"/>
      <c r="D5" s="642" t="s">
        <v>201</v>
      </c>
      <c r="E5" s="643"/>
      <c r="F5" s="643"/>
      <c r="G5" s="642" t="s">
        <v>202</v>
      </c>
      <c r="H5" s="643"/>
      <c r="I5" s="644"/>
      <c r="J5" s="416"/>
      <c r="K5" s="928" t="s">
        <v>203</v>
      </c>
      <c r="L5" s="929"/>
      <c r="M5" s="930"/>
      <c r="N5" s="931" t="s">
        <v>110</v>
      </c>
      <c r="O5" s="932" t="s">
        <v>204</v>
      </c>
      <c r="P5" s="928" t="s">
        <v>201</v>
      </c>
      <c r="Q5" s="929"/>
      <c r="R5" s="930"/>
      <c r="S5" s="928" t="s">
        <v>202</v>
      </c>
      <c r="T5" s="929"/>
      <c r="U5" s="930"/>
      <c r="V5" s="829"/>
      <c r="W5" s="933"/>
      <c r="X5" s="934"/>
      <c r="Y5" s="935" t="s">
        <v>203</v>
      </c>
      <c r="Z5" s="936"/>
      <c r="AA5" s="937"/>
      <c r="AB5" s="938" t="s">
        <v>110</v>
      </c>
      <c r="AC5" s="939" t="s">
        <v>205</v>
      </c>
      <c r="AD5" s="940" t="s">
        <v>206</v>
      </c>
      <c r="AE5" s="936"/>
      <c r="AF5" s="937"/>
      <c r="AG5" s="416"/>
      <c r="AH5" s="634" t="s">
        <v>202</v>
      </c>
      <c r="AI5" s="635"/>
      <c r="AJ5" s="636"/>
      <c r="AK5" s="637" t="s">
        <v>203</v>
      </c>
      <c r="AL5" s="626"/>
      <c r="AM5" s="638"/>
      <c r="AN5" s="625" t="s">
        <v>207</v>
      </c>
      <c r="AO5" s="626"/>
      <c r="AP5" s="626"/>
      <c r="AQ5" s="626"/>
      <c r="AR5" s="627"/>
      <c r="AS5" s="417"/>
    </row>
    <row r="6" spans="1:47" s="162" customFormat="1" ht="12" customHeight="1">
      <c r="A6" s="632"/>
      <c r="B6" s="633"/>
      <c r="C6" s="650"/>
      <c r="D6" s="418" t="s">
        <v>208</v>
      </c>
      <c r="E6" s="419" t="s">
        <v>209</v>
      </c>
      <c r="F6" s="420" t="s">
        <v>210</v>
      </c>
      <c r="G6" s="418" t="s">
        <v>211</v>
      </c>
      <c r="H6" s="419" t="s">
        <v>209</v>
      </c>
      <c r="I6" s="421" t="s">
        <v>210</v>
      </c>
      <c r="J6" s="416"/>
      <c r="K6" s="941" t="s">
        <v>212</v>
      </c>
      <c r="L6" s="942" t="s">
        <v>209</v>
      </c>
      <c r="M6" s="943" t="s">
        <v>210</v>
      </c>
      <c r="N6" s="944"/>
      <c r="O6" s="945"/>
      <c r="P6" s="941" t="s">
        <v>208</v>
      </c>
      <c r="Q6" s="942" t="s">
        <v>209</v>
      </c>
      <c r="R6" s="943" t="s">
        <v>210</v>
      </c>
      <c r="S6" s="946" t="s">
        <v>211</v>
      </c>
      <c r="T6" s="942" t="s">
        <v>209</v>
      </c>
      <c r="U6" s="947" t="s">
        <v>210</v>
      </c>
      <c r="V6" s="948"/>
      <c r="W6" s="949"/>
      <c r="X6" s="950"/>
      <c r="Y6" s="951" t="s">
        <v>212</v>
      </c>
      <c r="Z6" s="942" t="s">
        <v>209</v>
      </c>
      <c r="AA6" s="947" t="s">
        <v>210</v>
      </c>
      <c r="AB6" s="952"/>
      <c r="AC6" s="953"/>
      <c r="AD6" s="954" t="s">
        <v>208</v>
      </c>
      <c r="AE6" s="955" t="s">
        <v>209</v>
      </c>
      <c r="AF6" s="956" t="s">
        <v>210</v>
      </c>
      <c r="AG6" s="416"/>
      <c r="AH6" s="425" t="s">
        <v>211</v>
      </c>
      <c r="AI6" s="423" t="s">
        <v>209</v>
      </c>
      <c r="AJ6" s="424" t="s">
        <v>210</v>
      </c>
      <c r="AK6" s="426" t="s">
        <v>212</v>
      </c>
      <c r="AL6" s="423" t="s">
        <v>209</v>
      </c>
      <c r="AM6" s="427" t="s">
        <v>210</v>
      </c>
      <c r="AN6" s="422" t="s">
        <v>213</v>
      </c>
      <c r="AO6" s="423" t="s">
        <v>214</v>
      </c>
      <c r="AP6" s="423" t="s">
        <v>215</v>
      </c>
      <c r="AQ6" s="423" t="s">
        <v>81</v>
      </c>
      <c r="AR6" s="428" t="s">
        <v>216</v>
      </c>
      <c r="AS6" s="429"/>
    </row>
    <row r="7" spans="1:47" ht="15.9" customHeight="1">
      <c r="A7" s="577" t="s">
        <v>114</v>
      </c>
      <c r="B7" s="641"/>
      <c r="C7" s="328">
        <v>424323.97</v>
      </c>
      <c r="D7" s="294">
        <v>397332.89</v>
      </c>
      <c r="E7" s="292">
        <v>193963.07</v>
      </c>
      <c r="F7" s="329">
        <v>203369.81999999998</v>
      </c>
      <c r="G7" s="294">
        <v>177550.04</v>
      </c>
      <c r="H7" s="292">
        <v>164886.13</v>
      </c>
      <c r="I7" s="295">
        <v>12663.91</v>
      </c>
      <c r="J7" s="296"/>
      <c r="K7" s="824">
        <v>219782.84999999998</v>
      </c>
      <c r="L7" s="825">
        <v>29076.940000000002</v>
      </c>
      <c r="M7" s="911">
        <v>190705.90999999997</v>
      </c>
      <c r="N7" s="828">
        <v>26991.08</v>
      </c>
      <c r="O7" s="957">
        <v>195011.4</v>
      </c>
      <c r="P7" s="902">
        <v>175664.4</v>
      </c>
      <c r="Q7" s="958">
        <v>76624.649999999994</v>
      </c>
      <c r="R7" s="959">
        <v>99039.75</v>
      </c>
      <c r="S7" s="960">
        <v>67553.94</v>
      </c>
      <c r="T7" s="958">
        <v>56354</v>
      </c>
      <c r="U7" s="961">
        <v>11198.86</v>
      </c>
      <c r="V7" s="962" t="s">
        <v>217</v>
      </c>
      <c r="W7" s="963" t="s">
        <v>218</v>
      </c>
      <c r="X7" s="964"/>
      <c r="Y7" s="965">
        <v>108111.53999999998</v>
      </c>
      <c r="Z7" s="958">
        <v>20270.650000000001</v>
      </c>
      <c r="AA7" s="961">
        <v>87840.89</v>
      </c>
      <c r="AB7" s="819">
        <v>19347</v>
      </c>
      <c r="AC7" s="966">
        <v>229312.57</v>
      </c>
      <c r="AD7" s="966">
        <v>221668.49</v>
      </c>
      <c r="AE7" s="821">
        <v>117338.42000000001</v>
      </c>
      <c r="AF7" s="967">
        <v>104330.06999999999</v>
      </c>
      <c r="AG7" s="296"/>
      <c r="AH7" s="293">
        <v>109997.18</v>
      </c>
      <c r="AI7" s="331">
        <v>108532.12999999999</v>
      </c>
      <c r="AJ7" s="332">
        <v>1465.0500000000002</v>
      </c>
      <c r="AK7" s="293">
        <v>111671.31</v>
      </c>
      <c r="AL7" s="331">
        <v>8806.2900000000009</v>
      </c>
      <c r="AM7" s="332">
        <v>102865.01999999999</v>
      </c>
      <c r="AN7" s="293">
        <v>7644.08</v>
      </c>
      <c r="AO7" s="331">
        <v>1255.76</v>
      </c>
      <c r="AP7" s="331">
        <v>910.8</v>
      </c>
      <c r="AQ7" s="331">
        <v>2388.69</v>
      </c>
      <c r="AR7" s="332">
        <v>3088.83</v>
      </c>
      <c r="AS7" s="417" t="s">
        <v>217</v>
      </c>
    </row>
    <row r="8" spans="1:47" ht="15.9" customHeight="1">
      <c r="A8" s="577" t="s">
        <v>53</v>
      </c>
      <c r="B8" s="641"/>
      <c r="C8" s="328">
        <v>426175</v>
      </c>
      <c r="D8" s="294">
        <v>398284</v>
      </c>
      <c r="E8" s="292">
        <v>192623</v>
      </c>
      <c r="F8" s="329">
        <v>205661</v>
      </c>
      <c r="G8" s="294">
        <v>176552</v>
      </c>
      <c r="H8" s="292">
        <v>163126</v>
      </c>
      <c r="I8" s="295">
        <v>13426</v>
      </c>
      <c r="J8" s="296"/>
      <c r="K8" s="824">
        <v>221732</v>
      </c>
      <c r="L8" s="825">
        <v>29497</v>
      </c>
      <c r="M8" s="911">
        <v>192235</v>
      </c>
      <c r="N8" s="828">
        <v>27890</v>
      </c>
      <c r="O8" s="957">
        <v>195006</v>
      </c>
      <c r="P8" s="902">
        <v>175126</v>
      </c>
      <c r="Q8" s="958">
        <v>74365</v>
      </c>
      <c r="R8" s="959">
        <v>100762</v>
      </c>
      <c r="S8" s="960">
        <v>65299</v>
      </c>
      <c r="T8" s="958">
        <v>53635</v>
      </c>
      <c r="U8" s="961">
        <v>11664</v>
      </c>
      <c r="V8" s="962" t="s">
        <v>186</v>
      </c>
      <c r="W8" s="963" t="s">
        <v>53</v>
      </c>
      <c r="X8" s="964"/>
      <c r="Y8" s="965">
        <v>109827</v>
      </c>
      <c r="Z8" s="958">
        <v>20729</v>
      </c>
      <c r="AA8" s="961">
        <v>89098</v>
      </c>
      <c r="AB8" s="819">
        <v>19879</v>
      </c>
      <c r="AC8" s="966">
        <v>231169</v>
      </c>
      <c r="AD8" s="966">
        <v>223158</v>
      </c>
      <c r="AE8" s="821">
        <v>118259</v>
      </c>
      <c r="AF8" s="967">
        <v>104899</v>
      </c>
      <c r="AG8" s="296"/>
      <c r="AH8" s="293">
        <v>111253</v>
      </c>
      <c r="AI8" s="331">
        <v>109491</v>
      </c>
      <c r="AJ8" s="332">
        <v>1762</v>
      </c>
      <c r="AK8" s="293">
        <v>111905</v>
      </c>
      <c r="AL8" s="331">
        <v>8768</v>
      </c>
      <c r="AM8" s="332">
        <v>103137</v>
      </c>
      <c r="AN8" s="293">
        <v>8011</v>
      </c>
      <c r="AO8" s="331">
        <v>1385</v>
      </c>
      <c r="AP8" s="331">
        <v>598</v>
      </c>
      <c r="AQ8" s="331">
        <v>2958</v>
      </c>
      <c r="AR8" s="332">
        <v>3070</v>
      </c>
      <c r="AS8" s="417" t="s">
        <v>186</v>
      </c>
    </row>
    <row r="9" spans="1:47" s="163" customFormat="1" ht="15.9" customHeight="1">
      <c r="A9" s="578" t="s">
        <v>116</v>
      </c>
      <c r="B9" s="629"/>
      <c r="C9" s="431">
        <f>+O9+AC9</f>
        <v>425819.01000000024</v>
      </c>
      <c r="D9" s="389">
        <f>SUM(D10,D17,D25,D43)</f>
        <v>397769.58000000019</v>
      </c>
      <c r="E9" s="390">
        <f t="shared" ref="E9" si="0">SUM(E10,E17,E25,E43)</f>
        <v>191694.45000000013</v>
      </c>
      <c r="F9" s="432">
        <f t="shared" ref="F9" si="1">SUM(F10,F17,F25,F43)</f>
        <v>206075.13000000006</v>
      </c>
      <c r="G9" s="389">
        <f t="shared" ref="G9" si="2">SUM(G10,G17,G25,G43)</f>
        <v>176140.92000000013</v>
      </c>
      <c r="H9" s="390">
        <f t="shared" ref="H9" si="3">SUM(H10,H17,H25,H43)</f>
        <v>162185.3600000001</v>
      </c>
      <c r="I9" s="433">
        <f t="shared" ref="I9" si="4">SUM(I10,I17,I25,I43)</f>
        <v>13955.560000000003</v>
      </c>
      <c r="J9" s="287"/>
      <c r="K9" s="838">
        <f t="shared" ref="K9" si="5">SUM(K10,K17,K25,K43)</f>
        <v>221628.66000000006</v>
      </c>
      <c r="L9" s="839">
        <f t="shared" ref="L9" si="6">SUM(L10,L17,L25,L43)</f>
        <v>29509.089999999997</v>
      </c>
      <c r="M9" s="968">
        <f t="shared" ref="M9" si="7">SUM(M10,M17,M25,M43)</f>
        <v>192119.57000000004</v>
      </c>
      <c r="N9" s="841">
        <f t="shared" ref="N9" si="8">SUM(N10,N17,N25,N43)</f>
        <v>28049.430000000037</v>
      </c>
      <c r="O9" s="969">
        <f>SUM(O10,O17,O25,O43)</f>
        <v>194984.26000000013</v>
      </c>
      <c r="P9" s="904">
        <f>SUM(P10,P17,P25,P43)</f>
        <v>175065.54000000007</v>
      </c>
      <c r="Q9" s="905">
        <f t="shared" ref="Q9" si="9">SUM(Q10,Q17,Q25,Q43)</f>
        <v>73804.380000000034</v>
      </c>
      <c r="R9" s="970">
        <f>SUM(R10,R17,R25,R43)</f>
        <v>101261.16000000005</v>
      </c>
      <c r="S9" s="971">
        <f t="shared" ref="S9:T9" si="10">SUM(S10,S17,S25,S43)</f>
        <v>65127.870000000032</v>
      </c>
      <c r="T9" s="905">
        <f t="shared" si="10"/>
        <v>53065.460000000036</v>
      </c>
      <c r="U9" s="972">
        <f>SUM(U10,U17,U25,U43)</f>
        <v>12062.410000000003</v>
      </c>
      <c r="V9" s="973" t="s">
        <v>187</v>
      </c>
      <c r="W9" s="748" t="s">
        <v>116</v>
      </c>
      <c r="X9" s="974"/>
      <c r="Y9" s="975">
        <f t="shared" ref="Y9:AA9" si="11">SUM(Y10,Y17,Y25,Y43)</f>
        <v>109937.67000000004</v>
      </c>
      <c r="Z9" s="905">
        <f t="shared" si="11"/>
        <v>20738.919999999995</v>
      </c>
      <c r="AA9" s="972">
        <f t="shared" si="11"/>
        <v>89198.750000000029</v>
      </c>
      <c r="AB9" s="831">
        <f>SUM(AB10,AB17,AB25,AB43)</f>
        <v>19918.720000000038</v>
      </c>
      <c r="AC9" s="976">
        <f>SUM(AD9,AN9)</f>
        <v>230834.75000000009</v>
      </c>
      <c r="AD9" s="976">
        <f>SUM(AD10,AD17,AD25,AD43)</f>
        <v>222704.0400000001</v>
      </c>
      <c r="AE9" s="834">
        <f t="shared" ref="AE9:AF9" si="12">SUM(AE10,AE17,AE25,AE43)</f>
        <v>117890.07000000008</v>
      </c>
      <c r="AF9" s="977">
        <f t="shared" si="12"/>
        <v>104813.97000000002</v>
      </c>
      <c r="AG9" s="287"/>
      <c r="AH9" s="410">
        <f>SUM(AH10,AH17,AH25,AH43)</f>
        <v>111013.05000000009</v>
      </c>
      <c r="AI9" s="388">
        <f t="shared" ref="AI9:AJ9" si="13">SUM(AI10,AI17,AI25,AI43)</f>
        <v>109119.90000000008</v>
      </c>
      <c r="AJ9" s="435">
        <f t="shared" si="13"/>
        <v>1893.15</v>
      </c>
      <c r="AK9" s="410">
        <f>SUM(AK10,AK17,AK25,AK43)</f>
        <v>111690.98999999999</v>
      </c>
      <c r="AL9" s="388">
        <f t="shared" ref="AL9:AM9" si="14">SUM(AL10,AL17,AL25,AL43)</f>
        <v>8770.1699999999983</v>
      </c>
      <c r="AM9" s="435">
        <f t="shared" si="14"/>
        <v>102920.81999999999</v>
      </c>
      <c r="AN9" s="410">
        <f>SUM(AN10,AN17,AN25,AN43)</f>
        <v>8130.7099999999991</v>
      </c>
      <c r="AO9" s="388">
        <f t="shared" ref="AO9:AR9" si="15">SUM(AO10,AO17,AO25,AO43)</f>
        <v>1383.1100000000001</v>
      </c>
      <c r="AP9" s="388">
        <f t="shared" si="15"/>
        <v>692.92000000000007</v>
      </c>
      <c r="AQ9" s="388">
        <f t="shared" si="15"/>
        <v>2985.19</v>
      </c>
      <c r="AR9" s="435">
        <f t="shared" si="15"/>
        <v>3069.49</v>
      </c>
      <c r="AS9" s="436" t="s">
        <v>187</v>
      </c>
      <c r="AU9" s="164"/>
    </row>
    <row r="10" spans="1:47" s="165" customFormat="1" ht="18" customHeight="1">
      <c r="A10" s="656" t="s">
        <v>117</v>
      </c>
      <c r="B10" s="657"/>
      <c r="C10" s="314">
        <f>SUM(O10,AC10)</f>
        <v>152286.84000000008</v>
      </c>
      <c r="D10" s="275">
        <f>SUM(E10,F10)</f>
        <v>137797.69</v>
      </c>
      <c r="E10" s="272">
        <f>SUM(H10,L10)</f>
        <v>57324.290000000023</v>
      </c>
      <c r="F10" s="273">
        <f>SUM(I10,M10)</f>
        <v>80473.399999999994</v>
      </c>
      <c r="G10" s="275">
        <f>SUM(H10,I10)</f>
        <v>43727.050000000025</v>
      </c>
      <c r="H10" s="272">
        <f>SUM(T10,AI10)</f>
        <v>38120.130000000019</v>
      </c>
      <c r="I10" s="276">
        <f>SUM(U10,AJ10)</f>
        <v>5606.9200000000028</v>
      </c>
      <c r="J10" s="277"/>
      <c r="K10" s="849">
        <f>SUM(L10,M10)</f>
        <v>94070.64</v>
      </c>
      <c r="L10" s="850">
        <f>SUM(Z10,AL10)</f>
        <v>19204.160000000003</v>
      </c>
      <c r="M10" s="908">
        <f>SUM(AA10,AM10)</f>
        <v>74866.48</v>
      </c>
      <c r="N10" s="847">
        <f>SUM(AB10,AN10)</f>
        <v>14489.150000000049</v>
      </c>
      <c r="O10" s="978">
        <f>SUM(P10,AB10)</f>
        <v>97355.31000000007</v>
      </c>
      <c r="P10" s="907">
        <f>SUM(Q10:R10)</f>
        <v>85562.430000000022</v>
      </c>
      <c r="Q10" s="979">
        <f t="shared" ref="Q10:R10" si="16">Q11</f>
        <v>32420.610000000022</v>
      </c>
      <c r="R10" s="980">
        <f t="shared" si="16"/>
        <v>53141.819999999992</v>
      </c>
      <c r="S10" s="981">
        <f>SUM(T10:U10)</f>
        <v>26725.880000000019</v>
      </c>
      <c r="T10" s="979">
        <f t="shared" ref="T10:U10" si="17">T11</f>
        <v>21402.660000000018</v>
      </c>
      <c r="U10" s="982">
        <f t="shared" si="17"/>
        <v>5323.220000000003</v>
      </c>
      <c r="V10" s="983"/>
      <c r="W10" s="984" t="s">
        <v>117</v>
      </c>
      <c r="X10" s="985"/>
      <c r="Y10" s="986">
        <f>SUM(Z10:AA10)</f>
        <v>58836.549999999996</v>
      </c>
      <c r="Z10" s="979">
        <f t="shared" ref="Z10:AB10" si="18">Z11</f>
        <v>11017.950000000003</v>
      </c>
      <c r="AA10" s="982">
        <f t="shared" si="18"/>
        <v>47818.599999999991</v>
      </c>
      <c r="AB10" s="844">
        <f t="shared" si="18"/>
        <v>11792.880000000048</v>
      </c>
      <c r="AC10" s="875">
        <f>SUM(AD10,AN10)</f>
        <v>54931.53</v>
      </c>
      <c r="AD10" s="875">
        <f>SUM(AE10:AF10)</f>
        <v>52235.26</v>
      </c>
      <c r="AE10" s="846">
        <f t="shared" ref="AE10:AF10" si="19">AE11</f>
        <v>24903.68</v>
      </c>
      <c r="AF10" s="987">
        <f t="shared" si="19"/>
        <v>27331.58</v>
      </c>
      <c r="AG10" s="277"/>
      <c r="AH10" s="274">
        <f>SUM(AI10:AJ10)</f>
        <v>17001.170000000002</v>
      </c>
      <c r="AI10" s="318">
        <f t="shared" ref="AI10:AR10" si="20">AI11</f>
        <v>16717.47</v>
      </c>
      <c r="AJ10" s="319">
        <f t="shared" si="20"/>
        <v>283.7</v>
      </c>
      <c r="AK10" s="274">
        <f>SUM(AL10:AM10)</f>
        <v>35234.090000000004</v>
      </c>
      <c r="AL10" s="318">
        <f t="shared" si="20"/>
        <v>8186.2099999999991</v>
      </c>
      <c r="AM10" s="319">
        <f t="shared" si="20"/>
        <v>27047.880000000005</v>
      </c>
      <c r="AN10" s="274">
        <f>AN11</f>
        <v>2696.27</v>
      </c>
      <c r="AO10" s="318">
        <f t="shared" si="20"/>
        <v>248.07</v>
      </c>
      <c r="AP10" s="318">
        <f t="shared" si="20"/>
        <v>96.700000000000017</v>
      </c>
      <c r="AQ10" s="318">
        <f t="shared" si="20"/>
        <v>983.27</v>
      </c>
      <c r="AR10" s="319">
        <f t="shared" si="20"/>
        <v>1368.2299999999998</v>
      </c>
      <c r="AS10" s="320"/>
    </row>
    <row r="11" spans="1:47" s="163" customFormat="1" ht="16.2" customHeight="1">
      <c r="A11" s="580" t="s">
        <v>118</v>
      </c>
      <c r="B11" s="628"/>
      <c r="C11" s="321">
        <f>SUM(C12:C16)</f>
        <v>152286.84000000008</v>
      </c>
      <c r="D11" s="285">
        <f t="shared" ref="D11:N11" si="21">SUM(D12:D16)</f>
        <v>137797.69</v>
      </c>
      <c r="E11" s="282">
        <f t="shared" si="21"/>
        <v>57324.290000000023</v>
      </c>
      <c r="F11" s="283">
        <f t="shared" si="21"/>
        <v>80473.399999999994</v>
      </c>
      <c r="G11" s="285">
        <f t="shared" ref="G11" si="22">SUM(G12:G16)</f>
        <v>43727.050000000025</v>
      </c>
      <c r="H11" s="282">
        <f t="shared" si="21"/>
        <v>38120.130000000019</v>
      </c>
      <c r="I11" s="286">
        <f t="shared" si="21"/>
        <v>5606.9200000000028</v>
      </c>
      <c r="J11" s="287"/>
      <c r="K11" s="859">
        <f t="shared" si="21"/>
        <v>94070.64</v>
      </c>
      <c r="L11" s="860">
        <f t="shared" si="21"/>
        <v>19204.16</v>
      </c>
      <c r="M11" s="910">
        <f t="shared" si="21"/>
        <v>74866.479999999981</v>
      </c>
      <c r="N11" s="857">
        <f t="shared" si="21"/>
        <v>14489.150000000049</v>
      </c>
      <c r="O11" s="988">
        <f>SUM(O12:O16)</f>
        <v>97355.310000000056</v>
      </c>
      <c r="P11" s="909">
        <f>SUM(P12:P16)</f>
        <v>85562.430000000022</v>
      </c>
      <c r="Q11" s="989">
        <f>SUM(Q12:Q16)</f>
        <v>32420.610000000022</v>
      </c>
      <c r="R11" s="990">
        <f>SUM(R12:R16)</f>
        <v>53141.819999999992</v>
      </c>
      <c r="S11" s="991">
        <f>SUM(S12:S16)</f>
        <v>26725.880000000023</v>
      </c>
      <c r="T11" s="989">
        <f t="shared" ref="T11:U11" si="23">SUM(T12:T16)</f>
        <v>21402.660000000018</v>
      </c>
      <c r="U11" s="992">
        <f t="shared" si="23"/>
        <v>5323.220000000003</v>
      </c>
      <c r="V11" s="993"/>
      <c r="W11" s="766" t="s">
        <v>118</v>
      </c>
      <c r="X11" s="994"/>
      <c r="Y11" s="995">
        <f>SUM(Y12:Y16)</f>
        <v>58836.549999999988</v>
      </c>
      <c r="Z11" s="989">
        <f t="shared" ref="Z11:AF11" si="24">SUM(Z12:Z16)</f>
        <v>11017.950000000003</v>
      </c>
      <c r="AA11" s="992">
        <f t="shared" si="24"/>
        <v>47818.599999999991</v>
      </c>
      <c r="AB11" s="854">
        <f t="shared" si="24"/>
        <v>11792.880000000048</v>
      </c>
      <c r="AC11" s="996">
        <f t="shared" si="24"/>
        <v>54931.53</v>
      </c>
      <c r="AD11" s="996">
        <f t="shared" si="24"/>
        <v>52235.26</v>
      </c>
      <c r="AE11" s="856">
        <f t="shared" si="24"/>
        <v>24903.68</v>
      </c>
      <c r="AF11" s="997">
        <f t="shared" si="24"/>
        <v>27331.58</v>
      </c>
      <c r="AG11" s="287"/>
      <c r="AH11" s="284">
        <f t="shared" ref="AH11:AR11" si="25">SUM(AH12:AH16)</f>
        <v>17001.169999999998</v>
      </c>
      <c r="AI11" s="325">
        <f t="shared" si="25"/>
        <v>16717.47</v>
      </c>
      <c r="AJ11" s="326">
        <f t="shared" si="25"/>
        <v>283.7</v>
      </c>
      <c r="AK11" s="284">
        <f t="shared" si="25"/>
        <v>35234.089999999997</v>
      </c>
      <c r="AL11" s="325">
        <f t="shared" si="25"/>
        <v>8186.2099999999991</v>
      </c>
      <c r="AM11" s="326">
        <f t="shared" si="25"/>
        <v>27047.880000000005</v>
      </c>
      <c r="AN11" s="284">
        <f>SUM(AN12:AN16)</f>
        <v>2696.27</v>
      </c>
      <c r="AO11" s="325">
        <f t="shared" si="25"/>
        <v>248.07</v>
      </c>
      <c r="AP11" s="325">
        <f t="shared" si="25"/>
        <v>96.700000000000017</v>
      </c>
      <c r="AQ11" s="325">
        <f t="shared" si="25"/>
        <v>983.27</v>
      </c>
      <c r="AR11" s="326">
        <f t="shared" si="25"/>
        <v>1368.2299999999998</v>
      </c>
      <c r="AS11" s="327"/>
    </row>
    <row r="12" spans="1:47" ht="14.1" customHeight="1">
      <c r="A12" s="245">
        <v>1</v>
      </c>
      <c r="B12" s="246" t="s">
        <v>119</v>
      </c>
      <c r="C12" s="328">
        <f t="shared" ref="C12" si="26">SUM(O12,AC12)</f>
        <v>35534.320000000014</v>
      </c>
      <c r="D12" s="294">
        <f>SUM(E12:F12)</f>
        <v>33833.200000000019</v>
      </c>
      <c r="E12" s="292">
        <f t="shared" ref="E12:E16" si="27">SUM(H12,L12)</f>
        <v>15388.760000000017</v>
      </c>
      <c r="F12" s="329">
        <f t="shared" ref="F12:F16" si="28">SUM(I12,M12)</f>
        <v>18444.440000000002</v>
      </c>
      <c r="G12" s="294">
        <f t="shared" ref="G12:G16" si="29">SUM(H12:I12)</f>
        <v>16081.790000000019</v>
      </c>
      <c r="H12" s="292">
        <f t="shared" ref="H12:H16" si="30">SUM(T12,AI12)</f>
        <v>13608.560000000016</v>
      </c>
      <c r="I12" s="295">
        <f t="shared" ref="I12:I16" si="31">SUM(U12,AJ12)</f>
        <v>2473.2300000000037</v>
      </c>
      <c r="J12" s="296"/>
      <c r="K12" s="824">
        <f t="shared" ref="K12:K16" si="32">SUM(L12:M12)</f>
        <v>17751.41</v>
      </c>
      <c r="L12" s="825">
        <f t="shared" ref="L12:L16" si="33">SUM(Z12,AL12)</f>
        <v>1780.200000000001</v>
      </c>
      <c r="M12" s="911">
        <f t="shared" ref="M12:M16" si="34">SUM(AA12,AM12)</f>
        <v>15971.209999999997</v>
      </c>
      <c r="N12" s="828">
        <f t="shared" ref="N12:N16" si="35">SUM(AB12,AN12)</f>
        <v>1701.1199999999951</v>
      </c>
      <c r="O12" s="957">
        <f>SUM(P12,AB12)</f>
        <v>25725.840000000015</v>
      </c>
      <c r="P12" s="902">
        <f>SUM(Q12:R12)</f>
        <v>24269.380000000019</v>
      </c>
      <c r="Q12" s="914">
        <f>SUM(T12,Z12)</f>
        <v>10629.240000000018</v>
      </c>
      <c r="R12" s="998">
        <f t="shared" ref="Q12:R42" si="36">SUM(U12,AA12)</f>
        <v>13640.14</v>
      </c>
      <c r="S12" s="960">
        <f t="shared" ref="S12:S16" si="37">SUM(T12:U12)</f>
        <v>11241.730000000021</v>
      </c>
      <c r="T12" s="914">
        <v>8851.280000000017</v>
      </c>
      <c r="U12" s="999">
        <v>2390.4500000000035</v>
      </c>
      <c r="V12" s="1000">
        <v>1</v>
      </c>
      <c r="W12" s="1001">
        <v>1</v>
      </c>
      <c r="X12" s="1002" t="s">
        <v>119</v>
      </c>
      <c r="Y12" s="965">
        <f t="shared" ref="Y12:Y16" si="38">SUM(Z12:AA12)</f>
        <v>13027.649999999998</v>
      </c>
      <c r="Z12" s="914">
        <v>1777.9600000000009</v>
      </c>
      <c r="AA12" s="999">
        <v>11249.689999999997</v>
      </c>
      <c r="AB12" s="1003">
        <v>1456.459999999995</v>
      </c>
      <c r="AC12" s="966">
        <f t="shared" ref="AC12:AC16" si="39">SUM(AD12,AN12)</f>
        <v>9808.48</v>
      </c>
      <c r="AD12" s="966">
        <f>SUM(AE12:AF12)</f>
        <v>9563.82</v>
      </c>
      <c r="AE12" s="821">
        <f>SUM(AI12,AL12)</f>
        <v>4759.5199999999995</v>
      </c>
      <c r="AF12" s="967">
        <f>SUM(AJ12,AM12)</f>
        <v>4804.3</v>
      </c>
      <c r="AG12" s="296"/>
      <c r="AH12" s="293">
        <f>AI12+AJ12</f>
        <v>4840.0599999999995</v>
      </c>
      <c r="AI12" s="331">
        <v>4757.28</v>
      </c>
      <c r="AJ12" s="332">
        <v>82.78</v>
      </c>
      <c r="AK12" s="293">
        <f>AL12+AM12</f>
        <v>4723.76</v>
      </c>
      <c r="AL12" s="331">
        <v>2.2400000000000002</v>
      </c>
      <c r="AM12" s="332">
        <v>4721.5200000000004</v>
      </c>
      <c r="AN12" s="293">
        <f t="shared" ref="AN12:AN16" si="40">SUM(AO12:AR12)</f>
        <v>244.66</v>
      </c>
      <c r="AO12" s="331">
        <v>82.83</v>
      </c>
      <c r="AP12" s="331">
        <v>48.8</v>
      </c>
      <c r="AQ12" s="331">
        <v>101.55</v>
      </c>
      <c r="AR12" s="332">
        <v>11.479999999999999</v>
      </c>
      <c r="AS12" s="297">
        <v>1</v>
      </c>
    </row>
    <row r="13" spans="1:47" ht="14.1" customHeight="1">
      <c r="A13" s="245">
        <v>2</v>
      </c>
      <c r="B13" s="246" t="s">
        <v>120</v>
      </c>
      <c r="C13" s="328">
        <f>SUM(O13,AC13)</f>
        <v>36517.600000000006</v>
      </c>
      <c r="D13" s="294">
        <f t="shared" ref="D13:D16" si="41">SUM(E13:F13)</f>
        <v>33679.72</v>
      </c>
      <c r="E13" s="292">
        <f t="shared" si="27"/>
        <v>17647.620000000003</v>
      </c>
      <c r="F13" s="329">
        <f t="shared" si="28"/>
        <v>16032.1</v>
      </c>
      <c r="G13" s="294">
        <f t="shared" si="29"/>
        <v>9244.2500000000036</v>
      </c>
      <c r="H13" s="292">
        <f t="shared" si="30"/>
        <v>8325.0700000000033</v>
      </c>
      <c r="I13" s="295">
        <f t="shared" si="31"/>
        <v>919.18000000000006</v>
      </c>
      <c r="J13" s="296"/>
      <c r="K13" s="824">
        <f t="shared" si="32"/>
        <v>24435.47</v>
      </c>
      <c r="L13" s="825">
        <f t="shared" si="33"/>
        <v>9322.5499999999993</v>
      </c>
      <c r="M13" s="911">
        <f t="shared" si="34"/>
        <v>15112.92</v>
      </c>
      <c r="N13" s="828">
        <f t="shared" si="35"/>
        <v>2837.8799999999983</v>
      </c>
      <c r="O13" s="957">
        <f>SUM(P13,AB13)</f>
        <v>9204.4700000000012</v>
      </c>
      <c r="P13" s="902">
        <f t="shared" ref="P13:P17" si="42">SUM(Q13:R13)</f>
        <v>8446.8200000000033</v>
      </c>
      <c r="Q13" s="914">
        <f>SUM(T13,Z13)</f>
        <v>4595.2600000000048</v>
      </c>
      <c r="R13" s="998">
        <f t="shared" si="36"/>
        <v>3851.5599999999995</v>
      </c>
      <c r="S13" s="960">
        <f t="shared" si="37"/>
        <v>4255.4400000000041</v>
      </c>
      <c r="T13" s="914">
        <v>3357.1900000000041</v>
      </c>
      <c r="U13" s="999">
        <v>898.25000000000011</v>
      </c>
      <c r="V13" s="1000">
        <v>2</v>
      </c>
      <c r="W13" s="1001">
        <v>2</v>
      </c>
      <c r="X13" s="1002" t="s">
        <v>120</v>
      </c>
      <c r="Y13" s="965">
        <f t="shared" si="38"/>
        <v>4191.38</v>
      </c>
      <c r="Z13" s="914">
        <v>1238.0700000000004</v>
      </c>
      <c r="AA13" s="999">
        <v>2953.3099999999995</v>
      </c>
      <c r="AB13" s="1003">
        <v>757.64999999999827</v>
      </c>
      <c r="AC13" s="966">
        <f t="shared" si="39"/>
        <v>27313.13</v>
      </c>
      <c r="AD13" s="966">
        <f t="shared" ref="AD13:AD16" si="43">SUM(AE13:AF13)</f>
        <v>25232.9</v>
      </c>
      <c r="AE13" s="821">
        <f>SUM(AI13,AL13)</f>
        <v>13052.36</v>
      </c>
      <c r="AF13" s="967">
        <f>SUM(AJ13,AM13)</f>
        <v>12180.54</v>
      </c>
      <c r="AG13" s="296"/>
      <c r="AH13" s="293">
        <f>AI13+AJ13</f>
        <v>4988.8100000000004</v>
      </c>
      <c r="AI13" s="331">
        <v>4967.88</v>
      </c>
      <c r="AJ13" s="332">
        <v>20.93</v>
      </c>
      <c r="AK13" s="293">
        <f>AL13+AM13</f>
        <v>20244.09</v>
      </c>
      <c r="AL13" s="331">
        <v>8084.48</v>
      </c>
      <c r="AM13" s="332">
        <v>12159.61</v>
      </c>
      <c r="AN13" s="293">
        <f t="shared" si="40"/>
        <v>2080.23</v>
      </c>
      <c r="AO13" s="331">
        <v>6.14</v>
      </c>
      <c r="AP13" s="331">
        <v>16.100000000000001</v>
      </c>
      <c r="AQ13" s="331">
        <v>711.32</v>
      </c>
      <c r="AR13" s="332">
        <v>1346.6699999999998</v>
      </c>
      <c r="AS13" s="297">
        <v>2</v>
      </c>
    </row>
    <row r="14" spans="1:47" ht="14.1" customHeight="1">
      <c r="A14" s="245">
        <v>3</v>
      </c>
      <c r="B14" s="246" t="s">
        <v>121</v>
      </c>
      <c r="C14" s="328">
        <f t="shared" ref="C14:C16" si="44">SUM(O14,AC14)</f>
        <v>7380.97</v>
      </c>
      <c r="D14" s="294">
        <f t="shared" si="41"/>
        <v>6965.7100000000009</v>
      </c>
      <c r="E14" s="292">
        <f t="shared" si="27"/>
        <v>3841.1800000000003</v>
      </c>
      <c r="F14" s="329">
        <f t="shared" si="28"/>
        <v>3124.5300000000011</v>
      </c>
      <c r="G14" s="294">
        <f t="shared" si="29"/>
        <v>4307.7700000000004</v>
      </c>
      <c r="H14" s="292">
        <f t="shared" si="30"/>
        <v>3617.3500000000004</v>
      </c>
      <c r="I14" s="295">
        <f t="shared" si="31"/>
        <v>690.41999999999962</v>
      </c>
      <c r="J14" s="296"/>
      <c r="K14" s="824">
        <f t="shared" si="32"/>
        <v>2657.9400000000014</v>
      </c>
      <c r="L14" s="825">
        <f t="shared" si="33"/>
        <v>223.82999999999998</v>
      </c>
      <c r="M14" s="911">
        <f t="shared" si="34"/>
        <v>2434.1100000000015</v>
      </c>
      <c r="N14" s="828">
        <f t="shared" si="35"/>
        <v>415.25999999999931</v>
      </c>
      <c r="O14" s="957">
        <f t="shared" ref="O14:O32" si="45">SUM(P14,AB14)</f>
        <v>4410.92</v>
      </c>
      <c r="P14" s="902">
        <f t="shared" si="42"/>
        <v>4032.1600000000012</v>
      </c>
      <c r="Q14" s="914">
        <f t="shared" si="36"/>
        <v>1911.6100000000001</v>
      </c>
      <c r="R14" s="998">
        <f t="shared" si="36"/>
        <v>2120.5500000000011</v>
      </c>
      <c r="S14" s="960">
        <f t="shared" si="37"/>
        <v>2332.29</v>
      </c>
      <c r="T14" s="914">
        <v>1703.9900000000002</v>
      </c>
      <c r="U14" s="999">
        <v>628.29999999999961</v>
      </c>
      <c r="V14" s="1000">
        <v>3</v>
      </c>
      <c r="W14" s="1001">
        <v>3</v>
      </c>
      <c r="X14" s="1002" t="s">
        <v>121</v>
      </c>
      <c r="Y14" s="965">
        <f t="shared" si="38"/>
        <v>1699.8700000000015</v>
      </c>
      <c r="Z14" s="914">
        <v>207.61999999999998</v>
      </c>
      <c r="AA14" s="999">
        <v>1492.2500000000016</v>
      </c>
      <c r="AB14" s="1003">
        <v>378.75999999999931</v>
      </c>
      <c r="AC14" s="966">
        <f t="shared" si="39"/>
        <v>2970.05</v>
      </c>
      <c r="AD14" s="966">
        <f t="shared" si="43"/>
        <v>2933.55</v>
      </c>
      <c r="AE14" s="821">
        <f t="shared" ref="AE14:AF16" si="46">SUM(AI14,AL14)</f>
        <v>1929.57</v>
      </c>
      <c r="AF14" s="967">
        <f t="shared" si="46"/>
        <v>1003.98</v>
      </c>
      <c r="AG14" s="296"/>
      <c r="AH14" s="293">
        <f>AI14+AJ14</f>
        <v>1975.4799999999998</v>
      </c>
      <c r="AI14" s="331">
        <v>1913.36</v>
      </c>
      <c r="AJ14" s="332">
        <v>62.12</v>
      </c>
      <c r="AK14" s="293">
        <f>AL14+AM14</f>
        <v>958.07</v>
      </c>
      <c r="AL14" s="331">
        <v>16.210000000000004</v>
      </c>
      <c r="AM14" s="332">
        <v>941.86</v>
      </c>
      <c r="AN14" s="293">
        <f t="shared" si="40"/>
        <v>36.5</v>
      </c>
      <c r="AO14" s="331">
        <v>8.9599999999999955</v>
      </c>
      <c r="AP14" s="331">
        <v>1.58</v>
      </c>
      <c r="AQ14" s="331">
        <v>25.9</v>
      </c>
      <c r="AR14" s="437">
        <v>0.06</v>
      </c>
      <c r="AS14" s="297">
        <v>3</v>
      </c>
    </row>
    <row r="15" spans="1:47" ht="14.1" customHeight="1">
      <c r="A15" s="245">
        <v>4</v>
      </c>
      <c r="B15" s="246" t="s">
        <v>122</v>
      </c>
      <c r="C15" s="328">
        <f t="shared" si="44"/>
        <v>2556.4600000000005</v>
      </c>
      <c r="D15" s="294">
        <f t="shared" si="41"/>
        <v>2419.9700000000003</v>
      </c>
      <c r="E15" s="292">
        <f t="shared" si="27"/>
        <v>1605.3700000000003</v>
      </c>
      <c r="F15" s="329">
        <f t="shared" si="28"/>
        <v>814.59999999999991</v>
      </c>
      <c r="G15" s="294">
        <f t="shared" si="29"/>
        <v>1800.0700000000002</v>
      </c>
      <c r="H15" s="292">
        <f t="shared" si="30"/>
        <v>1584.6800000000003</v>
      </c>
      <c r="I15" s="295">
        <f t="shared" si="31"/>
        <v>215.38999999999996</v>
      </c>
      <c r="J15" s="296"/>
      <c r="K15" s="824">
        <f t="shared" si="32"/>
        <v>619.9</v>
      </c>
      <c r="L15" s="825">
        <f t="shared" si="33"/>
        <v>20.69</v>
      </c>
      <c r="M15" s="911">
        <f t="shared" si="34"/>
        <v>599.20999999999992</v>
      </c>
      <c r="N15" s="828">
        <f t="shared" si="35"/>
        <v>136.49</v>
      </c>
      <c r="O15" s="957">
        <f t="shared" si="45"/>
        <v>1155.9300000000003</v>
      </c>
      <c r="P15" s="902">
        <f t="shared" si="42"/>
        <v>1074.0900000000001</v>
      </c>
      <c r="Q15" s="914">
        <f t="shared" si="36"/>
        <v>842.3000000000003</v>
      </c>
      <c r="R15" s="998">
        <f t="shared" si="36"/>
        <v>231.78999999999996</v>
      </c>
      <c r="S15" s="960">
        <f t="shared" si="37"/>
        <v>978.46000000000026</v>
      </c>
      <c r="T15" s="914">
        <v>823.57000000000028</v>
      </c>
      <c r="U15" s="999">
        <v>154.88999999999996</v>
      </c>
      <c r="V15" s="1000">
        <v>4</v>
      </c>
      <c r="W15" s="1001">
        <v>4</v>
      </c>
      <c r="X15" s="1002" t="s">
        <v>122</v>
      </c>
      <c r="Y15" s="965">
        <f t="shared" si="38"/>
        <v>95.63000000000001</v>
      </c>
      <c r="Z15" s="914">
        <v>18.73</v>
      </c>
      <c r="AA15" s="999">
        <v>76.900000000000006</v>
      </c>
      <c r="AB15" s="1003">
        <v>81.840000000000032</v>
      </c>
      <c r="AC15" s="966">
        <f t="shared" si="39"/>
        <v>1400.5300000000002</v>
      </c>
      <c r="AD15" s="966">
        <f t="shared" si="43"/>
        <v>1345.88</v>
      </c>
      <c r="AE15" s="821">
        <f t="shared" si="46"/>
        <v>763.07</v>
      </c>
      <c r="AF15" s="967">
        <f t="shared" si="46"/>
        <v>582.80999999999995</v>
      </c>
      <c r="AG15" s="296"/>
      <c r="AH15" s="293">
        <f>AI15+AJ15</f>
        <v>821.61</v>
      </c>
      <c r="AI15" s="331">
        <v>761.11</v>
      </c>
      <c r="AJ15" s="332">
        <v>60.5</v>
      </c>
      <c r="AK15" s="293">
        <f>AL15+AM15</f>
        <v>524.27</v>
      </c>
      <c r="AL15" s="331">
        <v>1.96</v>
      </c>
      <c r="AM15" s="332">
        <v>522.30999999999995</v>
      </c>
      <c r="AN15" s="293">
        <f t="shared" si="40"/>
        <v>54.649999999999984</v>
      </c>
      <c r="AO15" s="331">
        <v>36.809999999999981</v>
      </c>
      <c r="AP15" s="331">
        <v>4.04</v>
      </c>
      <c r="AQ15" s="331">
        <v>13.6</v>
      </c>
      <c r="AR15" s="437">
        <v>0.2</v>
      </c>
      <c r="AS15" s="297">
        <v>4</v>
      </c>
    </row>
    <row r="16" spans="1:47" ht="14.1" customHeight="1">
      <c r="A16" s="252">
        <v>5</v>
      </c>
      <c r="B16" s="253" t="s">
        <v>123</v>
      </c>
      <c r="C16" s="333">
        <f t="shared" si="44"/>
        <v>70297.490000000049</v>
      </c>
      <c r="D16" s="300">
        <f t="shared" si="41"/>
        <v>60899.089999999989</v>
      </c>
      <c r="E16" s="298">
        <f t="shared" si="27"/>
        <v>18841.36</v>
      </c>
      <c r="F16" s="334">
        <f t="shared" si="28"/>
        <v>42057.729999999989</v>
      </c>
      <c r="G16" s="300">
        <f t="shared" si="29"/>
        <v>12293.17</v>
      </c>
      <c r="H16" s="298">
        <f t="shared" si="30"/>
        <v>10984.47</v>
      </c>
      <c r="I16" s="301">
        <f t="shared" si="31"/>
        <v>1308.7</v>
      </c>
      <c r="J16" s="296"/>
      <c r="K16" s="870">
        <f t="shared" si="32"/>
        <v>48605.919999999991</v>
      </c>
      <c r="L16" s="871">
        <f t="shared" si="33"/>
        <v>7856.89</v>
      </c>
      <c r="M16" s="913">
        <f t="shared" si="34"/>
        <v>40749.029999999992</v>
      </c>
      <c r="N16" s="868">
        <f t="shared" si="35"/>
        <v>9398.400000000056</v>
      </c>
      <c r="O16" s="1004">
        <f t="shared" si="45"/>
        <v>56858.150000000052</v>
      </c>
      <c r="P16" s="912">
        <f t="shared" si="42"/>
        <v>47739.979999999996</v>
      </c>
      <c r="Q16" s="1005">
        <f t="shared" si="36"/>
        <v>14442.2</v>
      </c>
      <c r="R16" s="1006">
        <f t="shared" si="36"/>
        <v>33297.779999999992</v>
      </c>
      <c r="S16" s="1007">
        <f t="shared" si="37"/>
        <v>7917.9599999999991</v>
      </c>
      <c r="T16" s="1005">
        <v>6666.6299999999992</v>
      </c>
      <c r="U16" s="1008">
        <v>1251.3300000000002</v>
      </c>
      <c r="V16" s="1009">
        <v>5</v>
      </c>
      <c r="W16" s="1010">
        <v>5</v>
      </c>
      <c r="X16" s="1011" t="s">
        <v>123</v>
      </c>
      <c r="Y16" s="1012">
        <f t="shared" si="38"/>
        <v>39822.01999999999</v>
      </c>
      <c r="Z16" s="1005">
        <v>7775.5700000000006</v>
      </c>
      <c r="AA16" s="1008">
        <v>32046.44999999999</v>
      </c>
      <c r="AB16" s="1013">
        <v>9118.1700000000565</v>
      </c>
      <c r="AC16" s="1014">
        <f t="shared" si="39"/>
        <v>13439.34</v>
      </c>
      <c r="AD16" s="1014">
        <f t="shared" si="43"/>
        <v>13159.11</v>
      </c>
      <c r="AE16" s="867">
        <f t="shared" si="46"/>
        <v>4399.16</v>
      </c>
      <c r="AF16" s="1015">
        <f t="shared" si="46"/>
        <v>8759.9500000000007</v>
      </c>
      <c r="AG16" s="296"/>
      <c r="AH16" s="299">
        <f>AI16+AJ16</f>
        <v>4375.21</v>
      </c>
      <c r="AI16" s="337">
        <v>4317.84</v>
      </c>
      <c r="AJ16" s="338">
        <v>57.37</v>
      </c>
      <c r="AK16" s="299">
        <f>AL16+AM16</f>
        <v>8783.9</v>
      </c>
      <c r="AL16" s="337">
        <v>81.319999999999993</v>
      </c>
      <c r="AM16" s="338">
        <v>8702.58</v>
      </c>
      <c r="AN16" s="299">
        <f t="shared" si="40"/>
        <v>280.22999999999996</v>
      </c>
      <c r="AO16" s="337">
        <v>113.33</v>
      </c>
      <c r="AP16" s="337">
        <v>26.18</v>
      </c>
      <c r="AQ16" s="337">
        <v>130.9</v>
      </c>
      <c r="AR16" s="338">
        <v>9.82</v>
      </c>
      <c r="AS16" s="302">
        <v>5</v>
      </c>
    </row>
    <row r="17" spans="1:45" s="165" customFormat="1" ht="18" customHeight="1">
      <c r="A17" s="582" t="s">
        <v>124</v>
      </c>
      <c r="B17" s="655"/>
      <c r="C17" s="314">
        <f>SUM(O17,AC17)</f>
        <v>101973.33000000012</v>
      </c>
      <c r="D17" s="275">
        <f>SUM(E17,F17)</f>
        <v>93972.950000000128</v>
      </c>
      <c r="E17" s="272">
        <f>SUM(H17,L17)</f>
        <v>46599.290000000095</v>
      </c>
      <c r="F17" s="273">
        <f>SUM(I17,M17)</f>
        <v>47373.660000000025</v>
      </c>
      <c r="G17" s="275">
        <f>SUM(H17,I17)</f>
        <v>43172.620000000104</v>
      </c>
      <c r="H17" s="272">
        <f>SUM(T17,AI17)</f>
        <v>38355.370000000104</v>
      </c>
      <c r="I17" s="276">
        <f>SUM(U17,AJ17)</f>
        <v>4817.2500000000009</v>
      </c>
      <c r="J17" s="277"/>
      <c r="K17" s="849">
        <f>SUM(L17,M17)</f>
        <v>50800.330000000016</v>
      </c>
      <c r="L17" s="850">
        <f>SUM(Z17,AL17)</f>
        <v>8243.9199999999946</v>
      </c>
      <c r="M17" s="908">
        <f>SUM(AA17,AM17)</f>
        <v>42556.410000000025</v>
      </c>
      <c r="N17" s="847">
        <f>SUM(AB17,AN17)</f>
        <v>8000.3799999999883</v>
      </c>
      <c r="O17" s="843">
        <f t="shared" si="45"/>
        <v>57959.890000000029</v>
      </c>
      <c r="P17" s="849">
        <f t="shared" si="42"/>
        <v>52281.510000000038</v>
      </c>
      <c r="Q17" s="850">
        <f t="shared" si="36"/>
        <v>25330.710000000017</v>
      </c>
      <c r="R17" s="908">
        <f t="shared" si="36"/>
        <v>26950.800000000025</v>
      </c>
      <c r="S17" s="1016">
        <f>SUM(T17:U17)</f>
        <v>21711.960000000021</v>
      </c>
      <c r="T17" s="850">
        <f t="shared" ref="T17:U17" si="47">T18</f>
        <v>17485.000000000022</v>
      </c>
      <c r="U17" s="1017">
        <f t="shared" si="47"/>
        <v>4226.9600000000009</v>
      </c>
      <c r="V17" s="1018"/>
      <c r="W17" s="1019" t="s">
        <v>124</v>
      </c>
      <c r="X17" s="1020"/>
      <c r="Y17" s="986">
        <f>SUM(Z17:AA17)</f>
        <v>30569.550000000021</v>
      </c>
      <c r="Z17" s="979">
        <f t="shared" ref="Z17:AA17" si="48">Z18</f>
        <v>7845.7099999999955</v>
      </c>
      <c r="AA17" s="982">
        <f t="shared" si="48"/>
        <v>22723.840000000026</v>
      </c>
      <c r="AB17" s="844">
        <f>AB18</f>
        <v>5678.3799999999883</v>
      </c>
      <c r="AC17" s="875">
        <f>SUM(AD17,AN17)</f>
        <v>44013.44000000009</v>
      </c>
      <c r="AD17" s="875">
        <f>SUM(AE17:AF17)</f>
        <v>41691.44000000009</v>
      </c>
      <c r="AE17" s="846">
        <f t="shared" ref="AE17:AR17" si="49">AE18</f>
        <v>21268.580000000085</v>
      </c>
      <c r="AF17" s="987">
        <f t="shared" si="49"/>
        <v>20422.86</v>
      </c>
      <c r="AG17" s="277"/>
      <c r="AH17" s="274">
        <f>SUM(AI17:AJ17)</f>
        <v>21460.660000000084</v>
      </c>
      <c r="AI17" s="318">
        <f t="shared" si="49"/>
        <v>20870.370000000083</v>
      </c>
      <c r="AJ17" s="319">
        <f t="shared" si="49"/>
        <v>590.29</v>
      </c>
      <c r="AK17" s="274">
        <f>SUM(AL17:AM17)</f>
        <v>20230.78</v>
      </c>
      <c r="AL17" s="318">
        <f t="shared" si="49"/>
        <v>398.21</v>
      </c>
      <c r="AM17" s="319">
        <f t="shared" si="49"/>
        <v>19832.57</v>
      </c>
      <c r="AN17" s="274">
        <f t="shared" ref="AN17" si="50">SUM(AO17:AR17)</f>
        <v>2321.9999999999995</v>
      </c>
      <c r="AO17" s="318">
        <f>AO18</f>
        <v>209.42</v>
      </c>
      <c r="AP17" s="318">
        <f t="shared" si="49"/>
        <v>174.51</v>
      </c>
      <c r="AQ17" s="318">
        <f t="shared" si="49"/>
        <v>456.0300000000002</v>
      </c>
      <c r="AR17" s="319">
        <f t="shared" si="49"/>
        <v>1482.0399999999995</v>
      </c>
      <c r="AS17" s="280"/>
    </row>
    <row r="18" spans="1:45" s="163" customFormat="1" ht="14.1" customHeight="1">
      <c r="A18" s="581" t="s">
        <v>125</v>
      </c>
      <c r="B18" s="640"/>
      <c r="C18" s="321">
        <f>SUM(C19:C24)</f>
        <v>101973.3300000001</v>
      </c>
      <c r="D18" s="285">
        <f t="shared" ref="D18:N18" si="51">SUM(D19:D24)</f>
        <v>93972.950000000128</v>
      </c>
      <c r="E18" s="282">
        <f t="shared" si="51"/>
        <v>46599.290000000103</v>
      </c>
      <c r="F18" s="283">
        <f t="shared" si="51"/>
        <v>47373.660000000018</v>
      </c>
      <c r="G18" s="285">
        <f t="shared" ref="G18" si="52">SUM(G19:G24)</f>
        <v>43172.620000000104</v>
      </c>
      <c r="H18" s="282">
        <f t="shared" si="51"/>
        <v>38355.370000000104</v>
      </c>
      <c r="I18" s="286">
        <f t="shared" si="51"/>
        <v>4817.25</v>
      </c>
      <c r="J18" s="287"/>
      <c r="K18" s="859">
        <f t="shared" si="51"/>
        <v>50800.330000000016</v>
      </c>
      <c r="L18" s="860">
        <f t="shared" si="51"/>
        <v>8243.9199999999946</v>
      </c>
      <c r="M18" s="910">
        <f t="shared" si="51"/>
        <v>42556.410000000018</v>
      </c>
      <c r="N18" s="857">
        <f t="shared" si="51"/>
        <v>8000.3799999999892</v>
      </c>
      <c r="O18" s="837">
        <f>SUM(O19:O24)</f>
        <v>57959.890000000029</v>
      </c>
      <c r="P18" s="859">
        <f>SUM(P19:P24)</f>
        <v>52281.510000000038</v>
      </c>
      <c r="Q18" s="860">
        <f t="shared" ref="Q18:R18" si="53">SUM(Q19:Q24)</f>
        <v>25330.710000000017</v>
      </c>
      <c r="R18" s="910">
        <f t="shared" si="53"/>
        <v>26950.800000000025</v>
      </c>
      <c r="S18" s="1021">
        <f>SUM(S19:S24)</f>
        <v>21711.960000000021</v>
      </c>
      <c r="T18" s="860">
        <f>SUM(T19:T24)</f>
        <v>17485.000000000022</v>
      </c>
      <c r="U18" s="1022">
        <f t="shared" ref="U18" si="54">SUM(U19:U24)</f>
        <v>4226.9600000000009</v>
      </c>
      <c r="V18" s="1023"/>
      <c r="W18" s="789" t="s">
        <v>125</v>
      </c>
      <c r="X18" s="1024"/>
      <c r="Y18" s="995">
        <f>SUM(Y19:Y24)</f>
        <v>30569.550000000017</v>
      </c>
      <c r="Z18" s="989">
        <f>SUM(Z19:Z24)</f>
        <v>7845.7099999999955</v>
      </c>
      <c r="AA18" s="992">
        <f t="shared" ref="AA18" si="55">SUM(AA19:AA24)</f>
        <v>22723.840000000026</v>
      </c>
      <c r="AB18" s="854">
        <f>SUM(AB19:AB24)</f>
        <v>5678.3799999999883</v>
      </c>
      <c r="AC18" s="996">
        <f t="shared" ref="AC18" si="56">SUM(AC19:AC24)</f>
        <v>44013.44000000009</v>
      </c>
      <c r="AD18" s="996">
        <f>SUM(AE18:AF18)</f>
        <v>41691.44000000009</v>
      </c>
      <c r="AE18" s="856">
        <f t="shared" ref="AE18:AF18" si="57">SUM(AE19:AE24)</f>
        <v>21268.580000000085</v>
      </c>
      <c r="AF18" s="997">
        <f t="shared" si="57"/>
        <v>20422.86</v>
      </c>
      <c r="AG18" s="287"/>
      <c r="AH18" s="284">
        <f>SUM(AI18:AJ18)</f>
        <v>21460.660000000084</v>
      </c>
      <c r="AI18" s="325">
        <f t="shared" ref="AI18:AJ18" si="58">SUM(AI19:AI24)</f>
        <v>20870.370000000083</v>
      </c>
      <c r="AJ18" s="326">
        <f t="shared" si="58"/>
        <v>590.29</v>
      </c>
      <c r="AK18" s="284">
        <f>SUM(AL18:AM18)</f>
        <v>20230.78</v>
      </c>
      <c r="AL18" s="325">
        <f t="shared" ref="AL18:AR18" si="59">SUM(AL19:AL24)</f>
        <v>398.21</v>
      </c>
      <c r="AM18" s="326">
        <f t="shared" si="59"/>
        <v>19832.57</v>
      </c>
      <c r="AN18" s="284">
        <f t="shared" si="59"/>
        <v>2321.9999999999995</v>
      </c>
      <c r="AO18" s="325">
        <f t="shared" si="59"/>
        <v>209.42</v>
      </c>
      <c r="AP18" s="325">
        <f t="shared" si="59"/>
        <v>174.51</v>
      </c>
      <c r="AQ18" s="325">
        <f t="shared" si="59"/>
        <v>456.0300000000002</v>
      </c>
      <c r="AR18" s="326">
        <f t="shared" si="59"/>
        <v>1482.0399999999995</v>
      </c>
      <c r="AS18" s="290"/>
    </row>
    <row r="19" spans="1:45" ht="14.1" customHeight="1">
      <c r="A19" s="245">
        <v>6</v>
      </c>
      <c r="B19" s="246" t="s">
        <v>126</v>
      </c>
      <c r="C19" s="328">
        <f t="shared" ref="C19:C24" si="60">SUM(O19,AC19)</f>
        <v>38385.30000000001</v>
      </c>
      <c r="D19" s="294">
        <f t="shared" ref="D19:D24" si="61">SUM(E19:F19)</f>
        <v>36066.570000000022</v>
      </c>
      <c r="E19" s="292">
        <f t="shared" ref="E19:E24" si="62">SUM(H19,L19)</f>
        <v>16826.469999999998</v>
      </c>
      <c r="F19" s="329">
        <f t="shared" ref="F19:F24" si="63">SUM(I19,M19)</f>
        <v>19240.100000000024</v>
      </c>
      <c r="G19" s="294">
        <f t="shared" ref="G19:G24" si="64">SUM(H19:I19)</f>
        <v>14762.779999999999</v>
      </c>
      <c r="H19" s="292">
        <f t="shared" ref="H19:H24" si="65">SUM(T19,AI19)</f>
        <v>12725.089999999998</v>
      </c>
      <c r="I19" s="295">
        <f t="shared" ref="I19:I24" si="66">SUM(U19,AJ19)</f>
        <v>2037.6900000000014</v>
      </c>
      <c r="J19" s="296"/>
      <c r="K19" s="824">
        <f t="shared" ref="K19:K24" si="67">SUM(L19:M19)</f>
        <v>21303.790000000019</v>
      </c>
      <c r="L19" s="825">
        <f t="shared" ref="L19:L24" si="68">SUM(Z19,AL19)</f>
        <v>4101.3799999999983</v>
      </c>
      <c r="M19" s="911">
        <f t="shared" ref="M19:M24" si="69">SUM(AA19,AM19)</f>
        <v>17202.410000000022</v>
      </c>
      <c r="N19" s="828">
        <f t="shared" ref="N19:N24" si="70">SUM(AB19,AN19)</f>
        <v>2318.7299999999927</v>
      </c>
      <c r="O19" s="818">
        <f t="shared" si="45"/>
        <v>30093.480000000021</v>
      </c>
      <c r="P19" s="824">
        <f t="shared" ref="P19:P24" si="71">SUM(Q19:R19)</f>
        <v>27932.36000000003</v>
      </c>
      <c r="Q19" s="825">
        <f t="shared" si="36"/>
        <v>12118.410000000005</v>
      </c>
      <c r="R19" s="911">
        <f t="shared" si="36"/>
        <v>15813.950000000024</v>
      </c>
      <c r="S19" s="1025">
        <f t="shared" ref="S19:S24" si="72">SUM(T19:U19)</f>
        <v>10012.36000000001</v>
      </c>
      <c r="T19" s="825">
        <v>8022.7200000000075</v>
      </c>
      <c r="U19" s="1026">
        <v>1989.6400000000015</v>
      </c>
      <c r="V19" s="1027">
        <v>6</v>
      </c>
      <c r="W19" s="1028">
        <v>6</v>
      </c>
      <c r="X19" s="1029" t="s">
        <v>126</v>
      </c>
      <c r="Y19" s="965">
        <f t="shared" ref="Y19:Y24" si="73">SUM(Z19:AA19)</f>
        <v>17920.000000000022</v>
      </c>
      <c r="Z19" s="914">
        <v>4095.6899999999982</v>
      </c>
      <c r="AA19" s="999">
        <v>13824.310000000023</v>
      </c>
      <c r="AB19" s="1003">
        <v>2161.1199999999926</v>
      </c>
      <c r="AC19" s="966">
        <f t="shared" ref="AC19:AC24" si="74">SUM(AD19,AN19)</f>
        <v>8291.8199999999906</v>
      </c>
      <c r="AD19" s="966">
        <f t="shared" ref="AD19:AD24" si="75">SUM(AE19:AF19)</f>
        <v>8134.20999999999</v>
      </c>
      <c r="AE19" s="821">
        <f t="shared" ref="AE19:AF24" si="76">SUM(AI19,AL19)</f>
        <v>4708.0599999999904</v>
      </c>
      <c r="AF19" s="967">
        <f t="shared" si="76"/>
        <v>3426.15</v>
      </c>
      <c r="AG19" s="296"/>
      <c r="AH19" s="293">
        <f t="shared" ref="AH19:AH24" si="77">AI19+AJ19</f>
        <v>4750.419999999991</v>
      </c>
      <c r="AI19" s="331">
        <v>4702.3699999999908</v>
      </c>
      <c r="AJ19" s="332">
        <v>48.050000000000004</v>
      </c>
      <c r="AK19" s="293">
        <f t="shared" ref="AK19:AK24" si="78">AL19+AM19</f>
        <v>3383.79</v>
      </c>
      <c r="AL19" s="331">
        <v>5.69</v>
      </c>
      <c r="AM19" s="332">
        <v>3378.1</v>
      </c>
      <c r="AN19" s="293">
        <f t="shared" ref="AN19:AN24" si="79">SUM(AO19:AR19)</f>
        <v>157.60999999999999</v>
      </c>
      <c r="AO19" s="331">
        <v>75.25</v>
      </c>
      <c r="AP19" s="331">
        <v>43.33000000000002</v>
      </c>
      <c r="AQ19" s="331">
        <v>39.02999999999998</v>
      </c>
      <c r="AR19" s="332">
        <v>0</v>
      </c>
      <c r="AS19" s="297">
        <v>6</v>
      </c>
    </row>
    <row r="20" spans="1:45" ht="14.1" customHeight="1">
      <c r="A20" s="245">
        <v>7</v>
      </c>
      <c r="B20" s="246" t="s">
        <v>127</v>
      </c>
      <c r="C20" s="328">
        <f t="shared" si="60"/>
        <v>9437.4900000000034</v>
      </c>
      <c r="D20" s="294">
        <f t="shared" si="61"/>
        <v>9230.7000000000025</v>
      </c>
      <c r="E20" s="292">
        <f t="shared" si="62"/>
        <v>3477.2300000000023</v>
      </c>
      <c r="F20" s="329">
        <f t="shared" si="63"/>
        <v>5753.47</v>
      </c>
      <c r="G20" s="294">
        <f t="shared" si="64"/>
        <v>3660.8200000000024</v>
      </c>
      <c r="H20" s="292">
        <f>SUM(T20,AI20)</f>
        <v>3421.0500000000025</v>
      </c>
      <c r="I20" s="295">
        <f t="shared" si="66"/>
        <v>239.76999999999995</v>
      </c>
      <c r="J20" s="296"/>
      <c r="K20" s="824">
        <f t="shared" si="67"/>
        <v>5569.880000000001</v>
      </c>
      <c r="L20" s="825">
        <f t="shared" si="68"/>
        <v>56.179999999999993</v>
      </c>
      <c r="M20" s="911">
        <f t="shared" si="69"/>
        <v>5513.7000000000007</v>
      </c>
      <c r="N20" s="828">
        <f t="shared" si="70"/>
        <v>206.79000000000002</v>
      </c>
      <c r="O20" s="818">
        <f t="shared" si="45"/>
        <v>2328.3600000000006</v>
      </c>
      <c r="P20" s="824">
        <f t="shared" si="71"/>
        <v>2221.9900000000007</v>
      </c>
      <c r="Q20" s="825">
        <f t="shared" si="36"/>
        <v>592.52000000000021</v>
      </c>
      <c r="R20" s="911">
        <f t="shared" si="36"/>
        <v>1629.4700000000003</v>
      </c>
      <c r="S20" s="1025">
        <f t="shared" si="72"/>
        <v>701.56000000000017</v>
      </c>
      <c r="T20" s="825">
        <v>536.42000000000019</v>
      </c>
      <c r="U20" s="1026">
        <v>165.13999999999996</v>
      </c>
      <c r="V20" s="1027">
        <v>7</v>
      </c>
      <c r="W20" s="1028">
        <v>7</v>
      </c>
      <c r="X20" s="1029" t="s">
        <v>127</v>
      </c>
      <c r="Y20" s="965">
        <f t="shared" si="73"/>
        <v>1520.4300000000003</v>
      </c>
      <c r="Z20" s="914">
        <v>56.099999999999994</v>
      </c>
      <c r="AA20" s="999">
        <v>1464.3300000000004</v>
      </c>
      <c r="AB20" s="1003">
        <v>106.37000000000003</v>
      </c>
      <c r="AC20" s="966">
        <f t="shared" si="74"/>
        <v>7109.1300000000028</v>
      </c>
      <c r="AD20" s="966">
        <f t="shared" si="75"/>
        <v>7008.7100000000028</v>
      </c>
      <c r="AE20" s="821">
        <f t="shared" si="76"/>
        <v>2884.7100000000023</v>
      </c>
      <c r="AF20" s="967">
        <f t="shared" si="76"/>
        <v>4124</v>
      </c>
      <c r="AG20" s="296"/>
      <c r="AH20" s="293">
        <f t="shared" si="77"/>
        <v>2959.2600000000025</v>
      </c>
      <c r="AI20" s="331">
        <v>2884.6300000000024</v>
      </c>
      <c r="AJ20" s="332">
        <v>74.63</v>
      </c>
      <c r="AK20" s="293">
        <f t="shared" si="78"/>
        <v>4049.45</v>
      </c>
      <c r="AL20" s="331">
        <v>0.08</v>
      </c>
      <c r="AM20" s="332">
        <v>4049.37</v>
      </c>
      <c r="AN20" s="293">
        <f t="shared" si="79"/>
        <v>100.41999999999999</v>
      </c>
      <c r="AO20" s="331">
        <v>7.3199999999999994</v>
      </c>
      <c r="AP20" s="331">
        <v>31.999999999999996</v>
      </c>
      <c r="AQ20" s="331">
        <v>58.76</v>
      </c>
      <c r="AR20" s="332">
        <v>2.34</v>
      </c>
      <c r="AS20" s="297">
        <v>7</v>
      </c>
    </row>
    <row r="21" spans="1:45" ht="14.1" customHeight="1">
      <c r="A21" s="245">
        <v>8</v>
      </c>
      <c r="B21" s="246" t="s">
        <v>128</v>
      </c>
      <c r="C21" s="328">
        <f t="shared" si="60"/>
        <v>25343.940000000002</v>
      </c>
      <c r="D21" s="294">
        <f t="shared" si="61"/>
        <v>21632.780000000002</v>
      </c>
      <c r="E21" s="292">
        <f t="shared" si="62"/>
        <v>10276.150000000001</v>
      </c>
      <c r="F21" s="329">
        <f t="shared" si="63"/>
        <v>11356.630000000001</v>
      </c>
      <c r="G21" s="294">
        <f t="shared" si="64"/>
        <v>7776.2100000000037</v>
      </c>
      <c r="H21" s="292">
        <f t="shared" si="65"/>
        <v>6925.1600000000035</v>
      </c>
      <c r="I21" s="295">
        <f t="shared" si="66"/>
        <v>851.05000000000018</v>
      </c>
      <c r="J21" s="296"/>
      <c r="K21" s="824">
        <f t="shared" si="67"/>
        <v>13856.57</v>
      </c>
      <c r="L21" s="825">
        <f t="shared" si="68"/>
        <v>3350.9899999999975</v>
      </c>
      <c r="M21" s="911">
        <f t="shared" si="69"/>
        <v>10505.580000000002</v>
      </c>
      <c r="N21" s="828">
        <f t="shared" si="70"/>
        <v>3711.1599999999967</v>
      </c>
      <c r="O21" s="818">
        <f t="shared" si="45"/>
        <v>14344.12</v>
      </c>
      <c r="P21" s="824">
        <f t="shared" si="71"/>
        <v>12375.240000000003</v>
      </c>
      <c r="Q21" s="825">
        <f t="shared" si="36"/>
        <v>6850.1900000000005</v>
      </c>
      <c r="R21" s="911">
        <f t="shared" si="36"/>
        <v>5525.0500000000029</v>
      </c>
      <c r="S21" s="1025">
        <f t="shared" si="72"/>
        <v>4705.9300000000039</v>
      </c>
      <c r="T21" s="825">
        <v>3888.8900000000035</v>
      </c>
      <c r="U21" s="1026">
        <v>817.04000000000019</v>
      </c>
      <c r="V21" s="1027">
        <v>8</v>
      </c>
      <c r="W21" s="1028">
        <v>8</v>
      </c>
      <c r="X21" s="1029" t="s">
        <v>128</v>
      </c>
      <c r="Y21" s="965">
        <f t="shared" si="73"/>
        <v>7669.31</v>
      </c>
      <c r="Z21" s="914">
        <v>2961.2999999999975</v>
      </c>
      <c r="AA21" s="999">
        <v>4708.0100000000029</v>
      </c>
      <c r="AB21" s="1003">
        <v>1968.8799999999969</v>
      </c>
      <c r="AC21" s="966">
        <f t="shared" si="74"/>
        <v>10999.82</v>
      </c>
      <c r="AD21" s="966">
        <f t="shared" si="75"/>
        <v>9257.5400000000009</v>
      </c>
      <c r="AE21" s="821">
        <f t="shared" si="76"/>
        <v>3425.9600000000005</v>
      </c>
      <c r="AF21" s="967">
        <f t="shared" si="76"/>
        <v>5831.58</v>
      </c>
      <c r="AG21" s="296"/>
      <c r="AH21" s="293">
        <f t="shared" si="77"/>
        <v>3070.2800000000007</v>
      </c>
      <c r="AI21" s="331">
        <v>3036.2700000000004</v>
      </c>
      <c r="AJ21" s="332">
        <v>34.010000000000005</v>
      </c>
      <c r="AK21" s="293">
        <f t="shared" si="78"/>
        <v>6187.2599999999993</v>
      </c>
      <c r="AL21" s="331">
        <v>389.69</v>
      </c>
      <c r="AM21" s="332">
        <v>5797.57</v>
      </c>
      <c r="AN21" s="293">
        <f t="shared" si="79"/>
        <v>1742.2799999999997</v>
      </c>
      <c r="AO21" s="331">
        <v>1.01</v>
      </c>
      <c r="AP21" s="331">
        <v>29.029999999999998</v>
      </c>
      <c r="AQ21" s="331">
        <v>258.16000000000014</v>
      </c>
      <c r="AR21" s="332">
        <v>1454.0799999999995</v>
      </c>
      <c r="AS21" s="297">
        <v>8</v>
      </c>
    </row>
    <row r="22" spans="1:45" ht="14.1" customHeight="1">
      <c r="A22" s="245">
        <v>9</v>
      </c>
      <c r="B22" s="246" t="s">
        <v>129</v>
      </c>
      <c r="C22" s="328">
        <f t="shared" si="60"/>
        <v>3897.5099999999989</v>
      </c>
      <c r="D22" s="294">
        <f t="shared" si="61"/>
        <v>2930.2599999999993</v>
      </c>
      <c r="E22" s="292">
        <f t="shared" si="62"/>
        <v>1441.15</v>
      </c>
      <c r="F22" s="329">
        <f t="shared" si="63"/>
        <v>1489.1099999999992</v>
      </c>
      <c r="G22" s="294">
        <f t="shared" si="64"/>
        <v>942.00999999999976</v>
      </c>
      <c r="H22" s="292">
        <f t="shared" si="65"/>
        <v>803.57999999999981</v>
      </c>
      <c r="I22" s="295">
        <f t="shared" si="66"/>
        <v>138.42999999999995</v>
      </c>
      <c r="J22" s="296"/>
      <c r="K22" s="824">
        <f t="shared" si="67"/>
        <v>1988.2499999999995</v>
      </c>
      <c r="L22" s="825">
        <f t="shared" si="68"/>
        <v>637.57000000000016</v>
      </c>
      <c r="M22" s="911">
        <f t="shared" si="69"/>
        <v>1350.6799999999994</v>
      </c>
      <c r="N22" s="828">
        <f t="shared" si="70"/>
        <v>967.24999999999955</v>
      </c>
      <c r="O22" s="818">
        <f t="shared" si="45"/>
        <v>3500.4499999999989</v>
      </c>
      <c r="P22" s="824">
        <f t="shared" si="71"/>
        <v>2566.8999999999996</v>
      </c>
      <c r="Q22" s="825">
        <f t="shared" si="36"/>
        <v>1375.71</v>
      </c>
      <c r="R22" s="911">
        <f t="shared" si="36"/>
        <v>1191.1899999999994</v>
      </c>
      <c r="S22" s="1025">
        <f t="shared" si="72"/>
        <v>878.41999999999973</v>
      </c>
      <c r="T22" s="825">
        <v>740.11999999999978</v>
      </c>
      <c r="U22" s="1026">
        <v>138.29999999999995</v>
      </c>
      <c r="V22" s="1027">
        <v>9</v>
      </c>
      <c r="W22" s="1028">
        <v>9</v>
      </c>
      <c r="X22" s="1029" t="s">
        <v>129</v>
      </c>
      <c r="Y22" s="965">
        <f t="shared" si="73"/>
        <v>1688.4799999999996</v>
      </c>
      <c r="Z22" s="914">
        <v>635.59000000000015</v>
      </c>
      <c r="AA22" s="999">
        <v>1052.8899999999994</v>
      </c>
      <c r="AB22" s="1003">
        <v>933.5499999999995</v>
      </c>
      <c r="AC22" s="966">
        <f t="shared" si="74"/>
        <v>397.06000000000006</v>
      </c>
      <c r="AD22" s="966">
        <f t="shared" si="75"/>
        <v>363.36000000000007</v>
      </c>
      <c r="AE22" s="821">
        <f t="shared" si="76"/>
        <v>65.44</v>
      </c>
      <c r="AF22" s="967">
        <f t="shared" si="76"/>
        <v>297.92000000000007</v>
      </c>
      <c r="AG22" s="296"/>
      <c r="AH22" s="293">
        <f t="shared" si="77"/>
        <v>63.59</v>
      </c>
      <c r="AI22" s="331">
        <v>63.46</v>
      </c>
      <c r="AJ22" s="332">
        <v>0.13</v>
      </c>
      <c r="AK22" s="293">
        <f t="shared" si="78"/>
        <v>299.7700000000001</v>
      </c>
      <c r="AL22" s="331">
        <v>1.9800000000000004</v>
      </c>
      <c r="AM22" s="332">
        <v>297.79000000000008</v>
      </c>
      <c r="AN22" s="293">
        <f t="shared" si="79"/>
        <v>33.700000000000003</v>
      </c>
      <c r="AO22" s="331">
        <v>0</v>
      </c>
      <c r="AP22" s="331">
        <v>0.32</v>
      </c>
      <c r="AQ22" s="331">
        <v>8.4700000000000006</v>
      </c>
      <c r="AR22" s="332">
        <v>24.91</v>
      </c>
      <c r="AS22" s="297">
        <v>9</v>
      </c>
    </row>
    <row r="23" spans="1:45" ht="14.1" customHeight="1">
      <c r="A23" s="245">
        <v>10</v>
      </c>
      <c r="B23" s="246" t="s">
        <v>131</v>
      </c>
      <c r="C23" s="328">
        <f t="shared" si="60"/>
        <v>4821.54</v>
      </c>
      <c r="D23" s="294">
        <f t="shared" si="61"/>
        <v>4711.75</v>
      </c>
      <c r="E23" s="292">
        <f>SUM(H23,L23)</f>
        <v>2918.5799999999995</v>
      </c>
      <c r="F23" s="329">
        <f t="shared" si="63"/>
        <v>1793.17</v>
      </c>
      <c r="G23" s="294">
        <f t="shared" si="64"/>
        <v>3183.4199999999992</v>
      </c>
      <c r="H23" s="292">
        <f>SUM(T23,AI23)</f>
        <v>2909.6799999999994</v>
      </c>
      <c r="I23" s="295">
        <f t="shared" si="66"/>
        <v>273.73999999999995</v>
      </c>
      <c r="J23" s="296"/>
      <c r="K23" s="824">
        <f t="shared" si="67"/>
        <v>1528.3300000000002</v>
      </c>
      <c r="L23" s="825">
        <f t="shared" si="68"/>
        <v>8.9</v>
      </c>
      <c r="M23" s="911">
        <f t="shared" si="69"/>
        <v>1519.43</v>
      </c>
      <c r="N23" s="828">
        <f t="shared" si="70"/>
        <v>109.79000000000002</v>
      </c>
      <c r="O23" s="818">
        <f t="shared" si="45"/>
        <v>138.72</v>
      </c>
      <c r="P23" s="824">
        <f t="shared" si="71"/>
        <v>129.53</v>
      </c>
      <c r="Q23" s="825">
        <f t="shared" si="36"/>
        <v>97.039999999999992</v>
      </c>
      <c r="R23" s="911">
        <f t="shared" si="36"/>
        <v>32.49</v>
      </c>
      <c r="S23" s="1025">
        <f t="shared" si="72"/>
        <v>103.10999999999999</v>
      </c>
      <c r="T23" s="825">
        <v>88.339999999999989</v>
      </c>
      <c r="U23" s="1026">
        <v>14.770000000000001</v>
      </c>
      <c r="V23" s="1027">
        <v>10</v>
      </c>
      <c r="W23" s="1028">
        <v>10</v>
      </c>
      <c r="X23" s="1029" t="s">
        <v>131</v>
      </c>
      <c r="Y23" s="965">
        <f t="shared" si="73"/>
        <v>26.42</v>
      </c>
      <c r="Z23" s="914">
        <v>8.7000000000000011</v>
      </c>
      <c r="AA23" s="999">
        <v>17.72</v>
      </c>
      <c r="AB23" s="1003">
        <v>9.19</v>
      </c>
      <c r="AC23" s="966">
        <f t="shared" si="74"/>
        <v>4682.82</v>
      </c>
      <c r="AD23" s="966">
        <f t="shared" si="75"/>
        <v>4582.2199999999993</v>
      </c>
      <c r="AE23" s="821">
        <f t="shared" si="76"/>
        <v>2821.5399999999991</v>
      </c>
      <c r="AF23" s="967">
        <f t="shared" si="76"/>
        <v>1760.68</v>
      </c>
      <c r="AG23" s="296"/>
      <c r="AH23" s="293">
        <f t="shared" si="77"/>
        <v>3080.309999999999</v>
      </c>
      <c r="AI23" s="331">
        <v>2821.3399999999992</v>
      </c>
      <c r="AJ23" s="332">
        <v>258.96999999999997</v>
      </c>
      <c r="AK23" s="293">
        <f t="shared" si="78"/>
        <v>1501.91</v>
      </c>
      <c r="AL23" s="331">
        <v>0.2</v>
      </c>
      <c r="AM23" s="332">
        <v>1501.71</v>
      </c>
      <c r="AN23" s="293">
        <f t="shared" si="79"/>
        <v>100.60000000000002</v>
      </c>
      <c r="AO23" s="331">
        <v>20.549999999999997</v>
      </c>
      <c r="AP23" s="331">
        <v>57.250000000000007</v>
      </c>
      <c r="AQ23" s="331">
        <v>22.800000000000004</v>
      </c>
      <c r="AR23" s="332"/>
      <c r="AS23" s="297">
        <v>10</v>
      </c>
    </row>
    <row r="24" spans="1:45" ht="14.1" customHeight="1">
      <c r="A24" s="252">
        <v>11</v>
      </c>
      <c r="B24" s="253" t="s">
        <v>132</v>
      </c>
      <c r="C24" s="333">
        <f t="shared" si="60"/>
        <v>20087.550000000097</v>
      </c>
      <c r="D24" s="300">
        <f t="shared" si="61"/>
        <v>19400.890000000101</v>
      </c>
      <c r="E24" s="298">
        <f t="shared" si="62"/>
        <v>11659.710000000103</v>
      </c>
      <c r="F24" s="334">
        <f t="shared" si="63"/>
        <v>7741.1799999999967</v>
      </c>
      <c r="G24" s="300">
        <f t="shared" si="64"/>
        <v>12847.380000000103</v>
      </c>
      <c r="H24" s="298">
        <f t="shared" si="65"/>
        <v>11570.810000000103</v>
      </c>
      <c r="I24" s="301">
        <f t="shared" si="66"/>
        <v>1276.5699999999993</v>
      </c>
      <c r="J24" s="296"/>
      <c r="K24" s="870">
        <f t="shared" si="67"/>
        <v>6553.5099999999966</v>
      </c>
      <c r="L24" s="871">
        <f t="shared" si="68"/>
        <v>88.900000000000048</v>
      </c>
      <c r="M24" s="913">
        <f t="shared" si="69"/>
        <v>6464.6099999999969</v>
      </c>
      <c r="N24" s="868">
        <f t="shared" si="70"/>
        <v>686.65999999999963</v>
      </c>
      <c r="O24" s="864">
        <f t="shared" si="45"/>
        <v>7554.7600000000075</v>
      </c>
      <c r="P24" s="870">
        <f t="shared" si="71"/>
        <v>7055.490000000008</v>
      </c>
      <c r="Q24" s="871">
        <f t="shared" si="36"/>
        <v>4296.8400000000111</v>
      </c>
      <c r="R24" s="913">
        <f t="shared" si="36"/>
        <v>2758.6499999999969</v>
      </c>
      <c r="S24" s="1030">
        <f t="shared" si="72"/>
        <v>5310.5800000000108</v>
      </c>
      <c r="T24" s="871">
        <v>4208.5100000000111</v>
      </c>
      <c r="U24" s="1031">
        <v>1102.0699999999993</v>
      </c>
      <c r="V24" s="1032">
        <v>11</v>
      </c>
      <c r="W24" s="1033">
        <v>11</v>
      </c>
      <c r="X24" s="1034" t="s">
        <v>132</v>
      </c>
      <c r="Y24" s="1012">
        <f t="shared" si="73"/>
        <v>1744.9099999999978</v>
      </c>
      <c r="Z24" s="1005">
        <v>88.330000000000055</v>
      </c>
      <c r="AA24" s="1008">
        <v>1656.5799999999977</v>
      </c>
      <c r="AB24" s="1013">
        <v>499.26999999999953</v>
      </c>
      <c r="AC24" s="1014">
        <f t="shared" si="74"/>
        <v>12532.790000000092</v>
      </c>
      <c r="AD24" s="1014">
        <f t="shared" si="75"/>
        <v>12345.400000000092</v>
      </c>
      <c r="AE24" s="867">
        <f t="shared" si="76"/>
        <v>7362.8700000000917</v>
      </c>
      <c r="AF24" s="1015">
        <f t="shared" si="76"/>
        <v>4982.53</v>
      </c>
      <c r="AG24" s="296"/>
      <c r="AH24" s="299">
        <f t="shared" si="77"/>
        <v>7536.800000000092</v>
      </c>
      <c r="AI24" s="337">
        <v>7362.300000000092</v>
      </c>
      <c r="AJ24" s="338">
        <v>174.5</v>
      </c>
      <c r="AK24" s="299">
        <f t="shared" si="78"/>
        <v>4808.5999999999995</v>
      </c>
      <c r="AL24" s="337">
        <v>0.56999999999999995</v>
      </c>
      <c r="AM24" s="338">
        <v>4808.03</v>
      </c>
      <c r="AN24" s="299">
        <f t="shared" si="79"/>
        <v>187.39000000000004</v>
      </c>
      <c r="AO24" s="337">
        <v>105.28999999999999</v>
      </c>
      <c r="AP24" s="337">
        <v>12.579999999999998</v>
      </c>
      <c r="AQ24" s="337">
        <v>68.810000000000045</v>
      </c>
      <c r="AR24" s="338">
        <v>0.71</v>
      </c>
      <c r="AS24" s="302">
        <v>11</v>
      </c>
    </row>
    <row r="25" spans="1:45" s="165" customFormat="1" ht="18" customHeight="1">
      <c r="A25" s="579" t="s">
        <v>133</v>
      </c>
      <c r="B25" s="654"/>
      <c r="C25" s="314">
        <f>SUM(O25,AC25)</f>
        <v>58772.649999999987</v>
      </c>
      <c r="D25" s="275">
        <f t="shared" ref="D25:N25" si="80">SUM(D26,D33)</f>
        <v>56588.32</v>
      </c>
      <c r="E25" s="272">
        <f t="shared" si="80"/>
        <v>31058.259999999995</v>
      </c>
      <c r="F25" s="273">
        <f t="shared" si="80"/>
        <v>25530.059999999998</v>
      </c>
      <c r="G25" s="275">
        <f t="shared" si="80"/>
        <v>32084.03</v>
      </c>
      <c r="H25" s="272">
        <f t="shared" si="80"/>
        <v>30638.369999999995</v>
      </c>
      <c r="I25" s="276">
        <f t="shared" si="80"/>
        <v>1445.6600000000003</v>
      </c>
      <c r="J25" s="277"/>
      <c r="K25" s="849">
        <f t="shared" si="80"/>
        <v>24504.29</v>
      </c>
      <c r="L25" s="850">
        <f t="shared" si="80"/>
        <v>419.89</v>
      </c>
      <c r="M25" s="908">
        <f t="shared" si="80"/>
        <v>24084.400000000001</v>
      </c>
      <c r="N25" s="847">
        <f t="shared" si="80"/>
        <v>2184.33</v>
      </c>
      <c r="O25" s="1035">
        <f t="shared" si="45"/>
        <v>10566.499999999995</v>
      </c>
      <c r="P25" s="1036">
        <f>SUM(P26,P33)</f>
        <v>9803.4499999999953</v>
      </c>
      <c r="Q25" s="1037">
        <f t="shared" ref="Q25:R25" si="81">SUM(Q26,Q33)</f>
        <v>4603.1799999999957</v>
      </c>
      <c r="R25" s="1038">
        <f t="shared" si="81"/>
        <v>5200.2700000000004</v>
      </c>
      <c r="S25" s="1039">
        <f>SUM(T25:U25)</f>
        <v>5171.4299999999957</v>
      </c>
      <c r="T25" s="1037">
        <f t="shared" ref="T25:U25" si="82">SUM(T26,T33)</f>
        <v>4256.4499999999953</v>
      </c>
      <c r="U25" s="1040">
        <f t="shared" si="82"/>
        <v>914.98000000000036</v>
      </c>
      <c r="V25" s="1018"/>
      <c r="W25" s="1041" t="s">
        <v>133</v>
      </c>
      <c r="X25" s="1042"/>
      <c r="Y25" s="1043">
        <f>SUM(Z25:AA25)</f>
        <v>4632.0200000000004</v>
      </c>
      <c r="Z25" s="1037">
        <f t="shared" ref="Z25:AB25" si="83">SUM(Z26,Z33)</f>
        <v>346.73</v>
      </c>
      <c r="AA25" s="1040">
        <f t="shared" si="83"/>
        <v>4285.29</v>
      </c>
      <c r="AB25" s="1044">
        <f t="shared" si="83"/>
        <v>763.05000000000007</v>
      </c>
      <c r="AC25" s="875">
        <f>SUM(AD25,AN25)</f>
        <v>48206.149999999994</v>
      </c>
      <c r="AD25" s="875">
        <f>SUM(AE25:AF25)</f>
        <v>46784.869999999995</v>
      </c>
      <c r="AE25" s="1045">
        <f>SUM(AE26,AE33)</f>
        <v>26455.079999999998</v>
      </c>
      <c r="AF25" s="1046">
        <f>SUM(AF26,AF33)</f>
        <v>20329.79</v>
      </c>
      <c r="AG25" s="307"/>
      <c r="AH25" s="274">
        <f>SUM(AI25:AJ25)</f>
        <v>26912.6</v>
      </c>
      <c r="AI25" s="342">
        <f>SUM(AI26,AI33)</f>
        <v>26381.919999999998</v>
      </c>
      <c r="AJ25" s="343">
        <f>SUM(AJ26,AJ33)</f>
        <v>530.68000000000006</v>
      </c>
      <c r="AK25" s="274">
        <f>SUM(AL25:AM25)</f>
        <v>19872.27</v>
      </c>
      <c r="AL25" s="342">
        <f>SUM(AL26,AL33)</f>
        <v>73.159999999999968</v>
      </c>
      <c r="AM25" s="343">
        <f>SUM(AM26,AM33)</f>
        <v>19799.11</v>
      </c>
      <c r="AN25" s="274">
        <f>SUM(AN26,AN33)</f>
        <v>1421.2800000000002</v>
      </c>
      <c r="AO25" s="318">
        <f t="shared" ref="AO25:AR25" si="84">SUM(AO26,AO33)</f>
        <v>251.09</v>
      </c>
      <c r="AP25" s="318">
        <f t="shared" si="84"/>
        <v>166.08999999999997</v>
      </c>
      <c r="AQ25" s="318">
        <f t="shared" si="84"/>
        <v>923.17999999999984</v>
      </c>
      <c r="AR25" s="319">
        <f t="shared" si="84"/>
        <v>80.92</v>
      </c>
      <c r="AS25" s="280"/>
    </row>
    <row r="26" spans="1:45" s="163" customFormat="1" ht="14.1" customHeight="1">
      <c r="A26" s="581" t="s">
        <v>134</v>
      </c>
      <c r="B26" s="640"/>
      <c r="C26" s="321">
        <f>SUM(C27:C32)</f>
        <v>21403.070000000003</v>
      </c>
      <c r="D26" s="285">
        <f t="shared" ref="D26:F26" si="85">SUM(D27:D32)</f>
        <v>20485.440000000002</v>
      </c>
      <c r="E26" s="282">
        <f t="shared" si="85"/>
        <v>11904.55</v>
      </c>
      <c r="F26" s="283">
        <f t="shared" si="85"/>
        <v>8580.8900000000012</v>
      </c>
      <c r="G26" s="285">
        <f t="shared" ref="G26:I26" si="86">SUM(G27:G32)</f>
        <v>12388.390000000001</v>
      </c>
      <c r="H26" s="282">
        <f t="shared" si="86"/>
        <v>11723.65</v>
      </c>
      <c r="I26" s="286">
        <f t="shared" si="86"/>
        <v>664.74000000000012</v>
      </c>
      <c r="J26" s="287"/>
      <c r="K26" s="859">
        <f t="shared" ref="K26:N26" si="87">SUM(K27:K32)</f>
        <v>8097.0500000000011</v>
      </c>
      <c r="L26" s="860">
        <f t="shared" si="87"/>
        <v>180.9</v>
      </c>
      <c r="M26" s="910">
        <f t="shared" si="87"/>
        <v>7916.1500000000005</v>
      </c>
      <c r="N26" s="857">
        <f t="shared" si="87"/>
        <v>917.63</v>
      </c>
      <c r="O26" s="837">
        <f>SUM(O27:O32)</f>
        <v>3585.7099999999996</v>
      </c>
      <c r="P26" s="859">
        <f>SUM(P27:P32)</f>
        <v>3250.5199999999995</v>
      </c>
      <c r="Q26" s="860">
        <f t="shared" ref="Q26:R26" si="88">SUM(Q27:Q32)</f>
        <v>1187.0399999999995</v>
      </c>
      <c r="R26" s="910">
        <f t="shared" si="88"/>
        <v>2063.4800000000005</v>
      </c>
      <c r="S26" s="1021">
        <f>SUM(S27:S32)</f>
        <v>1326.8999999999996</v>
      </c>
      <c r="T26" s="860">
        <f t="shared" ref="T26:U26" si="89">SUM(T27:T32)</f>
        <v>1010.6699999999995</v>
      </c>
      <c r="U26" s="1022">
        <f t="shared" si="89"/>
        <v>316.23000000000013</v>
      </c>
      <c r="V26" s="1023" t="s">
        <v>188</v>
      </c>
      <c r="W26" s="1047" t="s">
        <v>134</v>
      </c>
      <c r="X26" s="1048"/>
      <c r="Y26" s="1049">
        <f>SUM(Y27:Y32)</f>
        <v>1923.6200000000003</v>
      </c>
      <c r="Z26" s="860">
        <f t="shared" ref="Z26:AB26" si="90">SUM(Z27:Z32)</f>
        <v>176.37</v>
      </c>
      <c r="AA26" s="1022">
        <f t="shared" si="90"/>
        <v>1747.2500000000005</v>
      </c>
      <c r="AB26" s="996">
        <f t="shared" si="90"/>
        <v>335.19000000000005</v>
      </c>
      <c r="AC26" s="996">
        <f>SUM(AC27:AC32)</f>
        <v>17817.36</v>
      </c>
      <c r="AD26" s="996">
        <f t="shared" ref="AD26:AF26" si="91">SUM(AD27:AD32)</f>
        <v>17234.920000000002</v>
      </c>
      <c r="AE26" s="856">
        <f t="shared" si="91"/>
        <v>10717.509999999998</v>
      </c>
      <c r="AF26" s="997">
        <f t="shared" si="91"/>
        <v>6517.4100000000008</v>
      </c>
      <c r="AG26" s="287"/>
      <c r="AH26" s="284">
        <f t="shared" ref="AH26:AR26" si="92">SUM(AH27:AH32)</f>
        <v>11061.49</v>
      </c>
      <c r="AI26" s="325">
        <f t="shared" si="92"/>
        <v>10712.98</v>
      </c>
      <c r="AJ26" s="326">
        <f t="shared" si="92"/>
        <v>348.51</v>
      </c>
      <c r="AK26" s="284">
        <f t="shared" si="92"/>
        <v>6173.43</v>
      </c>
      <c r="AL26" s="325">
        <f t="shared" si="92"/>
        <v>4.53</v>
      </c>
      <c r="AM26" s="326">
        <f t="shared" si="92"/>
        <v>6168.9</v>
      </c>
      <c r="AN26" s="284">
        <f t="shared" si="92"/>
        <v>582.44000000000005</v>
      </c>
      <c r="AO26" s="325">
        <f t="shared" si="92"/>
        <v>123.73</v>
      </c>
      <c r="AP26" s="325">
        <f t="shared" si="92"/>
        <v>74.449999999999989</v>
      </c>
      <c r="AQ26" s="325">
        <f t="shared" si="92"/>
        <v>384.25999999999993</v>
      </c>
      <c r="AR26" s="326">
        <f t="shared" si="92"/>
        <v>0</v>
      </c>
      <c r="AS26" s="290" t="s">
        <v>188</v>
      </c>
    </row>
    <row r="27" spans="1:45" ht="14.1" customHeight="1">
      <c r="A27" s="245">
        <v>12</v>
      </c>
      <c r="B27" s="246" t="s">
        <v>135</v>
      </c>
      <c r="C27" s="328">
        <f t="shared" ref="C27:C32" si="93">SUM(O27,AC27)</f>
        <v>7319.579999999999</v>
      </c>
      <c r="D27" s="294">
        <f t="shared" ref="D27:D32" si="94">SUM(E27:F27)</f>
        <v>6982.62</v>
      </c>
      <c r="E27" s="292">
        <f t="shared" ref="E27:E32" si="95">SUM(H27,L27)</f>
        <v>3661.31</v>
      </c>
      <c r="F27" s="329">
        <f t="shared" ref="F27:F32" si="96">SUM(I27,M27)</f>
        <v>3321.31</v>
      </c>
      <c r="G27" s="294">
        <f t="shared" ref="G27:G32" si="97">SUM(H27:I27)</f>
        <v>3787.72</v>
      </c>
      <c r="H27" s="292">
        <f t="shared" ref="H27:H32" si="98">SUM(T27,AI27)</f>
        <v>3634.68</v>
      </c>
      <c r="I27" s="295">
        <f t="shared" ref="I27:I32" si="99">SUM(U27,AJ27)</f>
        <v>153.04</v>
      </c>
      <c r="J27" s="296"/>
      <c r="K27" s="824">
        <f t="shared" ref="K27:K32" si="100">SUM(L27:M27)</f>
        <v>3194.9</v>
      </c>
      <c r="L27" s="825">
        <f t="shared" ref="L27:L32" si="101">SUM(Z27,AL27)</f>
        <v>26.629999999999995</v>
      </c>
      <c r="M27" s="911">
        <f t="shared" ref="M27:M32" si="102">SUM(AA27,AM27)</f>
        <v>3168.27</v>
      </c>
      <c r="N27" s="828">
        <f t="shared" ref="N27:N32" si="103">SUM(AB27,AN27)</f>
        <v>336.96</v>
      </c>
      <c r="O27" s="818">
        <f t="shared" si="45"/>
        <v>986.54</v>
      </c>
      <c r="P27" s="824">
        <f t="shared" ref="P27:P32" si="104">SUM(Q27:R27)</f>
        <v>898.74</v>
      </c>
      <c r="Q27" s="825">
        <f t="shared" si="36"/>
        <v>169.52999999999997</v>
      </c>
      <c r="R27" s="911">
        <f t="shared" si="36"/>
        <v>729.21</v>
      </c>
      <c r="S27" s="1025">
        <f t="shared" ref="S27:S42" si="105">SUM(T27:U27)</f>
        <v>180.48</v>
      </c>
      <c r="T27" s="825">
        <v>144.54</v>
      </c>
      <c r="U27" s="1026">
        <v>35.939999999999991</v>
      </c>
      <c r="V27" s="1027">
        <v>12</v>
      </c>
      <c r="W27" s="1028">
        <v>12</v>
      </c>
      <c r="X27" s="1029" t="s">
        <v>135</v>
      </c>
      <c r="Y27" s="1050">
        <f t="shared" ref="Y27:Y32" si="106">SUM(Z27:AA27)</f>
        <v>718.2600000000001</v>
      </c>
      <c r="Z27" s="825">
        <v>24.989999999999995</v>
      </c>
      <c r="AA27" s="1026">
        <v>693.2700000000001</v>
      </c>
      <c r="AB27" s="966">
        <v>87.799999999999983</v>
      </c>
      <c r="AC27" s="966">
        <f t="shared" ref="AC27:AC32" si="107">SUM(AD27,AN27)</f>
        <v>6333.0399999999991</v>
      </c>
      <c r="AD27" s="966">
        <f t="shared" ref="AD27:AD32" si="108">SUM(AE27:AF27)</f>
        <v>6083.8799999999992</v>
      </c>
      <c r="AE27" s="821">
        <f t="shared" ref="AE27:AF32" si="109">SUM(AI27,AL27)</f>
        <v>3491.7799999999997</v>
      </c>
      <c r="AF27" s="967">
        <f t="shared" si="109"/>
        <v>2592.1</v>
      </c>
      <c r="AG27" s="296"/>
      <c r="AH27" s="293">
        <f t="shared" ref="AH27:AH32" si="110">AI27+AJ27</f>
        <v>3607.24</v>
      </c>
      <c r="AI27" s="394">
        <v>3490.14</v>
      </c>
      <c r="AJ27" s="437">
        <v>117.1</v>
      </c>
      <c r="AK27" s="293">
        <f t="shared" ref="AK27:AK32" si="111">AL27+AM27</f>
        <v>2476.64</v>
      </c>
      <c r="AL27" s="394">
        <v>1.64</v>
      </c>
      <c r="AM27" s="437">
        <v>2475</v>
      </c>
      <c r="AN27" s="293">
        <f t="shared" ref="AN27:AN32" si="112">SUM(AO27:AR27)</f>
        <v>249.16</v>
      </c>
      <c r="AO27" s="394">
        <v>17.170000000000002</v>
      </c>
      <c r="AP27" s="394">
        <v>37.54</v>
      </c>
      <c r="AQ27" s="394">
        <v>194.45</v>
      </c>
      <c r="AR27" s="437">
        <v>0</v>
      </c>
      <c r="AS27" s="297">
        <v>12</v>
      </c>
    </row>
    <row r="28" spans="1:45" ht="14.1" customHeight="1">
      <c r="A28" s="245">
        <v>13</v>
      </c>
      <c r="B28" s="246" t="s">
        <v>136</v>
      </c>
      <c r="C28" s="328">
        <f t="shared" si="93"/>
        <v>33.33</v>
      </c>
      <c r="D28" s="294">
        <f t="shared" si="94"/>
        <v>29.229999999999997</v>
      </c>
      <c r="E28" s="292">
        <f t="shared" si="95"/>
        <v>12.69</v>
      </c>
      <c r="F28" s="329">
        <f t="shared" si="96"/>
        <v>16.54</v>
      </c>
      <c r="G28" s="294">
        <f t="shared" si="97"/>
        <v>12.69</v>
      </c>
      <c r="H28" s="292">
        <f t="shared" si="98"/>
        <v>12.69</v>
      </c>
      <c r="I28" s="295">
        <f t="shared" si="99"/>
        <v>0</v>
      </c>
      <c r="J28" s="296"/>
      <c r="K28" s="824">
        <f t="shared" si="100"/>
        <v>16.54</v>
      </c>
      <c r="L28" s="825">
        <f t="shared" si="101"/>
        <v>0</v>
      </c>
      <c r="M28" s="911">
        <f t="shared" si="102"/>
        <v>16.54</v>
      </c>
      <c r="N28" s="828">
        <f t="shared" si="103"/>
        <v>4.0999999999999996</v>
      </c>
      <c r="O28" s="818">
        <f t="shared" si="45"/>
        <v>0</v>
      </c>
      <c r="P28" s="824">
        <f t="shared" si="104"/>
        <v>0</v>
      </c>
      <c r="Q28" s="825">
        <f t="shared" si="36"/>
        <v>0</v>
      </c>
      <c r="R28" s="911">
        <f t="shared" si="36"/>
        <v>0</v>
      </c>
      <c r="S28" s="1025">
        <f t="shared" si="105"/>
        <v>0</v>
      </c>
      <c r="T28" s="825">
        <v>0</v>
      </c>
      <c r="U28" s="1026">
        <v>0</v>
      </c>
      <c r="V28" s="1027">
        <v>13</v>
      </c>
      <c r="W28" s="1028">
        <v>13</v>
      </c>
      <c r="X28" s="1029" t="s">
        <v>136</v>
      </c>
      <c r="Y28" s="1050">
        <f t="shared" si="106"/>
        <v>0</v>
      </c>
      <c r="Z28" s="825">
        <v>0</v>
      </c>
      <c r="AA28" s="1026">
        <v>0</v>
      </c>
      <c r="AB28" s="966">
        <v>0</v>
      </c>
      <c r="AC28" s="966">
        <f t="shared" si="107"/>
        <v>33.33</v>
      </c>
      <c r="AD28" s="966">
        <f t="shared" si="108"/>
        <v>29.229999999999997</v>
      </c>
      <c r="AE28" s="821">
        <f t="shared" si="109"/>
        <v>12.69</v>
      </c>
      <c r="AF28" s="967">
        <f t="shared" si="109"/>
        <v>16.54</v>
      </c>
      <c r="AG28" s="296"/>
      <c r="AH28" s="293">
        <f t="shared" si="110"/>
        <v>12.69</v>
      </c>
      <c r="AI28" s="394">
        <v>12.69</v>
      </c>
      <c r="AJ28" s="437">
        <v>0</v>
      </c>
      <c r="AK28" s="293">
        <f t="shared" si="111"/>
        <v>16.54</v>
      </c>
      <c r="AL28" s="394">
        <v>0</v>
      </c>
      <c r="AM28" s="437">
        <v>16.54</v>
      </c>
      <c r="AN28" s="293">
        <f t="shared" si="112"/>
        <v>4.0999999999999996</v>
      </c>
      <c r="AO28" s="394">
        <v>3.9099999999999993</v>
      </c>
      <c r="AP28" s="394">
        <v>0</v>
      </c>
      <c r="AQ28" s="394">
        <v>0.19</v>
      </c>
      <c r="AR28" s="437">
        <v>0</v>
      </c>
      <c r="AS28" s="297">
        <v>13</v>
      </c>
    </row>
    <row r="29" spans="1:45" ht="14.1" customHeight="1">
      <c r="A29" s="245">
        <v>14</v>
      </c>
      <c r="B29" s="246" t="s">
        <v>137</v>
      </c>
      <c r="C29" s="328">
        <f t="shared" si="93"/>
        <v>16.439999999999998</v>
      </c>
      <c r="D29" s="294">
        <f t="shared" si="94"/>
        <v>12.669999999999996</v>
      </c>
      <c r="E29" s="292">
        <f t="shared" si="95"/>
        <v>2.19</v>
      </c>
      <c r="F29" s="329">
        <f t="shared" si="96"/>
        <v>10.479999999999997</v>
      </c>
      <c r="G29" s="294">
        <f t="shared" si="97"/>
        <v>4.3599999999999994</v>
      </c>
      <c r="H29" s="292">
        <f t="shared" si="98"/>
        <v>2.19</v>
      </c>
      <c r="I29" s="295">
        <f t="shared" si="99"/>
        <v>2.17</v>
      </c>
      <c r="J29" s="296"/>
      <c r="K29" s="824">
        <f t="shared" si="100"/>
        <v>8.3099999999999969</v>
      </c>
      <c r="L29" s="825">
        <f t="shared" si="101"/>
        <v>0</v>
      </c>
      <c r="M29" s="911">
        <f t="shared" si="102"/>
        <v>8.3099999999999969</v>
      </c>
      <c r="N29" s="828">
        <f t="shared" si="103"/>
        <v>3.77</v>
      </c>
      <c r="O29" s="818">
        <f t="shared" si="45"/>
        <v>0</v>
      </c>
      <c r="P29" s="824">
        <f t="shared" si="104"/>
        <v>0</v>
      </c>
      <c r="Q29" s="825">
        <f t="shared" si="36"/>
        <v>0</v>
      </c>
      <c r="R29" s="911">
        <f t="shared" si="36"/>
        <v>0</v>
      </c>
      <c r="S29" s="1025">
        <f t="shared" si="105"/>
        <v>0</v>
      </c>
      <c r="T29" s="825">
        <v>0</v>
      </c>
      <c r="U29" s="1026">
        <v>0</v>
      </c>
      <c r="V29" s="1027">
        <v>14</v>
      </c>
      <c r="W29" s="1028">
        <v>14</v>
      </c>
      <c r="X29" s="1029" t="s">
        <v>137</v>
      </c>
      <c r="Y29" s="1050">
        <f t="shared" si="106"/>
        <v>0</v>
      </c>
      <c r="Z29" s="825">
        <v>0</v>
      </c>
      <c r="AA29" s="1026">
        <v>0</v>
      </c>
      <c r="AB29" s="966">
        <v>0</v>
      </c>
      <c r="AC29" s="966">
        <f t="shared" si="107"/>
        <v>16.439999999999998</v>
      </c>
      <c r="AD29" s="966">
        <f t="shared" si="108"/>
        <v>12.669999999999996</v>
      </c>
      <c r="AE29" s="821">
        <f t="shared" si="109"/>
        <v>2.19</v>
      </c>
      <c r="AF29" s="967">
        <f t="shared" si="109"/>
        <v>10.479999999999997</v>
      </c>
      <c r="AG29" s="296"/>
      <c r="AH29" s="293">
        <f t="shared" si="110"/>
        <v>4.3599999999999994</v>
      </c>
      <c r="AI29" s="394">
        <v>2.19</v>
      </c>
      <c r="AJ29" s="437">
        <v>2.17</v>
      </c>
      <c r="AK29" s="293">
        <f t="shared" si="111"/>
        <v>8.3099999999999969</v>
      </c>
      <c r="AL29" s="394">
        <v>0</v>
      </c>
      <c r="AM29" s="437">
        <v>8.3099999999999969</v>
      </c>
      <c r="AN29" s="293">
        <f t="shared" si="112"/>
        <v>3.77</v>
      </c>
      <c r="AO29" s="394">
        <v>3.77</v>
      </c>
      <c r="AP29" s="394">
        <v>0</v>
      </c>
      <c r="AQ29" s="394">
        <v>0</v>
      </c>
      <c r="AR29" s="437">
        <v>0</v>
      </c>
      <c r="AS29" s="297">
        <v>14</v>
      </c>
    </row>
    <row r="30" spans="1:45" ht="14.1" customHeight="1">
      <c r="A30" s="245">
        <v>15</v>
      </c>
      <c r="B30" s="246" t="s">
        <v>138</v>
      </c>
      <c r="C30" s="328">
        <f t="shared" si="93"/>
        <v>12936.730000000001</v>
      </c>
      <c r="D30" s="294">
        <f t="shared" si="94"/>
        <v>12384.990000000002</v>
      </c>
      <c r="E30" s="292">
        <f t="shared" si="95"/>
        <v>7452.74</v>
      </c>
      <c r="F30" s="329">
        <f t="shared" si="96"/>
        <v>4932.2500000000009</v>
      </c>
      <c r="G30" s="294">
        <f t="shared" si="97"/>
        <v>7792.91</v>
      </c>
      <c r="H30" s="292">
        <f t="shared" si="98"/>
        <v>7298.5999999999995</v>
      </c>
      <c r="I30" s="295">
        <f t="shared" si="99"/>
        <v>494.31000000000012</v>
      </c>
      <c r="J30" s="296"/>
      <c r="K30" s="824">
        <f t="shared" si="100"/>
        <v>4592.0800000000008</v>
      </c>
      <c r="L30" s="825">
        <f t="shared" si="101"/>
        <v>154.14000000000001</v>
      </c>
      <c r="M30" s="911">
        <f t="shared" si="102"/>
        <v>4437.9400000000005</v>
      </c>
      <c r="N30" s="828">
        <f t="shared" si="103"/>
        <v>551.74</v>
      </c>
      <c r="O30" s="818">
        <f t="shared" si="45"/>
        <v>2599.1699999999996</v>
      </c>
      <c r="P30" s="824">
        <f t="shared" si="104"/>
        <v>2351.7799999999997</v>
      </c>
      <c r="Q30" s="825">
        <f t="shared" si="36"/>
        <v>1017.5099999999995</v>
      </c>
      <c r="R30" s="911">
        <f t="shared" si="36"/>
        <v>1334.2700000000004</v>
      </c>
      <c r="S30" s="1025">
        <f t="shared" si="105"/>
        <v>1146.4199999999996</v>
      </c>
      <c r="T30" s="825">
        <v>866.12999999999954</v>
      </c>
      <c r="U30" s="1026">
        <v>280.29000000000013</v>
      </c>
      <c r="V30" s="1027">
        <v>15</v>
      </c>
      <c r="W30" s="1028">
        <v>15</v>
      </c>
      <c r="X30" s="1029" t="s">
        <v>138</v>
      </c>
      <c r="Y30" s="1050">
        <f t="shared" si="106"/>
        <v>1205.3600000000004</v>
      </c>
      <c r="Z30" s="825">
        <v>151.38000000000002</v>
      </c>
      <c r="AA30" s="1026">
        <v>1053.9800000000002</v>
      </c>
      <c r="AB30" s="966">
        <v>247.39000000000004</v>
      </c>
      <c r="AC30" s="966">
        <f t="shared" si="107"/>
        <v>10337.560000000001</v>
      </c>
      <c r="AD30" s="966">
        <f t="shared" si="108"/>
        <v>10033.210000000001</v>
      </c>
      <c r="AE30" s="821">
        <f t="shared" si="109"/>
        <v>6435.2300000000005</v>
      </c>
      <c r="AF30" s="967">
        <f t="shared" si="109"/>
        <v>3597.98</v>
      </c>
      <c r="AG30" s="296"/>
      <c r="AH30" s="293">
        <f t="shared" si="110"/>
        <v>6646.49</v>
      </c>
      <c r="AI30" s="394">
        <v>6432.47</v>
      </c>
      <c r="AJ30" s="437">
        <v>214.01999999999998</v>
      </c>
      <c r="AK30" s="293">
        <f t="shared" si="111"/>
        <v>3386.7200000000003</v>
      </c>
      <c r="AL30" s="394">
        <v>2.7600000000000007</v>
      </c>
      <c r="AM30" s="437">
        <v>3383.96</v>
      </c>
      <c r="AN30" s="293">
        <f t="shared" si="112"/>
        <v>304.35000000000002</v>
      </c>
      <c r="AO30" s="394">
        <v>96.49</v>
      </c>
      <c r="AP30" s="394">
        <v>29.96</v>
      </c>
      <c r="AQ30" s="394">
        <v>177.9</v>
      </c>
      <c r="AR30" s="437">
        <v>0</v>
      </c>
      <c r="AS30" s="297">
        <v>15</v>
      </c>
    </row>
    <row r="31" spans="1:45" ht="14.1" customHeight="1">
      <c r="A31" s="245">
        <v>16</v>
      </c>
      <c r="B31" s="246" t="s">
        <v>139</v>
      </c>
      <c r="C31" s="328">
        <f t="shared" si="93"/>
        <v>733.83</v>
      </c>
      <c r="D31" s="294">
        <f t="shared" si="94"/>
        <v>723.87</v>
      </c>
      <c r="E31" s="292">
        <f t="shared" si="95"/>
        <v>569.65</v>
      </c>
      <c r="F31" s="329">
        <f t="shared" si="96"/>
        <v>154.22</v>
      </c>
      <c r="G31" s="294">
        <f t="shared" si="97"/>
        <v>579.11</v>
      </c>
      <c r="H31" s="292">
        <f t="shared" si="98"/>
        <v>569.52</v>
      </c>
      <c r="I31" s="295">
        <f t="shared" si="99"/>
        <v>9.5900000000000034</v>
      </c>
      <c r="J31" s="296"/>
      <c r="K31" s="824">
        <f t="shared" si="100"/>
        <v>144.76</v>
      </c>
      <c r="L31" s="825">
        <f t="shared" si="101"/>
        <v>0.13</v>
      </c>
      <c r="M31" s="911">
        <f t="shared" si="102"/>
        <v>144.63</v>
      </c>
      <c r="N31" s="828">
        <f t="shared" si="103"/>
        <v>9.9600000000000009</v>
      </c>
      <c r="O31" s="818">
        <f t="shared" si="45"/>
        <v>0</v>
      </c>
      <c r="P31" s="824">
        <f t="shared" si="104"/>
        <v>0</v>
      </c>
      <c r="Q31" s="825">
        <f t="shared" si="36"/>
        <v>0</v>
      </c>
      <c r="R31" s="911">
        <f t="shared" si="36"/>
        <v>0</v>
      </c>
      <c r="S31" s="1025">
        <f t="shared" si="105"/>
        <v>0</v>
      </c>
      <c r="T31" s="825">
        <v>0</v>
      </c>
      <c r="U31" s="1026">
        <v>0</v>
      </c>
      <c r="V31" s="1027">
        <v>16</v>
      </c>
      <c r="W31" s="1028">
        <v>16</v>
      </c>
      <c r="X31" s="1029" t="s">
        <v>139</v>
      </c>
      <c r="Y31" s="1050">
        <f t="shared" si="106"/>
        <v>0</v>
      </c>
      <c r="Z31" s="825">
        <v>0</v>
      </c>
      <c r="AA31" s="1026">
        <v>0</v>
      </c>
      <c r="AB31" s="966">
        <v>0</v>
      </c>
      <c r="AC31" s="966">
        <f t="shared" si="107"/>
        <v>733.83</v>
      </c>
      <c r="AD31" s="966">
        <f t="shared" si="108"/>
        <v>723.87</v>
      </c>
      <c r="AE31" s="821">
        <f t="shared" si="109"/>
        <v>569.65</v>
      </c>
      <c r="AF31" s="967">
        <f t="shared" si="109"/>
        <v>154.22</v>
      </c>
      <c r="AG31" s="296"/>
      <c r="AH31" s="293">
        <f t="shared" si="110"/>
        <v>579.11</v>
      </c>
      <c r="AI31" s="394">
        <v>569.52</v>
      </c>
      <c r="AJ31" s="437">
        <v>9.5900000000000034</v>
      </c>
      <c r="AK31" s="293">
        <f t="shared" si="111"/>
        <v>144.76</v>
      </c>
      <c r="AL31" s="394">
        <v>0.13</v>
      </c>
      <c r="AM31" s="437">
        <v>144.63</v>
      </c>
      <c r="AN31" s="293">
        <f t="shared" si="112"/>
        <v>9.9600000000000009</v>
      </c>
      <c r="AO31" s="394">
        <v>1.9800000000000006</v>
      </c>
      <c r="AP31" s="394">
        <v>2.35</v>
      </c>
      <c r="AQ31" s="394">
        <v>5.63</v>
      </c>
      <c r="AR31" s="437">
        <v>0</v>
      </c>
      <c r="AS31" s="297">
        <v>16</v>
      </c>
    </row>
    <row r="32" spans="1:45" ht="14.1" customHeight="1">
      <c r="A32" s="245">
        <v>17</v>
      </c>
      <c r="B32" s="246" t="s">
        <v>140</v>
      </c>
      <c r="C32" s="328">
        <f t="shared" si="93"/>
        <v>363.16</v>
      </c>
      <c r="D32" s="294">
        <f t="shared" si="94"/>
        <v>352.06</v>
      </c>
      <c r="E32" s="292">
        <f t="shared" si="95"/>
        <v>205.97</v>
      </c>
      <c r="F32" s="329">
        <f t="shared" si="96"/>
        <v>146.09</v>
      </c>
      <c r="G32" s="294">
        <f t="shared" si="97"/>
        <v>211.6</v>
      </c>
      <c r="H32" s="292">
        <f t="shared" si="98"/>
        <v>205.97</v>
      </c>
      <c r="I32" s="295">
        <f t="shared" si="99"/>
        <v>5.6300000000000008</v>
      </c>
      <c r="J32" s="296"/>
      <c r="K32" s="824">
        <f t="shared" si="100"/>
        <v>140.46</v>
      </c>
      <c r="L32" s="825">
        <f t="shared" si="101"/>
        <v>0</v>
      </c>
      <c r="M32" s="911">
        <f t="shared" si="102"/>
        <v>140.46</v>
      </c>
      <c r="N32" s="828">
        <f t="shared" si="103"/>
        <v>11.1</v>
      </c>
      <c r="O32" s="818">
        <f t="shared" si="45"/>
        <v>0</v>
      </c>
      <c r="P32" s="824">
        <f t="shared" si="104"/>
        <v>0</v>
      </c>
      <c r="Q32" s="825">
        <f t="shared" si="36"/>
        <v>0</v>
      </c>
      <c r="R32" s="911">
        <f t="shared" si="36"/>
        <v>0</v>
      </c>
      <c r="S32" s="1025">
        <f t="shared" si="105"/>
        <v>0</v>
      </c>
      <c r="T32" s="825">
        <v>0</v>
      </c>
      <c r="U32" s="1026">
        <v>0</v>
      </c>
      <c r="V32" s="1027">
        <v>17</v>
      </c>
      <c r="W32" s="1028">
        <v>17</v>
      </c>
      <c r="X32" s="1029" t="s">
        <v>140</v>
      </c>
      <c r="Y32" s="1050">
        <f t="shared" si="106"/>
        <v>0</v>
      </c>
      <c r="Z32" s="825">
        <v>0</v>
      </c>
      <c r="AA32" s="1026">
        <v>0</v>
      </c>
      <c r="AB32" s="966">
        <v>0</v>
      </c>
      <c r="AC32" s="966">
        <f t="shared" si="107"/>
        <v>363.16</v>
      </c>
      <c r="AD32" s="966">
        <f t="shared" si="108"/>
        <v>352.06</v>
      </c>
      <c r="AE32" s="821">
        <f t="shared" si="109"/>
        <v>205.97</v>
      </c>
      <c r="AF32" s="967">
        <f t="shared" si="109"/>
        <v>146.09</v>
      </c>
      <c r="AG32" s="296"/>
      <c r="AH32" s="293">
        <f t="shared" si="110"/>
        <v>211.6</v>
      </c>
      <c r="AI32" s="394">
        <v>205.97</v>
      </c>
      <c r="AJ32" s="437">
        <v>5.6300000000000008</v>
      </c>
      <c r="AK32" s="293">
        <f t="shared" si="111"/>
        <v>140.46</v>
      </c>
      <c r="AL32" s="394">
        <v>0</v>
      </c>
      <c r="AM32" s="437">
        <v>140.46</v>
      </c>
      <c r="AN32" s="293">
        <f t="shared" si="112"/>
        <v>11.1</v>
      </c>
      <c r="AO32" s="394">
        <v>0.41000000000000003</v>
      </c>
      <c r="AP32" s="394">
        <v>4.5999999999999996</v>
      </c>
      <c r="AQ32" s="394">
        <v>6.09</v>
      </c>
      <c r="AR32" s="437">
        <v>0</v>
      </c>
      <c r="AS32" s="297">
        <v>17</v>
      </c>
    </row>
    <row r="33" spans="1:45" s="163" customFormat="1" ht="14.1" customHeight="1">
      <c r="A33" s="581" t="s">
        <v>141</v>
      </c>
      <c r="B33" s="640"/>
      <c r="C33" s="321">
        <f>SUM(C34:C42)</f>
        <v>37369.58</v>
      </c>
      <c r="D33" s="285">
        <f t="shared" ref="D33:F33" si="113">SUM(D34:D42)</f>
        <v>36102.879999999997</v>
      </c>
      <c r="E33" s="282">
        <f t="shared" si="113"/>
        <v>19153.709999999995</v>
      </c>
      <c r="F33" s="283">
        <f t="shared" si="113"/>
        <v>16949.169999999998</v>
      </c>
      <c r="G33" s="285">
        <f t="shared" ref="G33:I33" si="114">SUM(G34:G42)</f>
        <v>19695.639999999996</v>
      </c>
      <c r="H33" s="282">
        <f t="shared" si="114"/>
        <v>18914.719999999998</v>
      </c>
      <c r="I33" s="286">
        <f t="shared" si="114"/>
        <v>780.9200000000003</v>
      </c>
      <c r="J33" s="287"/>
      <c r="K33" s="859">
        <f t="shared" ref="K33:N33" si="115">SUM(K34:K42)</f>
        <v>16407.240000000002</v>
      </c>
      <c r="L33" s="860">
        <f t="shared" si="115"/>
        <v>238.98999999999995</v>
      </c>
      <c r="M33" s="910">
        <f t="shared" si="115"/>
        <v>16168.25</v>
      </c>
      <c r="N33" s="857">
        <f t="shared" si="115"/>
        <v>1266.7</v>
      </c>
      <c r="O33" s="837">
        <f>SUM(O34:O42)</f>
        <v>6980.7899999999954</v>
      </c>
      <c r="P33" s="859">
        <f>SUM(P34:P42)</f>
        <v>6552.9299999999957</v>
      </c>
      <c r="Q33" s="860">
        <f t="shared" ref="Q33:R33" si="116">SUM(Q34:Q42)</f>
        <v>3416.1399999999962</v>
      </c>
      <c r="R33" s="910">
        <f t="shared" si="116"/>
        <v>3136.7899999999995</v>
      </c>
      <c r="S33" s="1021">
        <f>SUM(S34:S42)</f>
        <v>3844.5299999999966</v>
      </c>
      <c r="T33" s="860">
        <f t="shared" ref="T33:U33" si="117">SUM(T34:T42)</f>
        <v>3245.7799999999961</v>
      </c>
      <c r="U33" s="1022">
        <f t="shared" si="117"/>
        <v>598.75000000000023</v>
      </c>
      <c r="V33" s="1023"/>
      <c r="W33" s="1047" t="s">
        <v>141</v>
      </c>
      <c r="X33" s="1048"/>
      <c r="Y33" s="1049">
        <f>SUM(Y34:Y42)</f>
        <v>2708.3999999999996</v>
      </c>
      <c r="Z33" s="860">
        <v>170.36</v>
      </c>
      <c r="AA33" s="1022">
        <v>2538.0399999999995</v>
      </c>
      <c r="AB33" s="996">
        <v>427.86</v>
      </c>
      <c r="AC33" s="996">
        <f t="shared" ref="AC33:AR33" si="118">SUM(AC34:AC42)</f>
        <v>30388.79</v>
      </c>
      <c r="AD33" s="996">
        <f t="shared" si="118"/>
        <v>29549.95</v>
      </c>
      <c r="AE33" s="856">
        <f t="shared" si="118"/>
        <v>15737.57</v>
      </c>
      <c r="AF33" s="997">
        <f t="shared" si="118"/>
        <v>13812.380000000001</v>
      </c>
      <c r="AG33" s="287"/>
      <c r="AH33" s="284">
        <f t="shared" ref="AH33" si="119">SUM(AH34:AH42)</f>
        <v>15851.11</v>
      </c>
      <c r="AI33" s="325">
        <f t="shared" si="118"/>
        <v>15668.94</v>
      </c>
      <c r="AJ33" s="326">
        <f t="shared" si="118"/>
        <v>182.17000000000002</v>
      </c>
      <c r="AK33" s="284">
        <f t="shared" si="118"/>
        <v>13698.84</v>
      </c>
      <c r="AL33" s="325">
        <f t="shared" si="118"/>
        <v>68.629999999999967</v>
      </c>
      <c r="AM33" s="326">
        <f t="shared" si="118"/>
        <v>13630.210000000001</v>
      </c>
      <c r="AN33" s="284">
        <f t="shared" si="118"/>
        <v>838.84</v>
      </c>
      <c r="AO33" s="325">
        <f t="shared" si="118"/>
        <v>127.36</v>
      </c>
      <c r="AP33" s="325">
        <f t="shared" si="118"/>
        <v>91.64</v>
      </c>
      <c r="AQ33" s="325">
        <f t="shared" si="118"/>
        <v>538.91999999999996</v>
      </c>
      <c r="AR33" s="326">
        <f t="shared" si="118"/>
        <v>80.92</v>
      </c>
      <c r="AS33" s="290"/>
    </row>
    <row r="34" spans="1:45" ht="14.1" customHeight="1">
      <c r="A34" s="245">
        <v>18</v>
      </c>
      <c r="B34" s="246" t="s">
        <v>142</v>
      </c>
      <c r="C34" s="328">
        <f t="shared" ref="C34:C42" si="120">SUM(O34,AC34)</f>
        <v>890.06999999999994</v>
      </c>
      <c r="D34" s="294">
        <f t="shared" ref="D34:D42" si="121">SUM(E34:F34)</f>
        <v>861.77</v>
      </c>
      <c r="E34" s="292">
        <f t="shared" ref="E34:E42" si="122">SUM(H34,L34)</f>
        <v>387.07</v>
      </c>
      <c r="F34" s="329">
        <f t="shared" ref="F34:F42" si="123">SUM(I34,M34)</f>
        <v>474.7</v>
      </c>
      <c r="G34" s="294">
        <f t="shared" ref="G34:G41" si="124">SUM(H34:I34)</f>
        <v>388.56</v>
      </c>
      <c r="H34" s="292">
        <f t="shared" ref="H34:H42" si="125">SUM(T34,AI34)</f>
        <v>387.07</v>
      </c>
      <c r="I34" s="295">
        <f t="shared" ref="I34:I42" si="126">SUM(U34,AJ34)</f>
        <v>1.49</v>
      </c>
      <c r="J34" s="296"/>
      <c r="K34" s="824">
        <f t="shared" ref="K34:K41" si="127">SUM(L34:M34)</f>
        <v>473.21</v>
      </c>
      <c r="L34" s="825">
        <f t="shared" ref="L34:L42" si="128">SUM(Z34,AL34)</f>
        <v>0</v>
      </c>
      <c r="M34" s="911">
        <f t="shared" ref="M34:M42" si="129">SUM(AA34,AM34)</f>
        <v>473.21</v>
      </c>
      <c r="N34" s="828">
        <f t="shared" ref="N34:N42" si="130">SUM(AB34,AN34)</f>
        <v>28.299999999999997</v>
      </c>
      <c r="O34" s="818">
        <f t="shared" ref="O34:O42" si="131">SUM(P34,AB34)</f>
        <v>0</v>
      </c>
      <c r="P34" s="824">
        <f t="shared" ref="P34:P42" si="132">SUM(Q34:R34)</f>
        <v>0</v>
      </c>
      <c r="Q34" s="825">
        <f t="shared" si="36"/>
        <v>0</v>
      </c>
      <c r="R34" s="911">
        <f t="shared" si="36"/>
        <v>0</v>
      </c>
      <c r="S34" s="1025">
        <f t="shared" si="105"/>
        <v>0</v>
      </c>
      <c r="T34" s="825">
        <v>0</v>
      </c>
      <c r="U34" s="1026">
        <v>0</v>
      </c>
      <c r="V34" s="1027">
        <v>18</v>
      </c>
      <c r="W34" s="1028">
        <v>18</v>
      </c>
      <c r="X34" s="1029" t="s">
        <v>142</v>
      </c>
      <c r="Y34" s="1050">
        <f t="shared" ref="Y34:Y42" si="133">SUM(Z34:AA34)</f>
        <v>0</v>
      </c>
      <c r="Z34" s="825">
        <v>0</v>
      </c>
      <c r="AA34" s="1026">
        <v>0</v>
      </c>
      <c r="AB34" s="966">
        <v>0</v>
      </c>
      <c r="AC34" s="966">
        <f t="shared" ref="AC34:AC42" si="134">SUM(AD34,AN34)</f>
        <v>890.06999999999994</v>
      </c>
      <c r="AD34" s="966">
        <f t="shared" ref="AD34:AD42" si="135">SUM(AE34:AF34)</f>
        <v>861.77</v>
      </c>
      <c r="AE34" s="821">
        <f t="shared" ref="AE34:AF42" si="136">SUM(AI34,AL34)</f>
        <v>387.07</v>
      </c>
      <c r="AF34" s="967">
        <f t="shared" si="136"/>
        <v>474.7</v>
      </c>
      <c r="AG34" s="296"/>
      <c r="AH34" s="293">
        <f t="shared" ref="AH34:AH42" si="137">AI34+AJ34</f>
        <v>388.56</v>
      </c>
      <c r="AI34" s="394">
        <v>387.07</v>
      </c>
      <c r="AJ34" s="437">
        <v>1.49</v>
      </c>
      <c r="AK34" s="293">
        <f t="shared" ref="AK34:AK42" si="138">AL34+AM34</f>
        <v>473.21</v>
      </c>
      <c r="AL34" s="394">
        <v>0</v>
      </c>
      <c r="AM34" s="437">
        <v>473.21</v>
      </c>
      <c r="AN34" s="293">
        <f>SUM(AO34:AR34)</f>
        <v>28.299999999999997</v>
      </c>
      <c r="AO34" s="394">
        <v>7.8599999999999994</v>
      </c>
      <c r="AP34" s="394">
        <v>3.45</v>
      </c>
      <c r="AQ34" s="394">
        <v>16.989999999999998</v>
      </c>
      <c r="AR34" s="437">
        <v>0</v>
      </c>
      <c r="AS34" s="297">
        <v>18</v>
      </c>
    </row>
    <row r="35" spans="1:45" ht="14.1" customHeight="1">
      <c r="A35" s="245">
        <v>19</v>
      </c>
      <c r="B35" s="246" t="s">
        <v>143</v>
      </c>
      <c r="C35" s="328">
        <f t="shared" si="120"/>
        <v>30.46</v>
      </c>
      <c r="D35" s="294">
        <f t="shared" si="121"/>
        <v>29.82</v>
      </c>
      <c r="E35" s="292">
        <f t="shared" si="122"/>
        <v>21.740000000000002</v>
      </c>
      <c r="F35" s="329">
        <f t="shared" si="123"/>
        <v>8.08</v>
      </c>
      <c r="G35" s="294">
        <f t="shared" si="124"/>
        <v>21.740000000000002</v>
      </c>
      <c r="H35" s="292">
        <f t="shared" si="125"/>
        <v>21.740000000000002</v>
      </c>
      <c r="I35" s="295">
        <f t="shared" si="126"/>
        <v>0</v>
      </c>
      <c r="J35" s="296"/>
      <c r="K35" s="824">
        <f t="shared" si="127"/>
        <v>8.08</v>
      </c>
      <c r="L35" s="825">
        <f t="shared" si="128"/>
        <v>0</v>
      </c>
      <c r="M35" s="911">
        <f t="shared" si="129"/>
        <v>8.08</v>
      </c>
      <c r="N35" s="828">
        <f t="shared" si="130"/>
        <v>0.64</v>
      </c>
      <c r="O35" s="818">
        <f t="shared" si="131"/>
        <v>0</v>
      </c>
      <c r="P35" s="824">
        <f t="shared" si="132"/>
        <v>0</v>
      </c>
      <c r="Q35" s="825">
        <f t="shared" si="36"/>
        <v>0</v>
      </c>
      <c r="R35" s="911">
        <f t="shared" si="36"/>
        <v>0</v>
      </c>
      <c r="S35" s="1025">
        <f t="shared" si="105"/>
        <v>0</v>
      </c>
      <c r="T35" s="825">
        <v>0</v>
      </c>
      <c r="U35" s="1026">
        <v>0</v>
      </c>
      <c r="V35" s="1027">
        <v>19</v>
      </c>
      <c r="W35" s="1028">
        <v>19</v>
      </c>
      <c r="X35" s="1029" t="s">
        <v>143</v>
      </c>
      <c r="Y35" s="1050">
        <f t="shared" si="133"/>
        <v>0</v>
      </c>
      <c r="Z35" s="825">
        <v>0</v>
      </c>
      <c r="AA35" s="1026">
        <v>0</v>
      </c>
      <c r="AB35" s="966">
        <v>0</v>
      </c>
      <c r="AC35" s="966">
        <f t="shared" si="134"/>
        <v>30.46</v>
      </c>
      <c r="AD35" s="966">
        <f t="shared" si="135"/>
        <v>29.82</v>
      </c>
      <c r="AE35" s="821">
        <f t="shared" si="136"/>
        <v>21.740000000000002</v>
      </c>
      <c r="AF35" s="967">
        <f t="shared" si="136"/>
        <v>8.08</v>
      </c>
      <c r="AG35" s="296"/>
      <c r="AH35" s="293">
        <f t="shared" si="137"/>
        <v>21.740000000000002</v>
      </c>
      <c r="AI35" s="394">
        <v>21.740000000000002</v>
      </c>
      <c r="AJ35" s="437">
        <v>0</v>
      </c>
      <c r="AK35" s="293">
        <f t="shared" si="138"/>
        <v>8.08</v>
      </c>
      <c r="AL35" s="394">
        <v>0</v>
      </c>
      <c r="AM35" s="437">
        <v>8.08</v>
      </c>
      <c r="AN35" s="293">
        <f t="shared" ref="AN35:AN42" si="139">SUM(AO35:AR35)</f>
        <v>0.64</v>
      </c>
      <c r="AO35" s="394">
        <v>0.52</v>
      </c>
      <c r="AP35" s="394">
        <v>0</v>
      </c>
      <c r="AQ35" s="394">
        <v>0.12</v>
      </c>
      <c r="AR35" s="437">
        <v>0</v>
      </c>
      <c r="AS35" s="297">
        <v>19</v>
      </c>
    </row>
    <row r="36" spans="1:45" ht="14.1" customHeight="1">
      <c r="A36" s="245">
        <v>20</v>
      </c>
      <c r="B36" s="246" t="s">
        <v>144</v>
      </c>
      <c r="C36" s="328">
        <f t="shared" si="120"/>
        <v>1.19</v>
      </c>
      <c r="D36" s="294">
        <f t="shared" si="121"/>
        <v>1.03</v>
      </c>
      <c r="E36" s="292">
        <f t="shared" si="122"/>
        <v>0.1</v>
      </c>
      <c r="F36" s="329">
        <f t="shared" si="123"/>
        <v>0.93</v>
      </c>
      <c r="G36" s="294">
        <f t="shared" si="124"/>
        <v>0.1</v>
      </c>
      <c r="H36" s="292">
        <f t="shared" si="125"/>
        <v>0.1</v>
      </c>
      <c r="I36" s="295">
        <f t="shared" si="126"/>
        <v>0</v>
      </c>
      <c r="J36" s="296"/>
      <c r="K36" s="824">
        <f t="shared" si="127"/>
        <v>0.93</v>
      </c>
      <c r="L36" s="825">
        <f t="shared" si="128"/>
        <v>0</v>
      </c>
      <c r="M36" s="911">
        <f t="shared" si="129"/>
        <v>0.93</v>
      </c>
      <c r="N36" s="828">
        <f t="shared" si="130"/>
        <v>0.16</v>
      </c>
      <c r="O36" s="818">
        <f t="shared" si="131"/>
        <v>0</v>
      </c>
      <c r="P36" s="824">
        <f t="shared" si="132"/>
        <v>0</v>
      </c>
      <c r="Q36" s="825">
        <f t="shared" si="36"/>
        <v>0</v>
      </c>
      <c r="R36" s="911">
        <f t="shared" si="36"/>
        <v>0</v>
      </c>
      <c r="S36" s="1025">
        <f t="shared" si="105"/>
        <v>0</v>
      </c>
      <c r="T36" s="825">
        <v>0</v>
      </c>
      <c r="U36" s="1026">
        <v>0</v>
      </c>
      <c r="V36" s="1027">
        <v>20</v>
      </c>
      <c r="W36" s="1028">
        <v>20</v>
      </c>
      <c r="X36" s="1029" t="s">
        <v>144</v>
      </c>
      <c r="Y36" s="1050">
        <f t="shared" si="133"/>
        <v>0</v>
      </c>
      <c r="Z36" s="825">
        <v>0</v>
      </c>
      <c r="AA36" s="1026">
        <v>0</v>
      </c>
      <c r="AB36" s="966">
        <v>0</v>
      </c>
      <c r="AC36" s="966">
        <f t="shared" si="134"/>
        <v>1.19</v>
      </c>
      <c r="AD36" s="966">
        <f t="shared" si="135"/>
        <v>1.03</v>
      </c>
      <c r="AE36" s="821">
        <f t="shared" si="136"/>
        <v>0.1</v>
      </c>
      <c r="AF36" s="967">
        <f t="shared" si="136"/>
        <v>0.93</v>
      </c>
      <c r="AG36" s="296"/>
      <c r="AH36" s="293">
        <f t="shared" si="137"/>
        <v>0.1</v>
      </c>
      <c r="AI36" s="394">
        <v>0.1</v>
      </c>
      <c r="AJ36" s="437">
        <v>0</v>
      </c>
      <c r="AK36" s="293">
        <f t="shared" si="138"/>
        <v>0.93</v>
      </c>
      <c r="AL36" s="394">
        <v>0</v>
      </c>
      <c r="AM36" s="437">
        <v>0.93</v>
      </c>
      <c r="AN36" s="293">
        <f t="shared" si="139"/>
        <v>0.16</v>
      </c>
      <c r="AO36" s="394">
        <v>0.16</v>
      </c>
      <c r="AP36" s="394">
        <v>0</v>
      </c>
      <c r="AQ36" s="394">
        <v>0</v>
      </c>
      <c r="AR36" s="437">
        <v>0</v>
      </c>
      <c r="AS36" s="297">
        <v>20</v>
      </c>
    </row>
    <row r="37" spans="1:45" ht="14.1" customHeight="1">
      <c r="A37" s="245">
        <v>21</v>
      </c>
      <c r="B37" s="246" t="s">
        <v>145</v>
      </c>
      <c r="C37" s="328">
        <f t="shared" si="120"/>
        <v>1.62</v>
      </c>
      <c r="D37" s="294">
        <f t="shared" si="121"/>
        <v>0.62</v>
      </c>
      <c r="E37" s="292">
        <f t="shared" si="122"/>
        <v>0</v>
      </c>
      <c r="F37" s="329">
        <f t="shared" si="123"/>
        <v>0.62</v>
      </c>
      <c r="G37" s="294">
        <f t="shared" si="124"/>
        <v>0</v>
      </c>
      <c r="H37" s="292">
        <f t="shared" si="125"/>
        <v>0</v>
      </c>
      <c r="I37" s="295">
        <f t="shared" si="126"/>
        <v>0</v>
      </c>
      <c r="J37" s="296"/>
      <c r="K37" s="824">
        <f t="shared" si="127"/>
        <v>0.62</v>
      </c>
      <c r="L37" s="825">
        <f t="shared" si="128"/>
        <v>0</v>
      </c>
      <c r="M37" s="911">
        <f t="shared" si="129"/>
        <v>0.62</v>
      </c>
      <c r="N37" s="828">
        <f t="shared" si="130"/>
        <v>1</v>
      </c>
      <c r="O37" s="818">
        <f t="shared" si="131"/>
        <v>0</v>
      </c>
      <c r="P37" s="824">
        <f t="shared" si="132"/>
        <v>0</v>
      </c>
      <c r="Q37" s="825">
        <f t="shared" si="36"/>
        <v>0</v>
      </c>
      <c r="R37" s="911">
        <f t="shared" si="36"/>
        <v>0</v>
      </c>
      <c r="S37" s="1025">
        <f t="shared" si="105"/>
        <v>0</v>
      </c>
      <c r="T37" s="825">
        <v>0</v>
      </c>
      <c r="U37" s="1026">
        <v>0</v>
      </c>
      <c r="V37" s="1027">
        <v>21</v>
      </c>
      <c r="W37" s="1028">
        <v>21</v>
      </c>
      <c r="X37" s="1029" t="s">
        <v>145</v>
      </c>
      <c r="Y37" s="1050">
        <f t="shared" si="133"/>
        <v>0</v>
      </c>
      <c r="Z37" s="825">
        <v>0</v>
      </c>
      <c r="AA37" s="1026">
        <v>0</v>
      </c>
      <c r="AB37" s="966">
        <v>0</v>
      </c>
      <c r="AC37" s="966">
        <f t="shared" si="134"/>
        <v>1.62</v>
      </c>
      <c r="AD37" s="966">
        <f t="shared" si="135"/>
        <v>0.62</v>
      </c>
      <c r="AE37" s="821">
        <f t="shared" si="136"/>
        <v>0</v>
      </c>
      <c r="AF37" s="967">
        <f t="shared" si="136"/>
        <v>0.62</v>
      </c>
      <c r="AG37" s="296"/>
      <c r="AH37" s="293">
        <f t="shared" si="137"/>
        <v>0</v>
      </c>
      <c r="AI37" s="394">
        <v>0</v>
      </c>
      <c r="AJ37" s="437">
        <v>0</v>
      </c>
      <c r="AK37" s="293">
        <f t="shared" si="138"/>
        <v>0.62</v>
      </c>
      <c r="AL37" s="394">
        <v>0</v>
      </c>
      <c r="AM37" s="437">
        <v>0.62</v>
      </c>
      <c r="AN37" s="293">
        <f t="shared" si="139"/>
        <v>1</v>
      </c>
      <c r="AO37" s="394">
        <v>1</v>
      </c>
      <c r="AP37" s="394">
        <v>0</v>
      </c>
      <c r="AQ37" s="394">
        <v>0</v>
      </c>
      <c r="AR37" s="437">
        <v>0</v>
      </c>
      <c r="AS37" s="297">
        <v>21</v>
      </c>
    </row>
    <row r="38" spans="1:45" ht="14.1" customHeight="1">
      <c r="A38" s="245">
        <v>22</v>
      </c>
      <c r="B38" s="246" t="s">
        <v>146</v>
      </c>
      <c r="C38" s="328">
        <f t="shared" si="120"/>
        <v>25.940000000000005</v>
      </c>
      <c r="D38" s="294">
        <f t="shared" si="121"/>
        <v>24.910000000000004</v>
      </c>
      <c r="E38" s="292">
        <f t="shared" si="122"/>
        <v>12.34</v>
      </c>
      <c r="F38" s="329">
        <f t="shared" si="123"/>
        <v>12.570000000000002</v>
      </c>
      <c r="G38" s="294">
        <f t="shared" si="124"/>
        <v>12.34</v>
      </c>
      <c r="H38" s="292">
        <f t="shared" si="125"/>
        <v>12.34</v>
      </c>
      <c r="I38" s="295">
        <f t="shared" si="126"/>
        <v>0</v>
      </c>
      <c r="J38" s="296"/>
      <c r="K38" s="824">
        <f t="shared" si="127"/>
        <v>12.570000000000002</v>
      </c>
      <c r="L38" s="825">
        <f t="shared" si="128"/>
        <v>0</v>
      </c>
      <c r="M38" s="911">
        <f t="shared" si="129"/>
        <v>12.570000000000002</v>
      </c>
      <c r="N38" s="828">
        <f t="shared" si="130"/>
        <v>1.03</v>
      </c>
      <c r="O38" s="818">
        <f t="shared" si="131"/>
        <v>0</v>
      </c>
      <c r="P38" s="824">
        <f t="shared" si="132"/>
        <v>0</v>
      </c>
      <c r="Q38" s="825">
        <f t="shared" si="36"/>
        <v>0</v>
      </c>
      <c r="R38" s="911">
        <f t="shared" si="36"/>
        <v>0</v>
      </c>
      <c r="S38" s="1025">
        <f t="shared" si="105"/>
        <v>0</v>
      </c>
      <c r="T38" s="825">
        <v>0</v>
      </c>
      <c r="U38" s="1026">
        <v>0</v>
      </c>
      <c r="V38" s="1027">
        <v>22</v>
      </c>
      <c r="W38" s="1028">
        <v>22</v>
      </c>
      <c r="X38" s="1029" t="s">
        <v>146</v>
      </c>
      <c r="Y38" s="1050">
        <f t="shared" si="133"/>
        <v>0</v>
      </c>
      <c r="Z38" s="825">
        <v>0</v>
      </c>
      <c r="AA38" s="1026">
        <v>0</v>
      </c>
      <c r="AB38" s="966">
        <v>0</v>
      </c>
      <c r="AC38" s="966">
        <f t="shared" si="134"/>
        <v>25.940000000000005</v>
      </c>
      <c r="AD38" s="966">
        <f t="shared" si="135"/>
        <v>24.910000000000004</v>
      </c>
      <c r="AE38" s="821">
        <f t="shared" si="136"/>
        <v>12.34</v>
      </c>
      <c r="AF38" s="967">
        <f t="shared" si="136"/>
        <v>12.570000000000002</v>
      </c>
      <c r="AG38" s="296"/>
      <c r="AH38" s="293">
        <f t="shared" si="137"/>
        <v>12.34</v>
      </c>
      <c r="AI38" s="394">
        <v>12.34</v>
      </c>
      <c r="AJ38" s="437">
        <v>0</v>
      </c>
      <c r="AK38" s="293">
        <f t="shared" si="138"/>
        <v>12.570000000000002</v>
      </c>
      <c r="AL38" s="394">
        <v>0</v>
      </c>
      <c r="AM38" s="437">
        <v>12.570000000000002</v>
      </c>
      <c r="AN38" s="293">
        <f t="shared" si="139"/>
        <v>1.03</v>
      </c>
      <c r="AO38" s="394">
        <v>0.55000000000000004</v>
      </c>
      <c r="AP38" s="394">
        <v>0</v>
      </c>
      <c r="AQ38" s="394">
        <v>0.48</v>
      </c>
      <c r="AR38" s="437">
        <v>0</v>
      </c>
      <c r="AS38" s="297">
        <v>22</v>
      </c>
    </row>
    <row r="39" spans="1:45" ht="14.1" customHeight="1">
      <c r="A39" s="245">
        <v>23</v>
      </c>
      <c r="B39" s="246" t="s">
        <v>147</v>
      </c>
      <c r="C39" s="328">
        <f t="shared" si="120"/>
        <v>1.76</v>
      </c>
      <c r="D39" s="294">
        <f t="shared" si="121"/>
        <v>1.7</v>
      </c>
      <c r="E39" s="292">
        <f t="shared" si="122"/>
        <v>0.46</v>
      </c>
      <c r="F39" s="329">
        <f t="shared" si="123"/>
        <v>1.24</v>
      </c>
      <c r="G39" s="294">
        <f t="shared" si="124"/>
        <v>0.46</v>
      </c>
      <c r="H39" s="292">
        <f t="shared" si="125"/>
        <v>0.46</v>
      </c>
      <c r="I39" s="295">
        <f t="shared" si="126"/>
        <v>0</v>
      </c>
      <c r="J39" s="296"/>
      <c r="K39" s="824">
        <f t="shared" si="127"/>
        <v>1.24</v>
      </c>
      <c r="L39" s="825">
        <f t="shared" si="128"/>
        <v>0</v>
      </c>
      <c r="M39" s="911">
        <f t="shared" si="129"/>
        <v>1.24</v>
      </c>
      <c r="N39" s="828">
        <f t="shared" si="130"/>
        <v>0.06</v>
      </c>
      <c r="O39" s="818">
        <f t="shared" si="131"/>
        <v>0</v>
      </c>
      <c r="P39" s="824">
        <f t="shared" si="132"/>
        <v>0</v>
      </c>
      <c r="Q39" s="825">
        <f t="shared" si="36"/>
        <v>0</v>
      </c>
      <c r="R39" s="911">
        <f t="shared" si="36"/>
        <v>0</v>
      </c>
      <c r="S39" s="1025">
        <f t="shared" si="105"/>
        <v>0</v>
      </c>
      <c r="T39" s="825">
        <v>0</v>
      </c>
      <c r="U39" s="1026">
        <v>0</v>
      </c>
      <c r="V39" s="1027">
        <v>23</v>
      </c>
      <c r="W39" s="1028">
        <v>23</v>
      </c>
      <c r="X39" s="1029" t="s">
        <v>147</v>
      </c>
      <c r="Y39" s="1050">
        <f t="shared" si="133"/>
        <v>0</v>
      </c>
      <c r="Z39" s="825">
        <v>0</v>
      </c>
      <c r="AA39" s="1026">
        <v>0</v>
      </c>
      <c r="AB39" s="966">
        <v>0</v>
      </c>
      <c r="AC39" s="966">
        <f t="shared" si="134"/>
        <v>1.76</v>
      </c>
      <c r="AD39" s="966">
        <f t="shared" si="135"/>
        <v>1.7</v>
      </c>
      <c r="AE39" s="821">
        <f t="shared" si="136"/>
        <v>0.46</v>
      </c>
      <c r="AF39" s="967">
        <f t="shared" si="136"/>
        <v>1.24</v>
      </c>
      <c r="AG39" s="296"/>
      <c r="AH39" s="293">
        <f t="shared" si="137"/>
        <v>0.46</v>
      </c>
      <c r="AI39" s="394">
        <v>0.46</v>
      </c>
      <c r="AJ39" s="437">
        <v>0</v>
      </c>
      <c r="AK39" s="293">
        <f t="shared" si="138"/>
        <v>1.24</v>
      </c>
      <c r="AL39" s="394">
        <v>0</v>
      </c>
      <c r="AM39" s="437">
        <v>1.24</v>
      </c>
      <c r="AN39" s="293">
        <f t="shared" si="139"/>
        <v>0.06</v>
      </c>
      <c r="AO39" s="394">
        <v>0</v>
      </c>
      <c r="AP39" s="394">
        <v>0</v>
      </c>
      <c r="AQ39" s="394">
        <v>0.06</v>
      </c>
      <c r="AR39" s="437">
        <v>0</v>
      </c>
      <c r="AS39" s="297">
        <v>23</v>
      </c>
    </row>
    <row r="40" spans="1:45" ht="14.1" customHeight="1">
      <c r="A40" s="245">
        <v>24</v>
      </c>
      <c r="B40" s="246" t="s">
        <v>148</v>
      </c>
      <c r="C40" s="328">
        <f t="shared" si="120"/>
        <v>32.769999999999996</v>
      </c>
      <c r="D40" s="294">
        <f t="shared" si="121"/>
        <v>29.04</v>
      </c>
      <c r="E40" s="292">
        <f t="shared" si="122"/>
        <v>8.51</v>
      </c>
      <c r="F40" s="329">
        <f t="shared" si="123"/>
        <v>20.53</v>
      </c>
      <c r="G40" s="294">
        <f t="shared" si="124"/>
        <v>8.7000000000000011</v>
      </c>
      <c r="H40" s="292">
        <f t="shared" si="125"/>
        <v>8.4700000000000006</v>
      </c>
      <c r="I40" s="295">
        <f t="shared" si="126"/>
        <v>0.23</v>
      </c>
      <c r="J40" s="296"/>
      <c r="K40" s="824">
        <f t="shared" si="127"/>
        <v>20.34</v>
      </c>
      <c r="L40" s="825">
        <f t="shared" si="128"/>
        <v>0.04</v>
      </c>
      <c r="M40" s="911">
        <f t="shared" si="129"/>
        <v>20.3</v>
      </c>
      <c r="N40" s="828">
        <f t="shared" si="130"/>
        <v>3.73</v>
      </c>
      <c r="O40" s="818">
        <f t="shared" si="131"/>
        <v>0</v>
      </c>
      <c r="P40" s="824">
        <f t="shared" si="132"/>
        <v>0</v>
      </c>
      <c r="Q40" s="825">
        <f t="shared" si="36"/>
        <v>0</v>
      </c>
      <c r="R40" s="911">
        <f t="shared" si="36"/>
        <v>0</v>
      </c>
      <c r="S40" s="1025">
        <f t="shared" si="105"/>
        <v>0</v>
      </c>
      <c r="T40" s="825">
        <v>0</v>
      </c>
      <c r="U40" s="1026">
        <v>0</v>
      </c>
      <c r="V40" s="1027">
        <v>24</v>
      </c>
      <c r="W40" s="1028">
        <v>24</v>
      </c>
      <c r="X40" s="1029" t="s">
        <v>148</v>
      </c>
      <c r="Y40" s="1050">
        <f t="shared" si="133"/>
        <v>0</v>
      </c>
      <c r="Z40" s="825">
        <v>0</v>
      </c>
      <c r="AA40" s="1026">
        <v>0</v>
      </c>
      <c r="AB40" s="966">
        <v>0</v>
      </c>
      <c r="AC40" s="966">
        <f t="shared" si="134"/>
        <v>32.769999999999996</v>
      </c>
      <c r="AD40" s="966">
        <f t="shared" si="135"/>
        <v>29.04</v>
      </c>
      <c r="AE40" s="821">
        <f t="shared" si="136"/>
        <v>8.51</v>
      </c>
      <c r="AF40" s="967">
        <f t="shared" si="136"/>
        <v>20.53</v>
      </c>
      <c r="AG40" s="296"/>
      <c r="AH40" s="293">
        <f t="shared" si="137"/>
        <v>8.7000000000000011</v>
      </c>
      <c r="AI40" s="394">
        <v>8.4700000000000006</v>
      </c>
      <c r="AJ40" s="437">
        <v>0.23</v>
      </c>
      <c r="AK40" s="293">
        <f t="shared" si="138"/>
        <v>20.34</v>
      </c>
      <c r="AL40" s="394">
        <v>0.04</v>
      </c>
      <c r="AM40" s="437">
        <v>20.3</v>
      </c>
      <c r="AN40" s="293">
        <f t="shared" si="139"/>
        <v>3.73</v>
      </c>
      <c r="AO40" s="394">
        <v>3.23</v>
      </c>
      <c r="AP40" s="394">
        <v>0.5</v>
      </c>
      <c r="AQ40" s="394">
        <v>0</v>
      </c>
      <c r="AR40" s="437">
        <v>0</v>
      </c>
      <c r="AS40" s="297">
        <v>24</v>
      </c>
    </row>
    <row r="41" spans="1:45" ht="14.1" customHeight="1">
      <c r="A41" s="245">
        <v>25</v>
      </c>
      <c r="B41" s="246" t="s">
        <v>149</v>
      </c>
      <c r="C41" s="328">
        <f t="shared" si="120"/>
        <v>19866.769999999997</v>
      </c>
      <c r="D41" s="294">
        <f t="shared" si="121"/>
        <v>19088.159999999996</v>
      </c>
      <c r="E41" s="292">
        <f t="shared" si="122"/>
        <v>11273.519999999997</v>
      </c>
      <c r="F41" s="329">
        <f t="shared" si="123"/>
        <v>7814.6399999999994</v>
      </c>
      <c r="G41" s="294">
        <f t="shared" si="124"/>
        <v>11761.479999999996</v>
      </c>
      <c r="H41" s="292">
        <f t="shared" si="125"/>
        <v>11120.239999999996</v>
      </c>
      <c r="I41" s="295">
        <f t="shared" si="126"/>
        <v>641.24000000000024</v>
      </c>
      <c r="J41" s="296"/>
      <c r="K41" s="824">
        <f t="shared" si="127"/>
        <v>7326.6799999999994</v>
      </c>
      <c r="L41" s="825">
        <f t="shared" si="128"/>
        <v>153.28</v>
      </c>
      <c r="M41" s="911">
        <f t="shared" si="129"/>
        <v>7173.4</v>
      </c>
      <c r="N41" s="828">
        <f t="shared" si="130"/>
        <v>778.61000000000013</v>
      </c>
      <c r="O41" s="818">
        <f t="shared" si="131"/>
        <v>6267.6099999999951</v>
      </c>
      <c r="P41" s="824">
        <f t="shared" si="132"/>
        <v>5920.6199999999953</v>
      </c>
      <c r="Q41" s="825">
        <f t="shared" si="36"/>
        <v>3124.5499999999961</v>
      </c>
      <c r="R41" s="911">
        <f t="shared" si="36"/>
        <v>2796.0699999999997</v>
      </c>
      <c r="S41" s="1025">
        <f t="shared" si="105"/>
        <v>3498.4599999999964</v>
      </c>
      <c r="T41" s="825">
        <v>2971.649999999996</v>
      </c>
      <c r="U41" s="1026">
        <v>526.81000000000017</v>
      </c>
      <c r="V41" s="1027">
        <v>25</v>
      </c>
      <c r="W41" s="1028">
        <v>25</v>
      </c>
      <c r="X41" s="1029" t="s">
        <v>149</v>
      </c>
      <c r="Y41" s="1050">
        <f t="shared" si="133"/>
        <v>2422.16</v>
      </c>
      <c r="Z41" s="825">
        <v>152.9</v>
      </c>
      <c r="AA41" s="1026">
        <v>2269.2599999999998</v>
      </c>
      <c r="AB41" s="966">
        <v>346.99</v>
      </c>
      <c r="AC41" s="966">
        <f t="shared" si="134"/>
        <v>13599.160000000002</v>
      </c>
      <c r="AD41" s="966">
        <f t="shared" si="135"/>
        <v>13167.54</v>
      </c>
      <c r="AE41" s="821">
        <f t="shared" si="136"/>
        <v>8148.97</v>
      </c>
      <c r="AF41" s="967">
        <f t="shared" si="136"/>
        <v>5018.5700000000006</v>
      </c>
      <c r="AG41" s="296"/>
      <c r="AH41" s="293">
        <f t="shared" si="137"/>
        <v>8263.02</v>
      </c>
      <c r="AI41" s="394">
        <v>8148.59</v>
      </c>
      <c r="AJ41" s="437">
        <v>114.43000000000002</v>
      </c>
      <c r="AK41" s="293">
        <f t="shared" si="138"/>
        <v>4904.5200000000004</v>
      </c>
      <c r="AL41" s="394">
        <v>0.38</v>
      </c>
      <c r="AM41" s="437">
        <v>4904.1400000000003</v>
      </c>
      <c r="AN41" s="293">
        <f t="shared" si="139"/>
        <v>431.62000000000006</v>
      </c>
      <c r="AO41" s="394">
        <v>74.34</v>
      </c>
      <c r="AP41" s="394">
        <v>70.89</v>
      </c>
      <c r="AQ41" s="394">
        <v>285.48</v>
      </c>
      <c r="AR41" s="437">
        <v>0.91</v>
      </c>
      <c r="AS41" s="297">
        <v>25</v>
      </c>
    </row>
    <row r="42" spans="1:45" ht="14.1" customHeight="1">
      <c r="A42" s="252">
        <v>26</v>
      </c>
      <c r="B42" s="253" t="s">
        <v>150</v>
      </c>
      <c r="C42" s="333">
        <f t="shared" si="120"/>
        <v>16519</v>
      </c>
      <c r="D42" s="300">
        <f t="shared" si="121"/>
        <v>16065.830000000002</v>
      </c>
      <c r="E42" s="298">
        <f t="shared" si="122"/>
        <v>7449.97</v>
      </c>
      <c r="F42" s="334">
        <f t="shared" si="123"/>
        <v>8615.86</v>
      </c>
      <c r="G42" s="300">
        <f>SUM(H42:I42)</f>
        <v>7502.26</v>
      </c>
      <c r="H42" s="298">
        <f t="shared" si="125"/>
        <v>7364.3</v>
      </c>
      <c r="I42" s="301">
        <f t="shared" si="126"/>
        <v>137.95999999999998</v>
      </c>
      <c r="J42" s="296"/>
      <c r="K42" s="870">
        <f>SUM(L42:M42)</f>
        <v>8563.5700000000015</v>
      </c>
      <c r="L42" s="871">
        <f t="shared" si="128"/>
        <v>85.669999999999973</v>
      </c>
      <c r="M42" s="913">
        <f t="shared" si="129"/>
        <v>8477.9000000000015</v>
      </c>
      <c r="N42" s="868">
        <f t="shared" si="130"/>
        <v>453.16999999999996</v>
      </c>
      <c r="O42" s="864">
        <f t="shared" si="131"/>
        <v>713.18000000000018</v>
      </c>
      <c r="P42" s="870">
        <f t="shared" si="132"/>
        <v>632.31000000000017</v>
      </c>
      <c r="Q42" s="871">
        <f t="shared" si="36"/>
        <v>291.5900000000002</v>
      </c>
      <c r="R42" s="913">
        <f t="shared" si="36"/>
        <v>340.71999999999991</v>
      </c>
      <c r="S42" s="1030">
        <f t="shared" si="105"/>
        <v>346.07000000000022</v>
      </c>
      <c r="T42" s="871">
        <v>274.13000000000022</v>
      </c>
      <c r="U42" s="1031">
        <v>71.94</v>
      </c>
      <c r="V42" s="1032">
        <v>26</v>
      </c>
      <c r="W42" s="1033">
        <v>26</v>
      </c>
      <c r="X42" s="1034" t="s">
        <v>150</v>
      </c>
      <c r="Y42" s="1051">
        <f t="shared" si="133"/>
        <v>286.2399999999999</v>
      </c>
      <c r="Z42" s="871">
        <v>17.460000000000004</v>
      </c>
      <c r="AA42" s="1031">
        <v>268.77999999999992</v>
      </c>
      <c r="AB42" s="1014">
        <v>80.87</v>
      </c>
      <c r="AC42" s="1014">
        <f t="shared" si="134"/>
        <v>15805.82</v>
      </c>
      <c r="AD42" s="1014">
        <f t="shared" si="135"/>
        <v>15433.52</v>
      </c>
      <c r="AE42" s="867">
        <f t="shared" si="136"/>
        <v>7158.38</v>
      </c>
      <c r="AF42" s="1015">
        <f t="shared" si="136"/>
        <v>8275.1400000000012</v>
      </c>
      <c r="AG42" s="296"/>
      <c r="AH42" s="299">
        <f t="shared" si="137"/>
        <v>7156.1900000000005</v>
      </c>
      <c r="AI42" s="396">
        <v>7090.17</v>
      </c>
      <c r="AJ42" s="438">
        <v>66.02</v>
      </c>
      <c r="AK42" s="299">
        <f t="shared" si="138"/>
        <v>8277.33</v>
      </c>
      <c r="AL42" s="396">
        <v>68.209999999999965</v>
      </c>
      <c r="AM42" s="438">
        <v>8209.1200000000008</v>
      </c>
      <c r="AN42" s="299">
        <f t="shared" si="139"/>
        <v>372.29999999999995</v>
      </c>
      <c r="AO42" s="396">
        <v>39.700000000000003</v>
      </c>
      <c r="AP42" s="396">
        <v>16.8</v>
      </c>
      <c r="AQ42" s="396">
        <v>235.79</v>
      </c>
      <c r="AR42" s="438">
        <v>80.010000000000005</v>
      </c>
      <c r="AS42" s="302">
        <v>26</v>
      </c>
    </row>
    <row r="43" spans="1:45" s="165" customFormat="1" ht="18" customHeight="1">
      <c r="A43" s="582" t="s">
        <v>151</v>
      </c>
      <c r="B43" s="655"/>
      <c r="C43" s="314">
        <f>+O43+AC43</f>
        <v>112786.19000000003</v>
      </c>
      <c r="D43" s="275">
        <f t="shared" ref="D43" si="140">SUM(D44,D47,D51)</f>
        <v>109410.62000000002</v>
      </c>
      <c r="E43" s="272">
        <f t="shared" ref="E43" si="141">SUM(E44,E47,E51)</f>
        <v>56712.61</v>
      </c>
      <c r="F43" s="273">
        <f t="shared" ref="F43" si="142">SUM(F44,F47,F51)</f>
        <v>52698.010000000024</v>
      </c>
      <c r="G43" s="275">
        <f t="shared" ref="G43" si="143">SUM(G44,G47,G51)</f>
        <v>57157.219999999994</v>
      </c>
      <c r="H43" s="272">
        <f t="shared" ref="H43" si="144">SUM(H44,H47,H51)</f>
        <v>55071.49</v>
      </c>
      <c r="I43" s="276">
        <f t="shared" ref="I43" si="145">SUM(I44,I47,I51)</f>
        <v>2085.73</v>
      </c>
      <c r="J43" s="277"/>
      <c r="K43" s="849">
        <f t="shared" ref="K43:M43" si="146">SUM(K44,K47,K51)</f>
        <v>52253.400000000023</v>
      </c>
      <c r="L43" s="850">
        <f t="shared" si="146"/>
        <v>1641.1200000000006</v>
      </c>
      <c r="M43" s="908">
        <f t="shared" si="146"/>
        <v>50612.280000000021</v>
      </c>
      <c r="N43" s="847">
        <f>SUM(N44,N47,N51)</f>
        <v>3375.57</v>
      </c>
      <c r="O43" s="843">
        <f>SUM(O44,O47,O51)</f>
        <v>29102.560000000019</v>
      </c>
      <c r="P43" s="849">
        <f>SUM(P44,P47,P51)</f>
        <v>27418.150000000016</v>
      </c>
      <c r="Q43" s="850">
        <f t="shared" ref="Q43:R43" si="147">SUM(Q44,Q47,Q51)</f>
        <v>11449.88</v>
      </c>
      <c r="R43" s="908">
        <f t="shared" si="147"/>
        <v>15968.270000000019</v>
      </c>
      <c r="S43" s="1016">
        <f>SUM(S44,S47,S51)</f>
        <v>11518.599999999999</v>
      </c>
      <c r="T43" s="850">
        <f t="shared" ref="T43:U43" si="148">SUM(T44,T47,T51)</f>
        <v>9921.3499999999985</v>
      </c>
      <c r="U43" s="1017">
        <f t="shared" si="148"/>
        <v>1597.2500000000002</v>
      </c>
      <c r="V43" s="1018"/>
      <c r="W43" s="1019" t="s">
        <v>151</v>
      </c>
      <c r="X43" s="1020"/>
      <c r="Y43" s="1052">
        <f>SUM(Y44,Y47,Y51)</f>
        <v>15899.550000000019</v>
      </c>
      <c r="Z43" s="850">
        <f t="shared" ref="Z43:AB43" si="149">SUM(Z44,Z47,Z51)</f>
        <v>1528.5300000000004</v>
      </c>
      <c r="AA43" s="1017">
        <f t="shared" si="149"/>
        <v>14371.020000000019</v>
      </c>
      <c r="AB43" s="875">
        <f t="shared" si="149"/>
        <v>1684.41</v>
      </c>
      <c r="AC43" s="875">
        <f>SUM(AD43,AN43)</f>
        <v>83683.63</v>
      </c>
      <c r="AD43" s="875">
        <f>SUM(AE43:AF43)</f>
        <v>81992.47</v>
      </c>
      <c r="AE43" s="846">
        <f t="shared" ref="AE43:AF43" si="150">SUM(AE44,AE47,AE51)</f>
        <v>45262.729999999996</v>
      </c>
      <c r="AF43" s="987">
        <f t="shared" si="150"/>
        <v>36729.740000000005</v>
      </c>
      <c r="AG43" s="277"/>
      <c r="AH43" s="274">
        <f>SUM(AI43:AJ43)</f>
        <v>45638.62</v>
      </c>
      <c r="AI43" s="318">
        <f t="shared" ref="AI43:AJ43" si="151">SUM(AI44,AI47,AI51)</f>
        <v>45150.14</v>
      </c>
      <c r="AJ43" s="319">
        <f t="shared" si="151"/>
        <v>488.48</v>
      </c>
      <c r="AK43" s="274">
        <f>SUM(AL43:AM43)</f>
        <v>36353.849999999991</v>
      </c>
      <c r="AL43" s="318">
        <f t="shared" ref="AL43:AM43" si="152">SUM(AL44,AL47,AL51)</f>
        <v>112.59</v>
      </c>
      <c r="AM43" s="319">
        <f t="shared" si="152"/>
        <v>36241.259999999995</v>
      </c>
      <c r="AN43" s="274">
        <f>SUM(AN44,AN47,AN51)</f>
        <v>1691.1600000000003</v>
      </c>
      <c r="AO43" s="318">
        <f t="shared" ref="AO43:AR43" si="153">SUM(AO44,AO47,AO51)</f>
        <v>674.53</v>
      </c>
      <c r="AP43" s="318">
        <f t="shared" si="153"/>
        <v>255.62</v>
      </c>
      <c r="AQ43" s="318">
        <f t="shared" si="153"/>
        <v>622.71000000000015</v>
      </c>
      <c r="AR43" s="319">
        <f t="shared" si="153"/>
        <v>138.30000000000001</v>
      </c>
      <c r="AS43" s="280"/>
    </row>
    <row r="44" spans="1:45" s="163" customFormat="1" ht="14.1" customHeight="1">
      <c r="A44" s="581" t="s">
        <v>152</v>
      </c>
      <c r="B44" s="640"/>
      <c r="C44" s="321">
        <f>SUM(C45:C46)</f>
        <v>38376.01</v>
      </c>
      <c r="D44" s="285">
        <f t="shared" ref="D44:F44" si="154">SUM(D45:D46)</f>
        <v>36938.639999999999</v>
      </c>
      <c r="E44" s="282">
        <f t="shared" si="154"/>
        <v>19074.78</v>
      </c>
      <c r="F44" s="283">
        <f t="shared" si="154"/>
        <v>17863.86</v>
      </c>
      <c r="G44" s="285">
        <f>SUM(G45:G46)</f>
        <v>19551.28</v>
      </c>
      <c r="H44" s="282">
        <f t="shared" ref="H44:I44" si="155">SUM(H45:H46)</f>
        <v>18739.940000000002</v>
      </c>
      <c r="I44" s="286">
        <f t="shared" si="155"/>
        <v>811.34000000000015</v>
      </c>
      <c r="J44" s="287"/>
      <c r="K44" s="859">
        <f>SUM(K45:K46)</f>
        <v>17387.36</v>
      </c>
      <c r="L44" s="860">
        <f t="shared" ref="L44:M44" si="156">SUM(L45:L46)</f>
        <v>334.84000000000003</v>
      </c>
      <c r="M44" s="910">
        <f t="shared" si="156"/>
        <v>17052.52</v>
      </c>
      <c r="N44" s="857">
        <f>SUM(N45:N46)</f>
        <v>1437.3700000000001</v>
      </c>
      <c r="O44" s="837">
        <f>SUM(O45:O46)</f>
        <v>10974.720000000001</v>
      </c>
      <c r="P44" s="859">
        <f>SUM(P45:P46)</f>
        <v>10334.290000000001</v>
      </c>
      <c r="Q44" s="860">
        <f t="shared" ref="Q44:R44" si="157">SUM(Q45:Q46)</f>
        <v>4911.6500000000015</v>
      </c>
      <c r="R44" s="910">
        <f t="shared" si="157"/>
        <v>5422.6399999999994</v>
      </c>
      <c r="S44" s="1021">
        <f>SUM(S45:S46)</f>
        <v>5194.170000000001</v>
      </c>
      <c r="T44" s="860">
        <f t="shared" ref="T44" si="158">SUM(T45:T46)</f>
        <v>4577.2600000000011</v>
      </c>
      <c r="U44" s="1022">
        <f>SUM(U45:U46)</f>
        <v>616.91000000000008</v>
      </c>
      <c r="V44" s="1023"/>
      <c r="W44" s="789" t="s">
        <v>152</v>
      </c>
      <c r="X44" s="1024"/>
      <c r="Y44" s="1049">
        <f>SUM(Y45:Y46)</f>
        <v>5140.12</v>
      </c>
      <c r="Z44" s="860">
        <f t="shared" ref="Z44" si="159">SUM(Z45:Z46)</f>
        <v>334.39</v>
      </c>
      <c r="AA44" s="1022">
        <f>SUM(AA45:AA46)</f>
        <v>4805.7299999999996</v>
      </c>
      <c r="AB44" s="996">
        <f>SUM(AB45:AB46)</f>
        <v>640.42999999999984</v>
      </c>
      <c r="AC44" s="996">
        <f t="shared" ref="AC44:AR44" si="160">SUM(AC45:AC46)</f>
        <v>27401.29</v>
      </c>
      <c r="AD44" s="996">
        <f t="shared" si="160"/>
        <v>26604.35</v>
      </c>
      <c r="AE44" s="856">
        <f t="shared" si="160"/>
        <v>14163.130000000001</v>
      </c>
      <c r="AF44" s="997">
        <f t="shared" si="160"/>
        <v>12441.220000000001</v>
      </c>
      <c r="AG44" s="287"/>
      <c r="AH44" s="284">
        <f t="shared" ref="AH44" si="161">SUM(AH45:AH46)</f>
        <v>14357.11</v>
      </c>
      <c r="AI44" s="325">
        <f t="shared" si="160"/>
        <v>14162.68</v>
      </c>
      <c r="AJ44" s="326">
        <f t="shared" si="160"/>
        <v>194.43</v>
      </c>
      <c r="AK44" s="284">
        <f t="shared" si="160"/>
        <v>12247.24</v>
      </c>
      <c r="AL44" s="325">
        <f t="shared" si="160"/>
        <v>0.45</v>
      </c>
      <c r="AM44" s="326">
        <f t="shared" si="160"/>
        <v>12246.79</v>
      </c>
      <c r="AN44" s="284">
        <f t="shared" si="160"/>
        <v>796.94000000000028</v>
      </c>
      <c r="AO44" s="325">
        <f t="shared" si="160"/>
        <v>352.78</v>
      </c>
      <c r="AP44" s="325">
        <f t="shared" si="160"/>
        <v>74.88</v>
      </c>
      <c r="AQ44" s="325">
        <f t="shared" si="160"/>
        <v>319.77000000000021</v>
      </c>
      <c r="AR44" s="326">
        <f t="shared" si="160"/>
        <v>49.510000000000005</v>
      </c>
      <c r="AS44" s="290"/>
    </row>
    <row r="45" spans="1:45" ht="14.1" customHeight="1">
      <c r="A45" s="245">
        <v>27</v>
      </c>
      <c r="B45" s="246" t="s">
        <v>153</v>
      </c>
      <c r="C45" s="328">
        <f t="shared" ref="C45:C46" si="162">SUM(O45,AC45)</f>
        <v>21254.25</v>
      </c>
      <c r="D45" s="294">
        <f t="shared" ref="D45:D46" si="163">SUM(E45:F45)</f>
        <v>20592.8</v>
      </c>
      <c r="E45" s="292">
        <f t="shared" ref="E45:E46" si="164">SUM(H45,L45)</f>
        <v>11525.16</v>
      </c>
      <c r="F45" s="329">
        <f t="shared" ref="F45:F46" si="165">SUM(I45,M45)</f>
        <v>9067.64</v>
      </c>
      <c r="G45" s="294">
        <f>SUM(H45:I45)</f>
        <v>11873.58</v>
      </c>
      <c r="H45" s="292">
        <f t="shared" ref="H45:H46" si="166">SUM(T45,AI45)</f>
        <v>11396.58</v>
      </c>
      <c r="I45" s="295">
        <f t="shared" ref="I45:I46" si="167">SUM(U45,AJ45)</f>
        <v>477.00000000000006</v>
      </c>
      <c r="J45" s="296"/>
      <c r="K45" s="824">
        <f>SUM(L45:M45)</f>
        <v>8719.2199999999993</v>
      </c>
      <c r="L45" s="825">
        <f t="shared" ref="L45:L46" si="168">SUM(Z45,AL45)</f>
        <v>128.58000000000001</v>
      </c>
      <c r="M45" s="911">
        <f t="shared" ref="M45:M46" si="169">SUM(AA45,AM45)</f>
        <v>8590.64</v>
      </c>
      <c r="N45" s="828">
        <f t="shared" ref="N45:N46" si="170">SUM(AB45,AN45)</f>
        <v>661.4500000000005</v>
      </c>
      <c r="O45" s="818">
        <f t="shared" ref="O45:O46" si="171">SUM(P45,AB45)</f>
        <v>3560.2500000000005</v>
      </c>
      <c r="P45" s="824">
        <f t="shared" ref="P45:P46" si="172">SUM(Q45:R45)</f>
        <v>3374.8</v>
      </c>
      <c r="Q45" s="825">
        <f>SUM(T45,Z45)</f>
        <v>2270.69</v>
      </c>
      <c r="R45" s="911">
        <f t="shared" ref="R45:R55" si="173">SUM(U45,AA45)</f>
        <v>1104.1099999999999</v>
      </c>
      <c r="S45" s="1025">
        <f t="shared" ref="S45:S46" si="174">SUM(T45:U45)</f>
        <v>2492.85</v>
      </c>
      <c r="T45" s="825">
        <v>2142.56</v>
      </c>
      <c r="U45" s="1026">
        <v>350.29000000000008</v>
      </c>
      <c r="V45" s="1027">
        <v>27</v>
      </c>
      <c r="W45" s="1028">
        <v>27</v>
      </c>
      <c r="X45" s="1029" t="s">
        <v>153</v>
      </c>
      <c r="Y45" s="1050">
        <f t="shared" ref="Y45:Y46" si="175">SUM(Z45:AA45)</f>
        <v>881.94999999999982</v>
      </c>
      <c r="Z45" s="825">
        <v>128.13000000000002</v>
      </c>
      <c r="AA45" s="1026">
        <v>753.81999999999982</v>
      </c>
      <c r="AB45" s="966">
        <v>185.45000000000033</v>
      </c>
      <c r="AC45" s="966">
        <f t="shared" ref="AC45:AC55" si="176">SUM(AD45,AN45)</f>
        <v>17694</v>
      </c>
      <c r="AD45" s="966">
        <f t="shared" ref="AD45:AD46" si="177">SUM(AE45:AF45)</f>
        <v>17218</v>
      </c>
      <c r="AE45" s="821">
        <f t="shared" ref="AE45:AF46" si="178">SUM(AI45,AL45)</f>
        <v>9254.4700000000012</v>
      </c>
      <c r="AF45" s="967">
        <f t="shared" si="178"/>
        <v>7963.53</v>
      </c>
      <c r="AG45" s="296"/>
      <c r="AH45" s="293">
        <f>+AI45+AJ45</f>
        <v>9380.73</v>
      </c>
      <c r="AI45" s="331">
        <v>9254.02</v>
      </c>
      <c r="AJ45" s="332">
        <v>126.71</v>
      </c>
      <c r="AK45" s="293">
        <f>+AL45+AM45</f>
        <v>7837.2699999999995</v>
      </c>
      <c r="AL45" s="331">
        <v>0.45</v>
      </c>
      <c r="AM45" s="332">
        <v>7836.82</v>
      </c>
      <c r="AN45" s="293">
        <f>SUM(AO45:AR45)</f>
        <v>476.00000000000017</v>
      </c>
      <c r="AO45" s="331">
        <v>185.38</v>
      </c>
      <c r="AP45" s="331">
        <v>48.7</v>
      </c>
      <c r="AQ45" s="331">
        <v>236.9000000000002</v>
      </c>
      <c r="AR45" s="332">
        <v>5.0199999999999996</v>
      </c>
      <c r="AS45" s="297">
        <v>27</v>
      </c>
    </row>
    <row r="46" spans="1:45" ht="14.1" customHeight="1">
      <c r="A46" s="245">
        <v>28</v>
      </c>
      <c r="B46" s="246" t="s">
        <v>154</v>
      </c>
      <c r="C46" s="328">
        <f t="shared" si="162"/>
        <v>17121.760000000002</v>
      </c>
      <c r="D46" s="294">
        <f t="shared" si="163"/>
        <v>16345.840000000002</v>
      </c>
      <c r="E46" s="292">
        <f t="shared" si="164"/>
        <v>7549.6200000000008</v>
      </c>
      <c r="F46" s="329">
        <f t="shared" si="165"/>
        <v>8796.2200000000012</v>
      </c>
      <c r="G46" s="294">
        <f>SUM(H46:I46)</f>
        <v>7677.7000000000007</v>
      </c>
      <c r="H46" s="292">
        <f t="shared" si="166"/>
        <v>7343.3600000000006</v>
      </c>
      <c r="I46" s="295">
        <f t="shared" si="167"/>
        <v>334.34000000000003</v>
      </c>
      <c r="J46" s="296"/>
      <c r="K46" s="824">
        <f>SUM(L46:M46)</f>
        <v>8668.1400000000012</v>
      </c>
      <c r="L46" s="825">
        <f t="shared" si="168"/>
        <v>206.26</v>
      </c>
      <c r="M46" s="911">
        <f t="shared" si="169"/>
        <v>8461.880000000001</v>
      </c>
      <c r="N46" s="828">
        <f t="shared" si="170"/>
        <v>775.91999999999962</v>
      </c>
      <c r="O46" s="818">
        <f t="shared" si="171"/>
        <v>7414.47</v>
      </c>
      <c r="P46" s="824">
        <f t="shared" si="172"/>
        <v>6959.4900000000007</v>
      </c>
      <c r="Q46" s="825">
        <f t="shared" ref="Q46:Q55" si="179">SUM(T46,Z46)</f>
        <v>2640.9600000000009</v>
      </c>
      <c r="R46" s="911">
        <f t="shared" si="173"/>
        <v>4318.53</v>
      </c>
      <c r="S46" s="1025">
        <f t="shared" si="174"/>
        <v>2701.3200000000011</v>
      </c>
      <c r="T46" s="825">
        <v>2434.7000000000012</v>
      </c>
      <c r="U46" s="1026">
        <v>266.62000000000006</v>
      </c>
      <c r="V46" s="1027">
        <v>28</v>
      </c>
      <c r="W46" s="1028">
        <v>28</v>
      </c>
      <c r="X46" s="1029" t="s">
        <v>154</v>
      </c>
      <c r="Y46" s="1050">
        <f t="shared" si="175"/>
        <v>4258.17</v>
      </c>
      <c r="Z46" s="825">
        <v>206.26</v>
      </c>
      <c r="AA46" s="1026">
        <v>4051.91</v>
      </c>
      <c r="AB46" s="966">
        <v>454.97999999999956</v>
      </c>
      <c r="AC46" s="966">
        <f t="shared" si="176"/>
        <v>9707.2900000000009</v>
      </c>
      <c r="AD46" s="966">
        <f t="shared" si="177"/>
        <v>9386.35</v>
      </c>
      <c r="AE46" s="821">
        <f t="shared" si="178"/>
        <v>4908.66</v>
      </c>
      <c r="AF46" s="967">
        <f t="shared" si="178"/>
        <v>4477.6900000000005</v>
      </c>
      <c r="AG46" s="296"/>
      <c r="AH46" s="293">
        <f>+AI46+AJ46</f>
        <v>4976.38</v>
      </c>
      <c r="AI46" s="331">
        <v>4908.66</v>
      </c>
      <c r="AJ46" s="332">
        <v>67.72</v>
      </c>
      <c r="AK46" s="293">
        <f>+AL46+AM46</f>
        <v>4409.97</v>
      </c>
      <c r="AL46" s="331">
        <v>0</v>
      </c>
      <c r="AM46" s="332">
        <v>4409.97</v>
      </c>
      <c r="AN46" s="293">
        <f>SUM(AO46:AR46)</f>
        <v>320.94000000000005</v>
      </c>
      <c r="AO46" s="331">
        <v>167.4</v>
      </c>
      <c r="AP46" s="331">
        <v>26.18</v>
      </c>
      <c r="AQ46" s="331">
        <v>82.87</v>
      </c>
      <c r="AR46" s="332">
        <v>44.49</v>
      </c>
      <c r="AS46" s="297">
        <v>28</v>
      </c>
    </row>
    <row r="47" spans="1:45" s="163" customFormat="1" ht="14.1" customHeight="1">
      <c r="A47" s="581" t="s">
        <v>155</v>
      </c>
      <c r="B47" s="640"/>
      <c r="C47" s="321">
        <f>SUM(C48:C50)</f>
        <v>38370.860000000015</v>
      </c>
      <c r="D47" s="285">
        <f t="shared" ref="D47:F47" si="180">SUM(D48:D50)</f>
        <v>37426.700000000019</v>
      </c>
      <c r="E47" s="282">
        <f t="shared" si="180"/>
        <v>18884.78</v>
      </c>
      <c r="F47" s="283">
        <f t="shared" si="180"/>
        <v>18541.92000000002</v>
      </c>
      <c r="G47" s="285">
        <f>SUM(G48:G50)</f>
        <v>18474.739999999998</v>
      </c>
      <c r="H47" s="282">
        <f t="shared" ref="H47:I47" si="181">SUM(H48:H50)</f>
        <v>17842.589999999997</v>
      </c>
      <c r="I47" s="286">
        <f t="shared" si="181"/>
        <v>632.15000000000009</v>
      </c>
      <c r="J47" s="287"/>
      <c r="K47" s="859">
        <f>SUM(K48:K50)</f>
        <v>18951.960000000021</v>
      </c>
      <c r="L47" s="860">
        <f t="shared" ref="L47:M47" si="182">SUM(L48:L50)</f>
        <v>1042.1900000000005</v>
      </c>
      <c r="M47" s="910">
        <f t="shared" si="182"/>
        <v>17909.770000000019</v>
      </c>
      <c r="N47" s="857">
        <f>SUM(N48:N50)</f>
        <v>944.15999999999985</v>
      </c>
      <c r="O47" s="837">
        <f>SUM(O48:O50)</f>
        <v>9540.4400000000169</v>
      </c>
      <c r="P47" s="859">
        <f>SUM(P48:P50)</f>
        <v>9061.8700000000172</v>
      </c>
      <c r="Q47" s="860">
        <f t="shared" ref="Q47:R47" si="183">SUM(Q48:Q50)</f>
        <v>3201.6999999999994</v>
      </c>
      <c r="R47" s="910">
        <f t="shared" si="183"/>
        <v>5860.1700000000183</v>
      </c>
      <c r="S47" s="1021">
        <f>SUM(S48:S50)</f>
        <v>2755.8999999999987</v>
      </c>
      <c r="T47" s="860">
        <f t="shared" ref="T47:U47" si="184">SUM(T48:T50)</f>
        <v>2271.079999999999</v>
      </c>
      <c r="U47" s="1022">
        <f t="shared" si="184"/>
        <v>484.82000000000011</v>
      </c>
      <c r="V47" s="1023"/>
      <c r="W47" s="1047" t="s">
        <v>155</v>
      </c>
      <c r="X47" s="1048"/>
      <c r="Y47" s="1049">
        <f>SUM(Y48:Y50)</f>
        <v>6305.9700000000184</v>
      </c>
      <c r="Z47" s="860">
        <f t="shared" ref="Z47:AA47" si="185">SUM(Z48:Z50)</f>
        <v>930.62000000000046</v>
      </c>
      <c r="AA47" s="1022">
        <f t="shared" si="185"/>
        <v>5375.3500000000186</v>
      </c>
      <c r="AB47" s="996">
        <f>SUM(AB48:AB50)</f>
        <v>478.56999999999977</v>
      </c>
      <c r="AC47" s="996">
        <f t="shared" ref="AC47:AR47" si="186">SUM(AC48:AC50)</f>
        <v>28830.420000000002</v>
      </c>
      <c r="AD47" s="996">
        <f t="shared" si="186"/>
        <v>28364.83</v>
      </c>
      <c r="AE47" s="856">
        <f t="shared" si="186"/>
        <v>15683.08</v>
      </c>
      <c r="AF47" s="997">
        <f t="shared" si="186"/>
        <v>12681.75</v>
      </c>
      <c r="AG47" s="287"/>
      <c r="AH47" s="284">
        <f t="shared" ref="AH47" si="187">SUM(AH48:AH50)</f>
        <v>15718.84</v>
      </c>
      <c r="AI47" s="325">
        <f t="shared" si="186"/>
        <v>15571.509999999998</v>
      </c>
      <c r="AJ47" s="326">
        <f t="shared" si="186"/>
        <v>147.32999999999998</v>
      </c>
      <c r="AK47" s="284">
        <f t="shared" si="186"/>
        <v>12645.990000000002</v>
      </c>
      <c r="AL47" s="325">
        <f t="shared" si="186"/>
        <v>111.57000000000001</v>
      </c>
      <c r="AM47" s="326">
        <f t="shared" si="186"/>
        <v>12534.42</v>
      </c>
      <c r="AN47" s="284">
        <f t="shared" si="186"/>
        <v>465.59000000000003</v>
      </c>
      <c r="AO47" s="325">
        <f t="shared" si="186"/>
        <v>147.16</v>
      </c>
      <c r="AP47" s="325">
        <f t="shared" si="186"/>
        <v>59.76</v>
      </c>
      <c r="AQ47" s="325">
        <f t="shared" si="186"/>
        <v>215.92</v>
      </c>
      <c r="AR47" s="326">
        <f t="shared" si="186"/>
        <v>42.75</v>
      </c>
      <c r="AS47" s="290"/>
    </row>
    <row r="48" spans="1:45" ht="14.1" customHeight="1">
      <c r="A48" s="245">
        <v>29</v>
      </c>
      <c r="B48" s="246" t="s">
        <v>156</v>
      </c>
      <c r="C48" s="328">
        <f t="shared" ref="C48:C50" si="188">SUM(O48,AC48)</f>
        <v>10424.43</v>
      </c>
      <c r="D48" s="294">
        <f t="shared" ref="D48:D50" si="189">SUM(E48:F48)</f>
        <v>10183.379999999999</v>
      </c>
      <c r="E48" s="292">
        <f t="shared" ref="E48:E50" si="190">SUM(H48,L48)</f>
        <v>7026.1399999999994</v>
      </c>
      <c r="F48" s="329">
        <f t="shared" ref="F48:F50" si="191">SUM(I48,M48)</f>
        <v>3157.2400000000002</v>
      </c>
      <c r="G48" s="294">
        <f t="shared" ref="G48:G50" si="192">SUM(H48:I48)</f>
        <v>7133.7199999999993</v>
      </c>
      <c r="H48" s="292">
        <f t="shared" ref="H48:H50" si="193">SUM(T48,AI48)</f>
        <v>7024.5599999999995</v>
      </c>
      <c r="I48" s="295">
        <f t="shared" ref="I48:I50" si="194">SUM(U48,AJ48)</f>
        <v>109.15999999999997</v>
      </c>
      <c r="J48" s="296"/>
      <c r="K48" s="824">
        <f t="shared" ref="K48:K50" si="195">SUM(L48:M48)</f>
        <v>3049.6600000000003</v>
      </c>
      <c r="L48" s="825">
        <f t="shared" ref="L48:L50" si="196">SUM(Z48,AL48)</f>
        <v>1.5799999999999998</v>
      </c>
      <c r="M48" s="911">
        <f t="shared" ref="M48:M50" si="197">SUM(AA48,AM48)</f>
        <v>3048.0800000000004</v>
      </c>
      <c r="N48" s="828">
        <f t="shared" ref="N48:N50" si="198">SUM(AB48,AN48)</f>
        <v>241.05</v>
      </c>
      <c r="O48" s="818">
        <f t="shared" ref="O48:O50" si="199">SUM(P48,AB48)</f>
        <v>227.89</v>
      </c>
      <c r="P48" s="824">
        <f t="shared" ref="P48:P50" si="200">SUM(Q48:R48)</f>
        <v>223.61999999999998</v>
      </c>
      <c r="Q48" s="825">
        <f t="shared" si="179"/>
        <v>149.44</v>
      </c>
      <c r="R48" s="911">
        <f t="shared" si="173"/>
        <v>74.179999999999978</v>
      </c>
      <c r="S48" s="1025">
        <f t="shared" ref="S48:S50" si="201">SUM(T48:U48)</f>
        <v>182.27999999999997</v>
      </c>
      <c r="T48" s="825">
        <v>147.85999999999999</v>
      </c>
      <c r="U48" s="1026">
        <v>34.41999999999998</v>
      </c>
      <c r="V48" s="1027">
        <v>29</v>
      </c>
      <c r="W48" s="1028">
        <v>29</v>
      </c>
      <c r="X48" s="1029" t="s">
        <v>156</v>
      </c>
      <c r="Y48" s="1050">
        <f t="shared" ref="Y48:Y50" si="202">SUM(Z48:AA48)</f>
        <v>41.34</v>
      </c>
      <c r="Z48" s="825">
        <v>1.5799999999999998</v>
      </c>
      <c r="AA48" s="1026">
        <v>39.760000000000005</v>
      </c>
      <c r="AB48" s="966">
        <v>4.2699999999999996</v>
      </c>
      <c r="AC48" s="966">
        <f t="shared" si="176"/>
        <v>10196.540000000001</v>
      </c>
      <c r="AD48" s="966">
        <f t="shared" ref="AD48:AD50" si="203">SUM(AE48:AF48)</f>
        <v>9959.76</v>
      </c>
      <c r="AE48" s="821">
        <f t="shared" ref="AE48:AF50" si="204">SUM(AI48,AL48)</f>
        <v>6876.7</v>
      </c>
      <c r="AF48" s="967">
        <f t="shared" si="204"/>
        <v>3083.06</v>
      </c>
      <c r="AG48" s="296"/>
      <c r="AH48" s="293">
        <f>+AI48+AJ48</f>
        <v>6951.44</v>
      </c>
      <c r="AI48" s="331">
        <v>6876.7</v>
      </c>
      <c r="AJ48" s="332">
        <v>74.739999999999995</v>
      </c>
      <c r="AK48" s="293">
        <f>+AL48+AM48</f>
        <v>3008.32</v>
      </c>
      <c r="AL48" s="331">
        <v>0</v>
      </c>
      <c r="AM48" s="332">
        <v>3008.32</v>
      </c>
      <c r="AN48" s="293">
        <f>SUM(AO48:AR48)</f>
        <v>236.78</v>
      </c>
      <c r="AO48" s="331">
        <v>109.26</v>
      </c>
      <c r="AP48" s="331">
        <v>38.11</v>
      </c>
      <c r="AQ48" s="331">
        <v>86.99</v>
      </c>
      <c r="AR48" s="332">
        <v>2.42</v>
      </c>
      <c r="AS48" s="297">
        <v>29</v>
      </c>
    </row>
    <row r="49" spans="1:45" ht="14.1" customHeight="1">
      <c r="A49" s="245">
        <v>30</v>
      </c>
      <c r="B49" s="246" t="s">
        <v>157</v>
      </c>
      <c r="C49" s="328">
        <f t="shared" si="188"/>
        <v>17555.870000000017</v>
      </c>
      <c r="D49" s="294">
        <f t="shared" si="189"/>
        <v>17092.290000000019</v>
      </c>
      <c r="E49" s="292">
        <f t="shared" si="190"/>
        <v>5994.33</v>
      </c>
      <c r="F49" s="329">
        <f t="shared" si="191"/>
        <v>11097.960000000019</v>
      </c>
      <c r="G49" s="294">
        <f t="shared" si="192"/>
        <v>5314.2599999999993</v>
      </c>
      <c r="H49" s="292">
        <f t="shared" si="193"/>
        <v>5001.7499999999991</v>
      </c>
      <c r="I49" s="295">
        <f t="shared" si="194"/>
        <v>312.51000000000005</v>
      </c>
      <c r="J49" s="296"/>
      <c r="K49" s="824">
        <f t="shared" si="195"/>
        <v>11778.030000000019</v>
      </c>
      <c r="L49" s="825">
        <f t="shared" si="196"/>
        <v>992.5800000000005</v>
      </c>
      <c r="M49" s="911">
        <f t="shared" si="197"/>
        <v>10785.450000000019</v>
      </c>
      <c r="N49" s="828">
        <f t="shared" si="198"/>
        <v>463.57999999999981</v>
      </c>
      <c r="O49" s="818">
        <f t="shared" si="199"/>
        <v>7455.280000000017</v>
      </c>
      <c r="P49" s="824">
        <f t="shared" si="200"/>
        <v>7079.5100000000175</v>
      </c>
      <c r="Q49" s="825">
        <f t="shared" si="179"/>
        <v>2134.7799999999997</v>
      </c>
      <c r="R49" s="911">
        <f t="shared" si="173"/>
        <v>4944.7300000000178</v>
      </c>
      <c r="S49" s="1025">
        <f t="shared" si="201"/>
        <v>1533.9499999999994</v>
      </c>
      <c r="T49" s="825">
        <v>1252.8999999999994</v>
      </c>
      <c r="U49" s="1026">
        <v>281.05000000000007</v>
      </c>
      <c r="V49" s="1027">
        <v>30</v>
      </c>
      <c r="W49" s="1028">
        <v>30</v>
      </c>
      <c r="X49" s="1029" t="s">
        <v>157</v>
      </c>
      <c r="Y49" s="1050">
        <f t="shared" si="202"/>
        <v>5545.5600000000177</v>
      </c>
      <c r="Z49" s="825">
        <v>881.88000000000045</v>
      </c>
      <c r="AA49" s="1026">
        <v>4663.6800000000176</v>
      </c>
      <c r="AB49" s="966">
        <v>375.76999999999981</v>
      </c>
      <c r="AC49" s="966">
        <f t="shared" si="176"/>
        <v>10100.59</v>
      </c>
      <c r="AD49" s="966">
        <f t="shared" si="203"/>
        <v>10012.780000000001</v>
      </c>
      <c r="AE49" s="821">
        <f t="shared" si="204"/>
        <v>3859.5499999999997</v>
      </c>
      <c r="AF49" s="967">
        <f t="shared" si="204"/>
        <v>6153.2300000000005</v>
      </c>
      <c r="AG49" s="296"/>
      <c r="AH49" s="293">
        <f>+AI49+AJ49</f>
        <v>3780.31</v>
      </c>
      <c r="AI49" s="331">
        <v>3748.85</v>
      </c>
      <c r="AJ49" s="332">
        <v>31.46</v>
      </c>
      <c r="AK49" s="293">
        <f>+AL49+AM49</f>
        <v>6232.47</v>
      </c>
      <c r="AL49" s="331">
        <v>110.7</v>
      </c>
      <c r="AM49" s="332">
        <v>6121.77</v>
      </c>
      <c r="AN49" s="293">
        <f>SUM(AO49:AR49)</f>
        <v>87.81</v>
      </c>
      <c r="AO49" s="331">
        <v>10.97</v>
      </c>
      <c r="AP49" s="331">
        <v>5.86</v>
      </c>
      <c r="AQ49" s="331">
        <v>30.65</v>
      </c>
      <c r="AR49" s="332">
        <v>40.33</v>
      </c>
      <c r="AS49" s="297">
        <v>30</v>
      </c>
    </row>
    <row r="50" spans="1:45" ht="14.1" customHeight="1">
      <c r="A50" s="245">
        <v>31</v>
      </c>
      <c r="B50" s="246" t="s">
        <v>158</v>
      </c>
      <c r="C50" s="328">
        <f t="shared" si="188"/>
        <v>10390.560000000001</v>
      </c>
      <c r="D50" s="294">
        <f t="shared" si="189"/>
        <v>10151.029999999999</v>
      </c>
      <c r="E50" s="292">
        <f t="shared" si="190"/>
        <v>5864.3099999999995</v>
      </c>
      <c r="F50" s="329">
        <f t="shared" si="191"/>
        <v>4286.72</v>
      </c>
      <c r="G50" s="294">
        <f t="shared" si="192"/>
        <v>6026.76</v>
      </c>
      <c r="H50" s="292">
        <f t="shared" si="193"/>
        <v>5816.28</v>
      </c>
      <c r="I50" s="295">
        <f t="shared" si="194"/>
        <v>210.48000000000008</v>
      </c>
      <c r="J50" s="296"/>
      <c r="K50" s="824">
        <f t="shared" si="195"/>
        <v>4124.2700000000004</v>
      </c>
      <c r="L50" s="825">
        <f t="shared" si="196"/>
        <v>48.02999999999998</v>
      </c>
      <c r="M50" s="911">
        <f t="shared" si="197"/>
        <v>4076.2400000000002</v>
      </c>
      <c r="N50" s="828">
        <f t="shared" si="198"/>
        <v>239.52999999999997</v>
      </c>
      <c r="O50" s="818">
        <f t="shared" si="199"/>
        <v>1857.2699999999998</v>
      </c>
      <c r="P50" s="824">
        <f t="shared" si="200"/>
        <v>1758.7399999999998</v>
      </c>
      <c r="Q50" s="825">
        <f t="shared" si="179"/>
        <v>917.47999999999945</v>
      </c>
      <c r="R50" s="911">
        <f t="shared" si="173"/>
        <v>841.26000000000045</v>
      </c>
      <c r="S50" s="1025">
        <f t="shared" si="201"/>
        <v>1039.6699999999996</v>
      </c>
      <c r="T50" s="825">
        <v>870.31999999999948</v>
      </c>
      <c r="U50" s="1026">
        <v>169.35000000000008</v>
      </c>
      <c r="V50" s="1027">
        <v>31</v>
      </c>
      <c r="W50" s="1028">
        <v>31</v>
      </c>
      <c r="X50" s="1029" t="s">
        <v>158</v>
      </c>
      <c r="Y50" s="1050">
        <f t="shared" si="202"/>
        <v>719.07000000000028</v>
      </c>
      <c r="Z50" s="825">
        <v>47.159999999999982</v>
      </c>
      <c r="AA50" s="1026">
        <v>671.91000000000031</v>
      </c>
      <c r="AB50" s="966">
        <v>98.529999999999973</v>
      </c>
      <c r="AC50" s="966">
        <f t="shared" si="176"/>
        <v>8533.2900000000009</v>
      </c>
      <c r="AD50" s="966">
        <f t="shared" si="203"/>
        <v>8392.2900000000009</v>
      </c>
      <c r="AE50" s="821">
        <f t="shared" si="204"/>
        <v>4946.83</v>
      </c>
      <c r="AF50" s="967">
        <f t="shared" si="204"/>
        <v>3445.46</v>
      </c>
      <c r="AG50" s="296"/>
      <c r="AH50" s="293">
        <f>+AI50+AJ50</f>
        <v>4987.09</v>
      </c>
      <c r="AI50" s="331">
        <v>4945.96</v>
      </c>
      <c r="AJ50" s="332">
        <v>41.13</v>
      </c>
      <c r="AK50" s="293">
        <f>+AL50+AM50</f>
        <v>3405.2</v>
      </c>
      <c r="AL50" s="331">
        <v>0.87</v>
      </c>
      <c r="AM50" s="332">
        <v>3404.33</v>
      </c>
      <c r="AN50" s="293">
        <f>SUM(AO50:AR50)</f>
        <v>141</v>
      </c>
      <c r="AO50" s="331">
        <v>26.93</v>
      </c>
      <c r="AP50" s="331">
        <v>15.79</v>
      </c>
      <c r="AQ50" s="331">
        <v>98.28</v>
      </c>
      <c r="AR50" s="332">
        <v>0</v>
      </c>
      <c r="AS50" s="297">
        <v>31</v>
      </c>
    </row>
    <row r="51" spans="1:45" s="163" customFormat="1" ht="14.1" customHeight="1">
      <c r="A51" s="581" t="s">
        <v>159</v>
      </c>
      <c r="B51" s="640"/>
      <c r="C51" s="321">
        <f>SUM(C52:C55)</f>
        <v>36039.32</v>
      </c>
      <c r="D51" s="285">
        <f t="shared" ref="D51:F51" si="205">SUM(D52:D55)</f>
        <v>35045.280000000006</v>
      </c>
      <c r="E51" s="282">
        <f t="shared" si="205"/>
        <v>18753.05</v>
      </c>
      <c r="F51" s="283">
        <f t="shared" si="205"/>
        <v>16292.23</v>
      </c>
      <c r="G51" s="285">
        <f>SUM(G52:G55)</f>
        <v>19131.199999999997</v>
      </c>
      <c r="H51" s="282">
        <f t="shared" ref="H51:I51" si="206">SUM(H52:H55)</f>
        <v>18488.96</v>
      </c>
      <c r="I51" s="286">
        <f t="shared" si="206"/>
        <v>642.2399999999999</v>
      </c>
      <c r="J51" s="287"/>
      <c r="K51" s="859">
        <f>SUM(K52:K55)</f>
        <v>15914.08</v>
      </c>
      <c r="L51" s="860">
        <f t="shared" ref="L51:M51" si="207">SUM(L52:L55)</f>
        <v>264.08999999999992</v>
      </c>
      <c r="M51" s="910">
        <f t="shared" si="207"/>
        <v>15649.99</v>
      </c>
      <c r="N51" s="857">
        <f>SUM(N52:N55)</f>
        <v>994.04000000000042</v>
      </c>
      <c r="O51" s="837">
        <f>SUM(O52:O55)</f>
        <v>8587.4</v>
      </c>
      <c r="P51" s="859">
        <f>SUM(P52:P55)</f>
        <v>8021.9899999999989</v>
      </c>
      <c r="Q51" s="860">
        <f t="shared" ref="Q51:R51" si="208">SUM(Q52:Q55)</f>
        <v>3336.5299999999988</v>
      </c>
      <c r="R51" s="910">
        <f t="shared" si="208"/>
        <v>4685.46</v>
      </c>
      <c r="S51" s="1021">
        <f>SUM(S52:S55)</f>
        <v>3568.5299999999988</v>
      </c>
      <c r="T51" s="860">
        <f>SUM(T52:T55)</f>
        <v>3073.0099999999993</v>
      </c>
      <c r="U51" s="1022">
        <f>SUM(U52:U55)</f>
        <v>495.51999999999992</v>
      </c>
      <c r="V51" s="1023"/>
      <c r="W51" s="1047" t="s">
        <v>159</v>
      </c>
      <c r="X51" s="1048"/>
      <c r="Y51" s="1049">
        <f>SUM(Y52:Y55)</f>
        <v>4453.4600000000009</v>
      </c>
      <c r="Z51" s="860">
        <f>SUM(Z52:Z55)</f>
        <v>263.51999999999992</v>
      </c>
      <c r="AA51" s="1022">
        <f>SUM(AA52:AA55)</f>
        <v>4189.9400000000005</v>
      </c>
      <c r="AB51" s="996">
        <f>SUM(AB52:AB55)</f>
        <v>565.41000000000054</v>
      </c>
      <c r="AC51" s="996">
        <f>SUM(AC52:AC55)</f>
        <v>27451.920000000002</v>
      </c>
      <c r="AD51" s="996">
        <f t="shared" ref="AD51:AQ51" si="209">SUM(AD52:AD55)</f>
        <v>27023.29</v>
      </c>
      <c r="AE51" s="856">
        <f t="shared" si="209"/>
        <v>15416.52</v>
      </c>
      <c r="AF51" s="997">
        <f t="shared" si="209"/>
        <v>11606.77</v>
      </c>
      <c r="AG51" s="287"/>
      <c r="AH51" s="284">
        <f t="shared" si="209"/>
        <v>15562.67</v>
      </c>
      <c r="AI51" s="325">
        <f t="shared" si="209"/>
        <v>15415.95</v>
      </c>
      <c r="AJ51" s="326">
        <f t="shared" si="209"/>
        <v>146.72</v>
      </c>
      <c r="AK51" s="284">
        <f t="shared" si="209"/>
        <v>11460.62</v>
      </c>
      <c r="AL51" s="325">
        <f t="shared" si="209"/>
        <v>0.56999999999999995</v>
      </c>
      <c r="AM51" s="326">
        <f t="shared" si="209"/>
        <v>11460.05</v>
      </c>
      <c r="AN51" s="284">
        <f t="shared" si="209"/>
        <v>428.63</v>
      </c>
      <c r="AO51" s="325">
        <f t="shared" si="209"/>
        <v>174.59</v>
      </c>
      <c r="AP51" s="325">
        <f t="shared" si="209"/>
        <v>120.98</v>
      </c>
      <c r="AQ51" s="325">
        <f t="shared" si="209"/>
        <v>87.02000000000001</v>
      </c>
      <c r="AR51" s="326">
        <f>SUM(AR52:AR55)</f>
        <v>46.040000000000006</v>
      </c>
      <c r="AS51" s="290"/>
    </row>
    <row r="52" spans="1:45" ht="14.1" customHeight="1">
      <c r="A52" s="245">
        <v>32</v>
      </c>
      <c r="B52" s="246" t="s">
        <v>160</v>
      </c>
      <c r="C52" s="328">
        <f t="shared" ref="C52:C55" si="210">SUM(O52,AC52)</f>
        <v>5348.87</v>
      </c>
      <c r="D52" s="294">
        <f t="shared" ref="D52:D55" si="211">SUM(E52:F52)</f>
        <v>5104.5300000000007</v>
      </c>
      <c r="E52" s="292">
        <f t="shared" ref="E52:E55" si="212">SUM(H52,L52)</f>
        <v>2619.17</v>
      </c>
      <c r="F52" s="329">
        <f t="shared" ref="F52:F55" si="213">SUM(I52,M52)</f>
        <v>2485.36</v>
      </c>
      <c r="G52" s="294">
        <f t="shared" ref="G52:G55" si="214">SUM(H52:I52)</f>
        <v>2692.4300000000003</v>
      </c>
      <c r="H52" s="292">
        <f t="shared" ref="H52:H55" si="215">SUM(T52,AI52)</f>
        <v>2612.86</v>
      </c>
      <c r="I52" s="295">
        <f t="shared" ref="I52:I55" si="216">SUM(U52,AJ52)</f>
        <v>79.570000000000007</v>
      </c>
      <c r="J52" s="296"/>
      <c r="K52" s="824">
        <f t="shared" ref="K52:K55" si="217">SUM(L52:M52)</f>
        <v>2412.1</v>
      </c>
      <c r="L52" s="825">
        <f t="shared" ref="L52:L55" si="218">SUM(Z52,AL52)</f>
        <v>6.3100000000000005</v>
      </c>
      <c r="M52" s="911">
        <f t="shared" ref="M52:M55" si="219">SUM(AA52,AM52)</f>
        <v>2405.79</v>
      </c>
      <c r="N52" s="828">
        <f t="shared" ref="N52:N55" si="220">SUM(AB52,AN52)</f>
        <v>244.33999999999997</v>
      </c>
      <c r="O52" s="818">
        <f t="shared" ref="O52:O55" si="221">SUM(P52,AB52)</f>
        <v>605.11999999999989</v>
      </c>
      <c r="P52" s="824">
        <f t="shared" ref="P52:P55" si="222">SUM(Q52:R52)</f>
        <v>472.71999999999997</v>
      </c>
      <c r="Q52" s="825">
        <f t="shared" si="179"/>
        <v>273.64</v>
      </c>
      <c r="R52" s="911">
        <f t="shared" si="173"/>
        <v>199.07999999999998</v>
      </c>
      <c r="S52" s="1025">
        <f t="shared" ref="S52:S55" si="223">SUM(T52:U52)</f>
        <v>303.17</v>
      </c>
      <c r="T52" s="825">
        <v>267.33</v>
      </c>
      <c r="U52" s="1026">
        <v>35.840000000000011</v>
      </c>
      <c r="V52" s="1027">
        <v>32</v>
      </c>
      <c r="W52" s="1028">
        <v>32</v>
      </c>
      <c r="X52" s="1029" t="s">
        <v>160</v>
      </c>
      <c r="Y52" s="1050">
        <f t="shared" ref="Y52:Y55" si="224">SUM(Z52:AA52)</f>
        <v>169.54999999999998</v>
      </c>
      <c r="Z52" s="825">
        <v>6.3100000000000005</v>
      </c>
      <c r="AA52" s="1026">
        <v>163.23999999999998</v>
      </c>
      <c r="AB52" s="966">
        <v>132.39999999999998</v>
      </c>
      <c r="AC52" s="966">
        <f t="shared" si="176"/>
        <v>4743.75</v>
      </c>
      <c r="AD52" s="966">
        <f t="shared" ref="AD52:AD55" si="225">SUM(AE52:AF52)</f>
        <v>4631.8100000000004</v>
      </c>
      <c r="AE52" s="821">
        <f t="shared" ref="AE52:AF55" si="226">SUM(AI52,AL52)</f>
        <v>2345.5300000000002</v>
      </c>
      <c r="AF52" s="967">
        <f t="shared" si="226"/>
        <v>2286.2800000000002</v>
      </c>
      <c r="AG52" s="296"/>
      <c r="AH52" s="293">
        <f>+AI52+AJ52</f>
        <v>2389.2600000000002</v>
      </c>
      <c r="AI52" s="331">
        <v>2345.5300000000002</v>
      </c>
      <c r="AJ52" s="332">
        <v>43.73</v>
      </c>
      <c r="AK52" s="293">
        <f>+AL52+AM52</f>
        <v>2242.5500000000002</v>
      </c>
      <c r="AL52" s="331">
        <v>0</v>
      </c>
      <c r="AM52" s="332">
        <v>2242.5500000000002</v>
      </c>
      <c r="AN52" s="293">
        <f>SUM(AO52:AR52)</f>
        <v>111.94</v>
      </c>
      <c r="AO52" s="331">
        <v>75.17</v>
      </c>
      <c r="AP52" s="331">
        <v>12.43</v>
      </c>
      <c r="AQ52" s="331">
        <v>23.12</v>
      </c>
      <c r="AR52" s="332">
        <v>1.22</v>
      </c>
      <c r="AS52" s="297">
        <v>32</v>
      </c>
    </row>
    <row r="53" spans="1:45" ht="14.1" customHeight="1">
      <c r="A53" s="245">
        <v>33</v>
      </c>
      <c r="B53" s="246" t="s">
        <v>161</v>
      </c>
      <c r="C53" s="328">
        <f t="shared" si="210"/>
        <v>16385.490000000002</v>
      </c>
      <c r="D53" s="294">
        <f t="shared" si="211"/>
        <v>16062.420000000002</v>
      </c>
      <c r="E53" s="292">
        <f t="shared" si="212"/>
        <v>8680.7800000000007</v>
      </c>
      <c r="F53" s="329">
        <f t="shared" si="213"/>
        <v>7381.64</v>
      </c>
      <c r="G53" s="294">
        <f t="shared" si="214"/>
        <v>8804.48</v>
      </c>
      <c r="H53" s="292">
        <f t="shared" si="215"/>
        <v>8513.83</v>
      </c>
      <c r="I53" s="295">
        <f t="shared" si="216"/>
        <v>290.64999999999986</v>
      </c>
      <c r="J53" s="296"/>
      <c r="K53" s="824">
        <f t="shared" si="217"/>
        <v>7257.9400000000005</v>
      </c>
      <c r="L53" s="825">
        <f t="shared" si="218"/>
        <v>166.94999999999996</v>
      </c>
      <c r="M53" s="911">
        <f t="shared" si="219"/>
        <v>7090.9900000000007</v>
      </c>
      <c r="N53" s="828">
        <f t="shared" si="220"/>
        <v>323.07000000000016</v>
      </c>
      <c r="O53" s="818">
        <f t="shared" si="221"/>
        <v>3637.52</v>
      </c>
      <c r="P53" s="824">
        <f t="shared" si="222"/>
        <v>3469.74</v>
      </c>
      <c r="Q53" s="825">
        <f t="shared" si="179"/>
        <v>1484.6399999999994</v>
      </c>
      <c r="R53" s="911">
        <f t="shared" si="173"/>
        <v>1985.1000000000004</v>
      </c>
      <c r="S53" s="1025">
        <f t="shared" si="223"/>
        <v>1542.4199999999992</v>
      </c>
      <c r="T53" s="825">
        <v>1317.6899999999994</v>
      </c>
      <c r="U53" s="1026">
        <v>224.72999999999985</v>
      </c>
      <c r="V53" s="1027">
        <v>33</v>
      </c>
      <c r="W53" s="1028">
        <v>33</v>
      </c>
      <c r="X53" s="1029" t="s">
        <v>161</v>
      </c>
      <c r="Y53" s="1050">
        <f t="shared" si="224"/>
        <v>1927.3200000000006</v>
      </c>
      <c r="Z53" s="825">
        <v>166.94999999999996</v>
      </c>
      <c r="AA53" s="1026">
        <v>1760.3700000000006</v>
      </c>
      <c r="AB53" s="966">
        <v>167.78000000000014</v>
      </c>
      <c r="AC53" s="966">
        <f t="shared" si="176"/>
        <v>12747.970000000001</v>
      </c>
      <c r="AD53" s="966">
        <f t="shared" si="225"/>
        <v>12592.68</v>
      </c>
      <c r="AE53" s="821">
        <f t="shared" si="226"/>
        <v>7196.14</v>
      </c>
      <c r="AF53" s="967">
        <f t="shared" si="226"/>
        <v>5396.54</v>
      </c>
      <c r="AG53" s="296"/>
      <c r="AH53" s="293">
        <f>+AI53+AJ53</f>
        <v>7262.06</v>
      </c>
      <c r="AI53" s="331">
        <v>7196.14</v>
      </c>
      <c r="AJ53" s="332">
        <v>65.92</v>
      </c>
      <c r="AK53" s="293">
        <f>+AL53+AM53</f>
        <v>5330.62</v>
      </c>
      <c r="AL53" s="331">
        <v>0</v>
      </c>
      <c r="AM53" s="332">
        <v>5330.62</v>
      </c>
      <c r="AN53" s="293">
        <f>SUM(AO53:AR53)</f>
        <v>155.29</v>
      </c>
      <c r="AO53" s="331">
        <v>33.03</v>
      </c>
      <c r="AP53" s="331">
        <v>66.09</v>
      </c>
      <c r="AQ53" s="331">
        <v>46.83</v>
      </c>
      <c r="AR53" s="332">
        <v>9.34</v>
      </c>
      <c r="AS53" s="297">
        <v>33</v>
      </c>
    </row>
    <row r="54" spans="1:45" ht="14.1" customHeight="1">
      <c r="A54" s="245">
        <v>34</v>
      </c>
      <c r="B54" s="246" t="s">
        <v>162</v>
      </c>
      <c r="C54" s="328">
        <f t="shared" si="210"/>
        <v>10856.07</v>
      </c>
      <c r="D54" s="294">
        <f t="shared" si="211"/>
        <v>10548.02</v>
      </c>
      <c r="E54" s="292">
        <f t="shared" si="212"/>
        <v>5340.58</v>
      </c>
      <c r="F54" s="329">
        <f t="shared" si="213"/>
        <v>5207.4399999999996</v>
      </c>
      <c r="G54" s="294">
        <f t="shared" si="214"/>
        <v>5471.9</v>
      </c>
      <c r="H54" s="292">
        <f t="shared" si="215"/>
        <v>5260.03</v>
      </c>
      <c r="I54" s="295">
        <f t="shared" si="216"/>
        <v>211.87000000000006</v>
      </c>
      <c r="J54" s="296"/>
      <c r="K54" s="824">
        <f t="shared" si="217"/>
        <v>5076.12</v>
      </c>
      <c r="L54" s="825">
        <f t="shared" si="218"/>
        <v>80.549999999999983</v>
      </c>
      <c r="M54" s="911">
        <f t="shared" si="219"/>
        <v>4995.57</v>
      </c>
      <c r="N54" s="828">
        <f t="shared" si="220"/>
        <v>308.0500000000003</v>
      </c>
      <c r="O54" s="818">
        <f t="shared" si="221"/>
        <v>3735.03</v>
      </c>
      <c r="P54" s="824">
        <f t="shared" si="222"/>
        <v>3504.49</v>
      </c>
      <c r="Q54" s="825">
        <f t="shared" si="179"/>
        <v>1130.8</v>
      </c>
      <c r="R54" s="911">
        <f t="shared" si="173"/>
        <v>2373.6899999999996</v>
      </c>
      <c r="S54" s="1025">
        <f t="shared" si="223"/>
        <v>1250.32</v>
      </c>
      <c r="T54" s="825">
        <v>1050.82</v>
      </c>
      <c r="U54" s="1026">
        <v>199.50000000000006</v>
      </c>
      <c r="V54" s="1027">
        <v>34</v>
      </c>
      <c r="W54" s="1028">
        <v>34</v>
      </c>
      <c r="X54" s="1029" t="s">
        <v>162</v>
      </c>
      <c r="Y54" s="1050">
        <f t="shared" si="224"/>
        <v>2254.1699999999996</v>
      </c>
      <c r="Z54" s="825">
        <v>79.97999999999999</v>
      </c>
      <c r="AA54" s="1026">
        <v>2174.1899999999996</v>
      </c>
      <c r="AB54" s="966">
        <v>230.54000000000033</v>
      </c>
      <c r="AC54" s="966">
        <f t="shared" si="176"/>
        <v>7121.04</v>
      </c>
      <c r="AD54" s="966">
        <f t="shared" si="225"/>
        <v>7043.53</v>
      </c>
      <c r="AE54" s="821">
        <f t="shared" si="226"/>
        <v>4209.78</v>
      </c>
      <c r="AF54" s="967">
        <f t="shared" si="226"/>
        <v>2833.75</v>
      </c>
      <c r="AG54" s="296"/>
      <c r="AH54" s="293">
        <f>+AI54+AJ54</f>
        <v>4221.58</v>
      </c>
      <c r="AI54" s="331">
        <v>4209.21</v>
      </c>
      <c r="AJ54" s="332">
        <v>12.37</v>
      </c>
      <c r="AK54" s="293">
        <f>+AL54+AM54</f>
        <v>2821.9500000000003</v>
      </c>
      <c r="AL54" s="331">
        <v>0.56999999999999995</v>
      </c>
      <c r="AM54" s="332">
        <v>2821.38</v>
      </c>
      <c r="AN54" s="293">
        <f>SUM(AO54:AR54)</f>
        <v>77.509999999999991</v>
      </c>
      <c r="AO54" s="331">
        <v>5.98</v>
      </c>
      <c r="AP54" s="331">
        <v>25.24</v>
      </c>
      <c r="AQ54" s="331">
        <v>11.26</v>
      </c>
      <c r="AR54" s="332">
        <v>35.03</v>
      </c>
      <c r="AS54" s="297">
        <v>34</v>
      </c>
    </row>
    <row r="55" spans="1:45" ht="14.1" customHeight="1" thickBot="1">
      <c r="A55" s="264">
        <v>35</v>
      </c>
      <c r="B55" s="265" t="s">
        <v>163</v>
      </c>
      <c r="C55" s="344">
        <f t="shared" si="210"/>
        <v>3448.89</v>
      </c>
      <c r="D55" s="311">
        <f t="shared" si="211"/>
        <v>3330.3100000000004</v>
      </c>
      <c r="E55" s="309">
        <f t="shared" si="212"/>
        <v>2112.52</v>
      </c>
      <c r="F55" s="345">
        <f t="shared" si="213"/>
        <v>1217.7900000000002</v>
      </c>
      <c r="G55" s="311">
        <f t="shared" si="214"/>
        <v>2162.39</v>
      </c>
      <c r="H55" s="309">
        <f t="shared" si="215"/>
        <v>2102.2399999999998</v>
      </c>
      <c r="I55" s="312">
        <f t="shared" si="216"/>
        <v>60.150000000000006</v>
      </c>
      <c r="J55" s="296"/>
      <c r="K55" s="890">
        <f t="shared" si="217"/>
        <v>1167.92</v>
      </c>
      <c r="L55" s="891">
        <f t="shared" si="218"/>
        <v>10.279999999999998</v>
      </c>
      <c r="M55" s="916">
        <f t="shared" si="219"/>
        <v>1157.6400000000001</v>
      </c>
      <c r="N55" s="888">
        <f t="shared" si="220"/>
        <v>118.58</v>
      </c>
      <c r="O55" s="884">
        <f t="shared" si="221"/>
        <v>609.73</v>
      </c>
      <c r="P55" s="890">
        <f t="shared" si="222"/>
        <v>575.04</v>
      </c>
      <c r="Q55" s="891">
        <f t="shared" si="179"/>
        <v>447.44999999999993</v>
      </c>
      <c r="R55" s="916">
        <f t="shared" si="173"/>
        <v>127.59</v>
      </c>
      <c r="S55" s="1053">
        <f t="shared" si="223"/>
        <v>472.61999999999995</v>
      </c>
      <c r="T55" s="891">
        <v>437.16999999999996</v>
      </c>
      <c r="U55" s="1054">
        <v>35.450000000000003</v>
      </c>
      <c r="V55" s="1055">
        <v>35</v>
      </c>
      <c r="W55" s="1056">
        <v>35</v>
      </c>
      <c r="X55" s="1057" t="s">
        <v>163</v>
      </c>
      <c r="Y55" s="1058">
        <f t="shared" si="224"/>
        <v>102.42</v>
      </c>
      <c r="Z55" s="891">
        <v>10.279999999999998</v>
      </c>
      <c r="AA55" s="1054">
        <v>92.14</v>
      </c>
      <c r="AB55" s="1059">
        <v>34.69</v>
      </c>
      <c r="AC55" s="1059">
        <f t="shared" si="176"/>
        <v>2839.16</v>
      </c>
      <c r="AD55" s="1059">
        <f t="shared" si="225"/>
        <v>2755.27</v>
      </c>
      <c r="AE55" s="887">
        <f t="shared" si="226"/>
        <v>1665.07</v>
      </c>
      <c r="AF55" s="1060">
        <f t="shared" si="226"/>
        <v>1090.2</v>
      </c>
      <c r="AG55" s="296"/>
      <c r="AH55" s="310">
        <f>+AI55+AJ55</f>
        <v>1689.77</v>
      </c>
      <c r="AI55" s="348">
        <v>1665.07</v>
      </c>
      <c r="AJ55" s="349">
        <v>24.7</v>
      </c>
      <c r="AK55" s="310">
        <f>+AL55+AM55</f>
        <v>1065.5</v>
      </c>
      <c r="AL55" s="348">
        <v>0</v>
      </c>
      <c r="AM55" s="349">
        <v>1065.5</v>
      </c>
      <c r="AN55" s="310">
        <f>SUM(AO55:AR55)</f>
        <v>83.89</v>
      </c>
      <c r="AO55" s="348">
        <v>60.41</v>
      </c>
      <c r="AP55" s="348">
        <v>17.22</v>
      </c>
      <c r="AQ55" s="348">
        <v>5.81</v>
      </c>
      <c r="AR55" s="349">
        <v>0.45</v>
      </c>
      <c r="AS55" s="313">
        <v>35</v>
      </c>
    </row>
    <row r="56" spans="1:45" s="120" customFormat="1" ht="14.4">
      <c r="A56" s="350"/>
      <c r="B56" s="351" t="s">
        <v>219</v>
      </c>
      <c r="C56" s="352"/>
      <c r="D56" s="353"/>
      <c r="E56" s="353"/>
      <c r="F56" s="350"/>
      <c r="G56" s="350"/>
      <c r="H56" s="350"/>
      <c r="I56" s="234" t="s">
        <v>189</v>
      </c>
      <c r="J56" s="350"/>
      <c r="K56" s="234"/>
      <c r="L56" s="651"/>
      <c r="M56" s="651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</row>
  </sheetData>
  <mergeCells count="50">
    <mergeCell ref="L56:M56"/>
    <mergeCell ref="M2:T3"/>
    <mergeCell ref="A25:B25"/>
    <mergeCell ref="A51:B51"/>
    <mergeCell ref="A33:B33"/>
    <mergeCell ref="A43:B43"/>
    <mergeCell ref="A44:B44"/>
    <mergeCell ref="A47:B47"/>
    <mergeCell ref="A26:B26"/>
    <mergeCell ref="A17:B17"/>
    <mergeCell ref="A10:B10"/>
    <mergeCell ref="A11:B11"/>
    <mergeCell ref="A18:B18"/>
    <mergeCell ref="P5:R5"/>
    <mergeCell ref="D5:F5"/>
    <mergeCell ref="A9:B9"/>
    <mergeCell ref="A7:B7"/>
    <mergeCell ref="G5:I5"/>
    <mergeCell ref="A8:B8"/>
    <mergeCell ref="K5:M5"/>
    <mergeCell ref="O5:O6"/>
    <mergeCell ref="N5:N6"/>
    <mergeCell ref="A4:B6"/>
    <mergeCell ref="O4:U4"/>
    <mergeCell ref="S5:U5"/>
    <mergeCell ref="D4:I4"/>
    <mergeCell ref="C4:C6"/>
    <mergeCell ref="W47:X47"/>
    <mergeCell ref="W26:X26"/>
    <mergeCell ref="W25:X25"/>
    <mergeCell ref="W18:X18"/>
    <mergeCell ref="W51:X51"/>
    <mergeCell ref="W43:X43"/>
    <mergeCell ref="W44:X44"/>
    <mergeCell ref="W33:X33"/>
    <mergeCell ref="AN5:AR5"/>
    <mergeCell ref="W8:X8"/>
    <mergeCell ref="W10:X10"/>
    <mergeCell ref="W11:X11"/>
    <mergeCell ref="W17:X17"/>
    <mergeCell ref="AC5:AC6"/>
    <mergeCell ref="Y5:AA5"/>
    <mergeCell ref="W7:X7"/>
    <mergeCell ref="W9:X9"/>
    <mergeCell ref="W4:X6"/>
    <mergeCell ref="AD5:AF5"/>
    <mergeCell ref="AH5:AJ5"/>
    <mergeCell ref="AK5:AM5"/>
    <mergeCell ref="AB5:AB6"/>
    <mergeCell ref="Y4:AB4"/>
  </mergeCells>
  <phoneticPr fontId="3"/>
  <pageMargins left="0.70866141732283472" right="0.70866141732283472" top="0.78740157480314965" bottom="0.19685039370078741" header="0.35433070866141736" footer="0.31496062992125984"/>
  <pageSetup paperSize="9" firstPageNumber="8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3" manualBreakCount="3">
    <brk id="9" max="55" man="1"/>
    <brk id="22" max="56" man="1"/>
    <brk id="3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T56"/>
  <sheetViews>
    <sheetView showGridLines="0" view="pageBreakPreview" zoomScale="84" zoomScaleNormal="100" zoomScaleSheetLayoutView="84" zoomScalePageLayoutView="115" workbookViewId="0">
      <pane xSplit="2" ySplit="9" topLeftCell="C10" activePane="bottomRight" state="frozen"/>
      <selection pane="topRight" activeCell="O7" sqref="O7"/>
      <selection pane="bottomLeft" activeCell="O7" sqref="O7"/>
      <selection pane="bottomRight" activeCell="W8" sqref="W8:X8"/>
    </sheetView>
  </sheetViews>
  <sheetFormatPr defaultColWidth="10.88671875" defaultRowHeight="14.4"/>
  <cols>
    <col min="1" max="1" width="5.6640625" style="120" customWidth="1"/>
    <col min="2" max="2" width="13.6640625" style="120" customWidth="1"/>
    <col min="3" max="6" width="10.6640625" style="166" customWidth="1"/>
    <col min="7" max="7" width="8.6640625" style="166" customWidth="1"/>
    <col min="8" max="8" width="9.109375" style="166" bestFit="1" customWidth="1"/>
    <col min="9" max="9" width="7.6640625" style="166" customWidth="1"/>
    <col min="10" max="10" width="0.88671875" style="166" customWidth="1"/>
    <col min="11" max="11" width="8.6640625" style="166" customWidth="1"/>
    <col min="12" max="12" width="7.6640625" style="166" customWidth="1"/>
    <col min="13" max="13" width="9.109375" style="166" bestFit="1" customWidth="1"/>
    <col min="14" max="14" width="6.6640625" style="166" customWidth="1"/>
    <col min="15" max="19" width="9.109375" style="166" bestFit="1" customWidth="1"/>
    <col min="20" max="20" width="9.109375" style="1210" bestFit="1" customWidth="1"/>
    <col min="21" max="21" width="7.6640625" style="1210" customWidth="1"/>
    <col min="22" max="22" width="3.6640625" style="162" customWidth="1"/>
    <col min="23" max="23" width="5" style="87" customWidth="1"/>
    <col min="24" max="24" width="15.6640625" style="87" customWidth="1"/>
    <col min="25" max="25" width="9.44140625" style="1210" bestFit="1" customWidth="1"/>
    <col min="26" max="26" width="8.6640625" style="1210" customWidth="1"/>
    <col min="27" max="27" width="9.44140625" style="1210" bestFit="1" customWidth="1"/>
    <col min="28" max="28" width="8.6640625" style="1210" customWidth="1"/>
    <col min="29" max="29" width="10.6640625" style="166" customWidth="1"/>
    <col min="30" max="32" width="10.109375" style="166" bestFit="1" customWidth="1"/>
    <col min="33" max="33" width="0.88671875" style="166" customWidth="1"/>
    <col min="34" max="35" width="10.109375" style="166" bestFit="1" customWidth="1"/>
    <col min="36" max="36" width="7.6640625" style="166" customWidth="1"/>
    <col min="37" max="37" width="10.109375" style="166" bestFit="1" customWidth="1"/>
    <col min="38" max="38" width="7.6640625" style="166" customWidth="1"/>
    <col min="39" max="39" width="10.109375" style="166" bestFit="1" customWidth="1"/>
    <col min="40" max="44" width="7.6640625" style="166" customWidth="1"/>
    <col min="45" max="45" width="3.6640625" style="87" customWidth="1"/>
    <col min="46" max="16384" width="10.88671875" style="166"/>
  </cols>
  <sheetData>
    <row r="1" spans="1:46" ht="24" customHeight="1">
      <c r="Y1" s="1164"/>
      <c r="Z1" s="1164"/>
      <c r="AA1" s="1164"/>
      <c r="AB1" s="1164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</row>
    <row r="2" spans="1:46" s="167" customFormat="1" ht="15.9" customHeight="1">
      <c r="A2" s="40" t="s">
        <v>220</v>
      </c>
      <c r="B2" s="40"/>
      <c r="T2" s="1165"/>
      <c r="U2" s="1165"/>
      <c r="V2" s="168"/>
      <c r="W2" s="157"/>
      <c r="X2" s="157"/>
      <c r="Y2" s="1165"/>
      <c r="Z2" s="1165"/>
      <c r="AA2" s="1165"/>
      <c r="AB2" s="1165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57"/>
    </row>
    <row r="3" spans="1:46" s="167" customFormat="1" ht="12" customHeight="1" thickBot="1">
      <c r="A3" s="40"/>
      <c r="B3" s="40"/>
      <c r="T3" s="1165"/>
      <c r="U3" s="1165"/>
      <c r="V3" s="512" t="s">
        <v>221</v>
      </c>
      <c r="W3" s="157"/>
      <c r="X3" s="157"/>
      <c r="Y3" s="1165"/>
      <c r="Z3" s="1165"/>
      <c r="AA3" s="1165"/>
      <c r="AB3" s="1165"/>
      <c r="AR3" s="80" t="s">
        <v>221</v>
      </c>
      <c r="AS3" s="87"/>
    </row>
    <row r="4" spans="1:46" s="162" customFormat="1" ht="12" customHeight="1">
      <c r="A4" s="667" t="s">
        <v>106</v>
      </c>
      <c r="B4" s="668"/>
      <c r="C4" s="645" t="s">
        <v>197</v>
      </c>
      <c r="D4" s="675" t="s">
        <v>222</v>
      </c>
      <c r="E4" s="676"/>
      <c r="F4" s="676"/>
      <c r="G4" s="676"/>
      <c r="H4" s="676"/>
      <c r="I4" s="676"/>
      <c r="J4" s="439"/>
      <c r="K4" s="1061"/>
      <c r="L4" s="1061"/>
      <c r="M4" s="1061"/>
      <c r="N4" s="1062"/>
      <c r="O4" s="1063" t="s">
        <v>223</v>
      </c>
      <c r="P4" s="1064"/>
      <c r="Q4" s="1064"/>
      <c r="R4" s="1064"/>
      <c r="S4" s="1064"/>
      <c r="T4" s="1064"/>
      <c r="U4" s="1065"/>
      <c r="V4" s="1066"/>
      <c r="W4" s="1067" t="s">
        <v>106</v>
      </c>
      <c r="X4" s="1068"/>
      <c r="Y4" s="1166" t="s">
        <v>223</v>
      </c>
      <c r="Z4" s="1167"/>
      <c r="AA4" s="1167"/>
      <c r="AB4" s="1168"/>
      <c r="AC4" s="1069"/>
      <c r="AD4" s="1061"/>
      <c r="AE4" s="1061"/>
      <c r="AF4" s="1061"/>
      <c r="AG4" s="352"/>
      <c r="AH4" s="440"/>
      <c r="AI4" s="678" t="s">
        <v>200</v>
      </c>
      <c r="AJ4" s="678"/>
      <c r="AK4" s="678"/>
      <c r="AL4" s="678"/>
      <c r="AM4" s="678"/>
      <c r="AN4" s="678"/>
      <c r="AO4" s="678"/>
      <c r="AP4" s="678"/>
      <c r="AQ4" s="678"/>
      <c r="AR4" s="679"/>
      <c r="AS4" s="658"/>
    </row>
    <row r="5" spans="1:46" s="162" customFormat="1" ht="12" customHeight="1">
      <c r="A5" s="669"/>
      <c r="B5" s="670"/>
      <c r="C5" s="630"/>
      <c r="D5" s="673" t="s">
        <v>201</v>
      </c>
      <c r="E5" s="665"/>
      <c r="F5" s="674"/>
      <c r="G5" s="661" t="s">
        <v>202</v>
      </c>
      <c r="H5" s="662"/>
      <c r="I5" s="663"/>
      <c r="J5" s="416"/>
      <c r="K5" s="1070" t="s">
        <v>224</v>
      </c>
      <c r="L5" s="1071"/>
      <c r="M5" s="1072"/>
      <c r="N5" s="1073" t="s">
        <v>110</v>
      </c>
      <c r="O5" s="1074" t="s">
        <v>225</v>
      </c>
      <c r="P5" s="1070" t="s">
        <v>226</v>
      </c>
      <c r="Q5" s="1071"/>
      <c r="R5" s="1072"/>
      <c r="S5" s="1075" t="s">
        <v>227</v>
      </c>
      <c r="T5" s="1076"/>
      <c r="U5" s="1077"/>
      <c r="V5" s="1078"/>
      <c r="W5" s="1079"/>
      <c r="X5" s="1080"/>
      <c r="Y5" s="1169" t="s">
        <v>228</v>
      </c>
      <c r="Z5" s="1170"/>
      <c r="AA5" s="1171"/>
      <c r="AB5" s="1172" t="s">
        <v>31</v>
      </c>
      <c r="AC5" s="1081" t="s">
        <v>205</v>
      </c>
      <c r="AD5" s="1070" t="s">
        <v>206</v>
      </c>
      <c r="AE5" s="1071"/>
      <c r="AF5" s="1072"/>
      <c r="AG5" s="416"/>
      <c r="AH5" s="661" t="s">
        <v>202</v>
      </c>
      <c r="AI5" s="662"/>
      <c r="AJ5" s="663"/>
      <c r="AK5" s="661" t="s">
        <v>203</v>
      </c>
      <c r="AL5" s="662"/>
      <c r="AM5" s="663"/>
      <c r="AN5" s="664" t="s">
        <v>207</v>
      </c>
      <c r="AO5" s="665"/>
      <c r="AP5" s="665"/>
      <c r="AQ5" s="665"/>
      <c r="AR5" s="666"/>
      <c r="AS5" s="659"/>
    </row>
    <row r="6" spans="1:46" s="162" customFormat="1" ht="12" customHeight="1">
      <c r="A6" s="671"/>
      <c r="B6" s="672"/>
      <c r="C6" s="632"/>
      <c r="D6" s="441" t="s">
        <v>208</v>
      </c>
      <c r="E6" s="442" t="s">
        <v>209</v>
      </c>
      <c r="F6" s="443" t="s">
        <v>210</v>
      </c>
      <c r="G6" s="441" t="s">
        <v>211</v>
      </c>
      <c r="H6" s="442" t="s">
        <v>209</v>
      </c>
      <c r="I6" s="444" t="s">
        <v>210</v>
      </c>
      <c r="J6" s="416"/>
      <c r="K6" s="1082" t="s">
        <v>212</v>
      </c>
      <c r="L6" s="1083" t="s">
        <v>209</v>
      </c>
      <c r="M6" s="1084" t="s">
        <v>210</v>
      </c>
      <c r="N6" s="1085"/>
      <c r="O6" s="1086"/>
      <c r="P6" s="1082" t="s">
        <v>229</v>
      </c>
      <c r="Q6" s="1083" t="s">
        <v>230</v>
      </c>
      <c r="R6" s="1084" t="s">
        <v>231</v>
      </c>
      <c r="S6" s="1087" t="s">
        <v>232</v>
      </c>
      <c r="T6" s="1174" t="s">
        <v>230</v>
      </c>
      <c r="U6" s="1175" t="s">
        <v>231</v>
      </c>
      <c r="V6" s="1088"/>
      <c r="W6" s="1089"/>
      <c r="X6" s="1090"/>
      <c r="Y6" s="1173" t="s">
        <v>233</v>
      </c>
      <c r="Z6" s="1174" t="s">
        <v>230</v>
      </c>
      <c r="AA6" s="1175" t="s">
        <v>231</v>
      </c>
      <c r="AB6" s="1176"/>
      <c r="AC6" s="1091"/>
      <c r="AD6" s="1082" t="s">
        <v>208</v>
      </c>
      <c r="AE6" s="1083" t="s">
        <v>209</v>
      </c>
      <c r="AF6" s="1084" t="s">
        <v>210</v>
      </c>
      <c r="AG6" s="416"/>
      <c r="AH6" s="441" t="s">
        <v>211</v>
      </c>
      <c r="AI6" s="442" t="s">
        <v>209</v>
      </c>
      <c r="AJ6" s="444" t="s">
        <v>210</v>
      </c>
      <c r="AK6" s="441" t="s">
        <v>212</v>
      </c>
      <c r="AL6" s="442" t="s">
        <v>209</v>
      </c>
      <c r="AM6" s="444" t="s">
        <v>210</v>
      </c>
      <c r="AN6" s="445" t="s">
        <v>213</v>
      </c>
      <c r="AO6" s="442" t="s">
        <v>214</v>
      </c>
      <c r="AP6" s="442" t="s">
        <v>215</v>
      </c>
      <c r="AQ6" s="442" t="s">
        <v>81</v>
      </c>
      <c r="AR6" s="446" t="s">
        <v>234</v>
      </c>
      <c r="AS6" s="660"/>
    </row>
    <row r="7" spans="1:46" s="170" customFormat="1" ht="15.9" customHeight="1">
      <c r="A7" s="577" t="s">
        <v>218</v>
      </c>
      <c r="B7" s="641"/>
      <c r="C7" s="447">
        <v>93435261</v>
      </c>
      <c r="D7" s="448">
        <v>93416267</v>
      </c>
      <c r="E7" s="449">
        <v>65896599</v>
      </c>
      <c r="F7" s="450">
        <v>27519668</v>
      </c>
      <c r="G7" s="448">
        <v>63527171</v>
      </c>
      <c r="H7" s="449">
        <v>61590483</v>
      </c>
      <c r="I7" s="451">
        <v>1936688</v>
      </c>
      <c r="J7" s="452"/>
      <c r="K7" s="1092">
        <v>29889096</v>
      </c>
      <c r="L7" s="1093">
        <v>4306116</v>
      </c>
      <c r="M7" s="1094">
        <v>25582980</v>
      </c>
      <c r="N7" s="1095">
        <v>18994</v>
      </c>
      <c r="O7" s="1096">
        <v>27319086</v>
      </c>
      <c r="P7" s="1092">
        <v>27300092</v>
      </c>
      <c r="Q7" s="1093">
        <v>14715774</v>
      </c>
      <c r="R7" s="1094">
        <v>12584318</v>
      </c>
      <c r="S7" s="1097">
        <v>13709772</v>
      </c>
      <c r="T7" s="1493">
        <v>11872666</v>
      </c>
      <c r="U7" s="1494">
        <v>1837106</v>
      </c>
      <c r="V7" s="1098" t="s">
        <v>217</v>
      </c>
      <c r="W7" s="1099" t="s">
        <v>218</v>
      </c>
      <c r="X7" s="1100"/>
      <c r="Y7" s="1177">
        <v>13590320</v>
      </c>
      <c r="Z7" s="1178">
        <v>2843108</v>
      </c>
      <c r="AA7" s="1179">
        <v>10747212</v>
      </c>
      <c r="AB7" s="1180">
        <v>18994</v>
      </c>
      <c r="AC7" s="1003">
        <v>66116175</v>
      </c>
      <c r="AD7" s="1101">
        <v>66116175</v>
      </c>
      <c r="AE7" s="914">
        <v>51180825</v>
      </c>
      <c r="AF7" s="998">
        <v>14935350</v>
      </c>
      <c r="AG7" s="233"/>
      <c r="AH7" s="453">
        <v>49817399</v>
      </c>
      <c r="AI7" s="229">
        <v>49717817</v>
      </c>
      <c r="AJ7" s="231">
        <v>99582</v>
      </c>
      <c r="AK7" s="453">
        <v>16298776</v>
      </c>
      <c r="AL7" s="229">
        <v>1463008</v>
      </c>
      <c r="AM7" s="231">
        <v>14835768</v>
      </c>
      <c r="AN7" s="339">
        <v>0</v>
      </c>
      <c r="AO7" s="292">
        <v>0</v>
      </c>
      <c r="AP7" s="292">
        <v>0</v>
      </c>
      <c r="AQ7" s="292">
        <v>0</v>
      </c>
      <c r="AR7" s="295">
        <v>0</v>
      </c>
      <c r="AS7" s="417" t="s">
        <v>217</v>
      </c>
    </row>
    <row r="8" spans="1:46" s="170" customFormat="1" ht="15.9" customHeight="1">
      <c r="A8" s="577" t="s">
        <v>115</v>
      </c>
      <c r="B8" s="641"/>
      <c r="C8" s="447">
        <v>99097852</v>
      </c>
      <c r="D8" s="448">
        <v>99078876</v>
      </c>
      <c r="E8" s="449">
        <v>70216927</v>
      </c>
      <c r="F8" s="450">
        <v>28861949</v>
      </c>
      <c r="G8" s="448">
        <v>67917480</v>
      </c>
      <c r="H8" s="449">
        <v>65744364</v>
      </c>
      <c r="I8" s="451">
        <v>2173116</v>
      </c>
      <c r="J8" s="452"/>
      <c r="K8" s="1092">
        <v>31161396</v>
      </c>
      <c r="L8" s="1093">
        <v>4472563</v>
      </c>
      <c r="M8" s="1094">
        <v>26688833</v>
      </c>
      <c r="N8" s="1095">
        <v>18976</v>
      </c>
      <c r="O8" s="1096">
        <v>28710608</v>
      </c>
      <c r="P8" s="1092">
        <v>28691632</v>
      </c>
      <c r="Q8" s="1093">
        <v>15403273</v>
      </c>
      <c r="R8" s="1094">
        <v>13288359</v>
      </c>
      <c r="S8" s="1097">
        <v>14457244</v>
      </c>
      <c r="T8" s="1493">
        <v>12420199</v>
      </c>
      <c r="U8" s="1494">
        <v>2037045</v>
      </c>
      <c r="V8" s="1098" t="s">
        <v>186</v>
      </c>
      <c r="W8" s="1099" t="s">
        <v>115</v>
      </c>
      <c r="X8" s="1100"/>
      <c r="Y8" s="1177">
        <v>14234388</v>
      </c>
      <c r="Z8" s="1178">
        <v>2983074</v>
      </c>
      <c r="AA8" s="1179">
        <v>11251314</v>
      </c>
      <c r="AB8" s="1180">
        <v>18976</v>
      </c>
      <c r="AC8" s="1003">
        <v>70387244</v>
      </c>
      <c r="AD8" s="1101">
        <v>70387244</v>
      </c>
      <c r="AE8" s="914">
        <v>54813654</v>
      </c>
      <c r="AF8" s="998">
        <v>15573590</v>
      </c>
      <c r="AG8" s="233"/>
      <c r="AH8" s="453">
        <v>53460236</v>
      </c>
      <c r="AI8" s="229">
        <v>53324165</v>
      </c>
      <c r="AJ8" s="231">
        <v>136071</v>
      </c>
      <c r="AK8" s="453">
        <v>16927008</v>
      </c>
      <c r="AL8" s="229">
        <v>1489489</v>
      </c>
      <c r="AM8" s="231">
        <v>15437519</v>
      </c>
      <c r="AN8" s="339">
        <v>0</v>
      </c>
      <c r="AO8" s="292">
        <v>0</v>
      </c>
      <c r="AP8" s="292">
        <v>0</v>
      </c>
      <c r="AQ8" s="292">
        <v>0</v>
      </c>
      <c r="AR8" s="295">
        <v>0</v>
      </c>
      <c r="AS8" s="417" t="s">
        <v>186</v>
      </c>
    </row>
    <row r="9" spans="1:46" s="171" customFormat="1" ht="15.9" customHeight="1">
      <c r="A9" s="578" t="s">
        <v>15</v>
      </c>
      <c r="B9" s="629"/>
      <c r="C9" s="454">
        <f>SUM(D9,N9)</f>
        <v>100676879</v>
      </c>
      <c r="D9" s="455">
        <f>SUM(E9,F9)</f>
        <v>100657903</v>
      </c>
      <c r="E9" s="456">
        <f>SUM(H9,L9)</f>
        <v>71310162</v>
      </c>
      <c r="F9" s="457">
        <f>SUM(I9,M9)</f>
        <v>29347741</v>
      </c>
      <c r="G9" s="455">
        <f>SUM(H9:I9)</f>
        <v>69168837</v>
      </c>
      <c r="H9" s="456">
        <f>SUM(T9,AI9)</f>
        <v>66821771</v>
      </c>
      <c r="I9" s="458">
        <f>SUM(U9,AJ9)</f>
        <v>2347066</v>
      </c>
      <c r="J9" s="459"/>
      <c r="K9" s="1102">
        <f>SUM(L9,M9)</f>
        <v>31489066</v>
      </c>
      <c r="L9" s="1103">
        <f t="shared" ref="L9:N10" si="0">SUM(Z9,AL9)</f>
        <v>4488391</v>
      </c>
      <c r="M9" s="1104">
        <f t="shared" si="0"/>
        <v>27000675</v>
      </c>
      <c r="N9" s="1105">
        <f t="shared" si="0"/>
        <v>18976</v>
      </c>
      <c r="O9" s="1106">
        <f t="shared" ref="O9:U9" si="1">SUM(O10,O17,O25,O43)</f>
        <v>29193590</v>
      </c>
      <c r="P9" s="1102">
        <f t="shared" si="1"/>
        <v>29174614</v>
      </c>
      <c r="Q9" s="1103">
        <f t="shared" si="1"/>
        <v>15616777</v>
      </c>
      <c r="R9" s="1104">
        <f t="shared" si="1"/>
        <v>13557837</v>
      </c>
      <c r="S9" s="1107">
        <f t="shared" si="1"/>
        <v>14809043</v>
      </c>
      <c r="T9" s="1495">
        <f t="shared" si="1"/>
        <v>12621267</v>
      </c>
      <c r="U9" s="1496">
        <f t="shared" si="1"/>
        <v>2187776</v>
      </c>
      <c r="V9" s="1108" t="s">
        <v>187</v>
      </c>
      <c r="W9" s="748" t="s">
        <v>15</v>
      </c>
      <c r="X9" s="974"/>
      <c r="Y9" s="1181">
        <f>SUM(Z9:AA9)</f>
        <v>14365571</v>
      </c>
      <c r="Z9" s="1182">
        <f>SUM(Z10,Z17,Z25,Z43)</f>
        <v>2995510</v>
      </c>
      <c r="AA9" s="1183">
        <f t="shared" ref="AA9:AB9" si="2">SUM(AA10,AA17,AA25,AA43)</f>
        <v>11370061</v>
      </c>
      <c r="AB9" s="1184">
        <f t="shared" si="2"/>
        <v>18976</v>
      </c>
      <c r="AC9" s="1109">
        <f>SUM(AC10,AC17,AC25,AC43)</f>
        <v>71483289</v>
      </c>
      <c r="AD9" s="1110">
        <f>SUM(AE9:AF9)</f>
        <v>71483289</v>
      </c>
      <c r="AE9" s="1111">
        <f t="shared" ref="AE9:AF42" si="3">SUM(AI9,AL9)</f>
        <v>55693385</v>
      </c>
      <c r="AF9" s="1112">
        <f t="shared" si="3"/>
        <v>15789904</v>
      </c>
      <c r="AG9" s="462"/>
      <c r="AH9" s="389">
        <f>SUM(AI9:AJ9)</f>
        <v>54359794</v>
      </c>
      <c r="AI9" s="460">
        <f>SUM(AI10,AI17,AI25,AI43)</f>
        <v>54200504</v>
      </c>
      <c r="AJ9" s="461">
        <f>SUM(AJ10,AJ17,AJ25,AJ43)</f>
        <v>159290</v>
      </c>
      <c r="AK9" s="389">
        <f>SUM(AL9:AM9)</f>
        <v>17123495</v>
      </c>
      <c r="AL9" s="463">
        <f t="shared" ref="AL9:AM9" si="4">SUM(AL10,AL17,AL25,AL43)</f>
        <v>1492881</v>
      </c>
      <c r="AM9" s="461">
        <f t="shared" si="4"/>
        <v>15630614</v>
      </c>
      <c r="AN9" s="464">
        <v>0</v>
      </c>
      <c r="AO9" s="390">
        <v>0</v>
      </c>
      <c r="AP9" s="390">
        <v>0</v>
      </c>
      <c r="AQ9" s="390">
        <v>0</v>
      </c>
      <c r="AR9" s="433">
        <v>0</v>
      </c>
      <c r="AS9" s="436" t="s">
        <v>187</v>
      </c>
    </row>
    <row r="10" spans="1:46" s="172" customFormat="1" ht="18" customHeight="1">
      <c r="A10" s="579" t="s">
        <v>117</v>
      </c>
      <c r="B10" s="654"/>
      <c r="C10" s="235">
        <f>SUM(D10,N10)</f>
        <v>26235491</v>
      </c>
      <c r="D10" s="236">
        <f>SUM(E10,F10)</f>
        <v>26233876</v>
      </c>
      <c r="E10" s="237">
        <f>SUM(H10,L10)</f>
        <v>15101993</v>
      </c>
      <c r="F10" s="238">
        <f>SUM(I10,M10)</f>
        <v>11131883</v>
      </c>
      <c r="G10" s="236">
        <f>SUM(H10:I10)</f>
        <v>13219450</v>
      </c>
      <c r="H10" s="237">
        <f>SUM(T10,AI10)</f>
        <v>12245376</v>
      </c>
      <c r="I10" s="239">
        <f>SUM(U10,AJ10)</f>
        <v>974074</v>
      </c>
      <c r="J10" s="271"/>
      <c r="K10" s="1113">
        <f>SUM(L10,M10)</f>
        <v>13014426</v>
      </c>
      <c r="L10" s="1114">
        <f t="shared" si="0"/>
        <v>2856617</v>
      </c>
      <c r="M10" s="1115">
        <f t="shared" si="0"/>
        <v>10157809</v>
      </c>
      <c r="N10" s="1116">
        <f t="shared" si="0"/>
        <v>1615</v>
      </c>
      <c r="O10" s="1117">
        <f>SUM(P10,AB10)</f>
        <v>13357643</v>
      </c>
      <c r="P10" s="1113">
        <f>SUM(Q10:R10)</f>
        <v>13356028</v>
      </c>
      <c r="Q10" s="1114">
        <f>SUM(T10,Z10)</f>
        <v>6442814</v>
      </c>
      <c r="R10" s="1115">
        <f>SUM(U10,AA10)</f>
        <v>6913214</v>
      </c>
      <c r="S10" s="1118">
        <f>SUM(T10:U10)</f>
        <v>5940110</v>
      </c>
      <c r="T10" s="1497">
        <f t="shared" ref="T10:U10" si="5">T11</f>
        <v>4988624</v>
      </c>
      <c r="U10" s="1498">
        <f t="shared" si="5"/>
        <v>951486</v>
      </c>
      <c r="V10" s="1119"/>
      <c r="W10" s="1041" t="s">
        <v>117</v>
      </c>
      <c r="X10" s="1120"/>
      <c r="Y10" s="1185">
        <f t="shared" ref="Y10:AB10" si="6">Y11</f>
        <v>7415918</v>
      </c>
      <c r="Z10" s="1186">
        <f t="shared" si="6"/>
        <v>1454190</v>
      </c>
      <c r="AA10" s="1187">
        <f t="shared" si="6"/>
        <v>5961728</v>
      </c>
      <c r="AB10" s="1188">
        <f t="shared" si="6"/>
        <v>1615</v>
      </c>
      <c r="AC10" s="875">
        <f>SUM(AD10,AN10)</f>
        <v>12877848</v>
      </c>
      <c r="AD10" s="849">
        <f>SUM(AE10:AF10)</f>
        <v>12877848</v>
      </c>
      <c r="AE10" s="850">
        <f t="shared" si="3"/>
        <v>8659179</v>
      </c>
      <c r="AF10" s="908">
        <f t="shared" si="3"/>
        <v>4218669</v>
      </c>
      <c r="AG10" s="277"/>
      <c r="AH10" s="275">
        <f>SUM(AI10:AJ10)</f>
        <v>7279340</v>
      </c>
      <c r="AI10" s="272">
        <f>AI11</f>
        <v>7256752</v>
      </c>
      <c r="AJ10" s="276">
        <f t="shared" ref="AJ10:AM10" si="7">AJ11</f>
        <v>22588</v>
      </c>
      <c r="AK10" s="275">
        <f>SUM(AL10:AM10)</f>
        <v>5598508</v>
      </c>
      <c r="AL10" s="278">
        <f>AL11</f>
        <v>1402427</v>
      </c>
      <c r="AM10" s="276">
        <f t="shared" si="7"/>
        <v>4196081</v>
      </c>
      <c r="AN10" s="279">
        <v>0</v>
      </c>
      <c r="AO10" s="272">
        <v>0</v>
      </c>
      <c r="AP10" s="272">
        <v>0</v>
      </c>
      <c r="AQ10" s="272">
        <v>0</v>
      </c>
      <c r="AR10" s="276">
        <v>0</v>
      </c>
      <c r="AS10" s="280"/>
    </row>
    <row r="11" spans="1:46" s="171" customFormat="1" ht="14.1" customHeight="1">
      <c r="A11" s="580" t="s">
        <v>118</v>
      </c>
      <c r="B11" s="628"/>
      <c r="C11" s="240">
        <f>SUM(C12:C16)</f>
        <v>26235491</v>
      </c>
      <c r="D11" s="241">
        <f t="shared" ref="D11:R11" si="8">SUM(D12:D16)</f>
        <v>26233876</v>
      </c>
      <c r="E11" s="242">
        <f t="shared" si="8"/>
        <v>15101993</v>
      </c>
      <c r="F11" s="243">
        <f t="shared" si="8"/>
        <v>11131883</v>
      </c>
      <c r="G11" s="241">
        <f>SUM(G12:G16)</f>
        <v>13219450</v>
      </c>
      <c r="H11" s="242">
        <f>SUM(H12:H16)</f>
        <v>12245376</v>
      </c>
      <c r="I11" s="244">
        <f t="shared" si="8"/>
        <v>974074</v>
      </c>
      <c r="J11" s="281"/>
      <c r="K11" s="1121">
        <f t="shared" si="8"/>
        <v>13014426</v>
      </c>
      <c r="L11" s="1122">
        <f t="shared" si="8"/>
        <v>2856617</v>
      </c>
      <c r="M11" s="1123">
        <f t="shared" si="8"/>
        <v>10157809</v>
      </c>
      <c r="N11" s="1124">
        <f t="shared" si="8"/>
        <v>1615</v>
      </c>
      <c r="O11" s="1125">
        <f t="shared" si="8"/>
        <v>13357643</v>
      </c>
      <c r="P11" s="1121">
        <f t="shared" si="8"/>
        <v>13356028</v>
      </c>
      <c r="Q11" s="1122">
        <f t="shared" si="8"/>
        <v>6442814</v>
      </c>
      <c r="R11" s="1123">
        <f t="shared" si="8"/>
        <v>6913214</v>
      </c>
      <c r="S11" s="1126">
        <f>SUM(S12:S16)</f>
        <v>5940110</v>
      </c>
      <c r="T11" s="1499">
        <f t="shared" ref="T11:U11" si="9">SUM(T12:T16)</f>
        <v>4988624</v>
      </c>
      <c r="U11" s="1500">
        <f t="shared" si="9"/>
        <v>951486</v>
      </c>
      <c r="V11" s="1127"/>
      <c r="W11" s="766" t="s">
        <v>118</v>
      </c>
      <c r="X11" s="994"/>
      <c r="Y11" s="1189">
        <f t="shared" ref="Y11:AF11" si="10">SUM(Y12:Y16)</f>
        <v>7415918</v>
      </c>
      <c r="Z11" s="1190">
        <f t="shared" si="10"/>
        <v>1454190</v>
      </c>
      <c r="AA11" s="1191">
        <f t="shared" si="10"/>
        <v>5961728</v>
      </c>
      <c r="AB11" s="1192">
        <f t="shared" si="10"/>
        <v>1615</v>
      </c>
      <c r="AC11" s="1128">
        <f t="shared" si="10"/>
        <v>12877848</v>
      </c>
      <c r="AD11" s="859">
        <f t="shared" si="10"/>
        <v>12877848</v>
      </c>
      <c r="AE11" s="860">
        <f t="shared" si="10"/>
        <v>8659179</v>
      </c>
      <c r="AF11" s="910">
        <f t="shared" si="10"/>
        <v>4218669</v>
      </c>
      <c r="AG11" s="287"/>
      <c r="AH11" s="285">
        <f t="shared" ref="AH11:AR11" si="11">SUM(AH12:AH16)</f>
        <v>7279340</v>
      </c>
      <c r="AI11" s="282">
        <f t="shared" si="11"/>
        <v>7256752</v>
      </c>
      <c r="AJ11" s="286">
        <f t="shared" si="11"/>
        <v>22588</v>
      </c>
      <c r="AK11" s="285">
        <f>SUM(AK12:AK16)</f>
        <v>5598508</v>
      </c>
      <c r="AL11" s="288">
        <f>SUM(AL12:AL16)</f>
        <v>1402427</v>
      </c>
      <c r="AM11" s="286">
        <f t="shared" ref="AM11" si="12">SUM(AM12:AM16)</f>
        <v>4196081</v>
      </c>
      <c r="AN11" s="289">
        <f t="shared" si="11"/>
        <v>0</v>
      </c>
      <c r="AO11" s="282">
        <f t="shared" si="11"/>
        <v>0</v>
      </c>
      <c r="AP11" s="282">
        <f t="shared" si="11"/>
        <v>0</v>
      </c>
      <c r="AQ11" s="282">
        <f t="shared" si="11"/>
        <v>0</v>
      </c>
      <c r="AR11" s="286">
        <f t="shared" si="11"/>
        <v>0</v>
      </c>
      <c r="AS11" s="290"/>
    </row>
    <row r="12" spans="1:46" s="170" customFormat="1" ht="14.1" customHeight="1">
      <c r="A12" s="245">
        <v>1</v>
      </c>
      <c r="B12" s="246" t="s">
        <v>119</v>
      </c>
      <c r="C12" s="247">
        <f t="shared" ref="C12:C16" si="13">SUM(D12,N12)</f>
        <v>7129480</v>
      </c>
      <c r="D12" s="248">
        <f t="shared" ref="D12:D16" si="14">SUM(E12,F12)</f>
        <v>7129430</v>
      </c>
      <c r="E12" s="249">
        <f t="shared" ref="E12:E16" si="15">SUM(H12,L12)</f>
        <v>4308386</v>
      </c>
      <c r="F12" s="250">
        <f t="shared" ref="F12:F16" si="16">SUM(I12,M12)</f>
        <v>2821044</v>
      </c>
      <c r="G12" s="248">
        <f t="shared" ref="G12:G16" si="17">SUM(H12:I12)</f>
        <v>4416435</v>
      </c>
      <c r="H12" s="249">
        <f t="shared" ref="H12:H16" si="18">SUM(T12,AI12)</f>
        <v>3972189</v>
      </c>
      <c r="I12" s="251">
        <f t="shared" ref="I12:I16" si="19">SUM(U12,AJ12)</f>
        <v>444246</v>
      </c>
      <c r="J12" s="291"/>
      <c r="K12" s="1129">
        <f t="shared" ref="K12:K16" si="20">SUM(L12,M12)</f>
        <v>2712995</v>
      </c>
      <c r="L12" s="1130">
        <f t="shared" ref="L12:L16" si="21">SUM(Z12,AL12)</f>
        <v>336197</v>
      </c>
      <c r="M12" s="1131">
        <f t="shared" ref="M12:M16" si="22">SUM(AA12,AM12)</f>
        <v>2376798</v>
      </c>
      <c r="N12" s="1132">
        <f t="shared" ref="N12:N16" si="23">SUM(AB12,AN12)</f>
        <v>50</v>
      </c>
      <c r="O12" s="1133">
        <f>SUM(P12,AB12)</f>
        <v>4381534</v>
      </c>
      <c r="P12" s="1129">
        <f>SUM(Q12:R12)</f>
        <v>4381484</v>
      </c>
      <c r="Q12" s="1130">
        <f>SUM(T12,Z12)</f>
        <v>2233559</v>
      </c>
      <c r="R12" s="1131">
        <f>SUM(U12,AA12)</f>
        <v>2147925</v>
      </c>
      <c r="S12" s="1134">
        <f>SUM(T12:U12)</f>
        <v>2335485</v>
      </c>
      <c r="T12" s="1501">
        <v>1898079</v>
      </c>
      <c r="U12" s="1502">
        <v>437406</v>
      </c>
      <c r="V12" s="1135">
        <v>1</v>
      </c>
      <c r="W12" s="775">
        <v>1</v>
      </c>
      <c r="X12" s="1136" t="s">
        <v>119</v>
      </c>
      <c r="Y12" s="1193">
        <f>SUM(Z12:AA12)</f>
        <v>2045999</v>
      </c>
      <c r="Z12" s="1194">
        <v>335480</v>
      </c>
      <c r="AA12" s="1195">
        <v>1710519</v>
      </c>
      <c r="AB12" s="1196">
        <v>50</v>
      </c>
      <c r="AC12" s="966">
        <f>SUM(AD12,AN12)</f>
        <v>2747946</v>
      </c>
      <c r="AD12" s="824">
        <f>SUM(AE12:AF12)</f>
        <v>2747946</v>
      </c>
      <c r="AE12" s="825">
        <f t="shared" si="3"/>
        <v>2074827</v>
      </c>
      <c r="AF12" s="911">
        <f t="shared" si="3"/>
        <v>673119</v>
      </c>
      <c r="AG12" s="296"/>
      <c r="AH12" s="294">
        <f t="shared" ref="AH12:AH16" si="24">SUM(AI12:AJ12)</f>
        <v>2080950</v>
      </c>
      <c r="AI12" s="292">
        <v>2074110</v>
      </c>
      <c r="AJ12" s="295">
        <v>6840</v>
      </c>
      <c r="AK12" s="294">
        <f t="shared" ref="AK12:AK16" si="25">SUM(AL12:AM12)</f>
        <v>666996</v>
      </c>
      <c r="AL12" s="292">
        <v>717</v>
      </c>
      <c r="AM12" s="295">
        <v>666279</v>
      </c>
      <c r="AN12" s="339">
        <v>0</v>
      </c>
      <c r="AO12" s="292">
        <v>0</v>
      </c>
      <c r="AP12" s="292">
        <v>0</v>
      </c>
      <c r="AQ12" s="292">
        <v>0</v>
      </c>
      <c r="AR12" s="295">
        <v>0</v>
      </c>
      <c r="AS12" s="297">
        <v>1</v>
      </c>
    </row>
    <row r="13" spans="1:46" s="170" customFormat="1" ht="14.1" customHeight="1">
      <c r="A13" s="245">
        <v>2</v>
      </c>
      <c r="B13" s="246" t="s">
        <v>120</v>
      </c>
      <c r="C13" s="247">
        <f t="shared" si="13"/>
        <v>6918215</v>
      </c>
      <c r="D13" s="248">
        <f t="shared" si="14"/>
        <v>6918080</v>
      </c>
      <c r="E13" s="249">
        <f t="shared" si="15"/>
        <v>4319860</v>
      </c>
      <c r="F13" s="250">
        <f t="shared" si="16"/>
        <v>2598220</v>
      </c>
      <c r="G13" s="248">
        <f t="shared" si="17"/>
        <v>2818335</v>
      </c>
      <c r="H13" s="249">
        <f t="shared" si="18"/>
        <v>2664838</v>
      </c>
      <c r="I13" s="251">
        <f t="shared" si="19"/>
        <v>153497</v>
      </c>
      <c r="J13" s="291"/>
      <c r="K13" s="1129">
        <f t="shared" si="20"/>
        <v>4099745</v>
      </c>
      <c r="L13" s="1130">
        <f t="shared" si="21"/>
        <v>1655022</v>
      </c>
      <c r="M13" s="1131">
        <f t="shared" si="22"/>
        <v>2444723</v>
      </c>
      <c r="N13" s="1132">
        <f t="shared" si="23"/>
        <v>135</v>
      </c>
      <c r="O13" s="1133">
        <f t="shared" ref="O13:O16" si="26">SUM(P13,AB13)</f>
        <v>1636437</v>
      </c>
      <c r="P13" s="1129">
        <f t="shared" ref="P13:P16" si="27">SUM(Q13:R13)</f>
        <v>1636302</v>
      </c>
      <c r="Q13" s="1130">
        <f t="shared" ref="Q13:R16" si="28">SUM(T13,Z13)</f>
        <v>1062877</v>
      </c>
      <c r="R13" s="1131">
        <f t="shared" si="28"/>
        <v>573425</v>
      </c>
      <c r="S13" s="1134">
        <f t="shared" ref="S13:S16" si="29">SUM(T13:U13)</f>
        <v>943308</v>
      </c>
      <c r="T13" s="1501">
        <v>790619</v>
      </c>
      <c r="U13" s="1502">
        <v>152689</v>
      </c>
      <c r="V13" s="1135">
        <v>2</v>
      </c>
      <c r="W13" s="775">
        <v>2</v>
      </c>
      <c r="X13" s="1136" t="s">
        <v>120</v>
      </c>
      <c r="Y13" s="1193">
        <f t="shared" ref="Y13:Y16" si="30">SUM(Z13:AA13)</f>
        <v>692994</v>
      </c>
      <c r="Z13" s="1194">
        <v>272258</v>
      </c>
      <c r="AA13" s="1195">
        <v>420736</v>
      </c>
      <c r="AB13" s="1196">
        <v>135</v>
      </c>
      <c r="AC13" s="966">
        <f t="shared" ref="AC13:AC17" si="31">SUM(AD13,AN13)</f>
        <v>5281778</v>
      </c>
      <c r="AD13" s="824">
        <f t="shared" ref="AD13:AD55" si="32">SUM(AE13:AF13)</f>
        <v>5281778</v>
      </c>
      <c r="AE13" s="825">
        <f t="shared" si="3"/>
        <v>3256983</v>
      </c>
      <c r="AF13" s="911">
        <f t="shared" si="3"/>
        <v>2024795</v>
      </c>
      <c r="AG13" s="296"/>
      <c r="AH13" s="294">
        <f t="shared" si="24"/>
        <v>1875027</v>
      </c>
      <c r="AI13" s="292">
        <v>1874219</v>
      </c>
      <c r="AJ13" s="295">
        <v>808</v>
      </c>
      <c r="AK13" s="294">
        <f t="shared" si="25"/>
        <v>3406751</v>
      </c>
      <c r="AL13" s="292">
        <v>1382764</v>
      </c>
      <c r="AM13" s="295">
        <v>2023987</v>
      </c>
      <c r="AN13" s="339">
        <v>0</v>
      </c>
      <c r="AO13" s="292">
        <v>0</v>
      </c>
      <c r="AP13" s="292">
        <v>0</v>
      </c>
      <c r="AQ13" s="292">
        <v>0</v>
      </c>
      <c r="AR13" s="295">
        <v>0</v>
      </c>
      <c r="AS13" s="297">
        <v>2</v>
      </c>
    </row>
    <row r="14" spans="1:46" s="170" customFormat="1" ht="14.1" customHeight="1">
      <c r="A14" s="245">
        <v>3</v>
      </c>
      <c r="B14" s="246" t="s">
        <v>121</v>
      </c>
      <c r="C14" s="247">
        <f t="shared" si="13"/>
        <v>1788224</v>
      </c>
      <c r="D14" s="248">
        <f t="shared" si="14"/>
        <v>1788024</v>
      </c>
      <c r="E14" s="249">
        <f t="shared" si="15"/>
        <v>1292005</v>
      </c>
      <c r="F14" s="250">
        <f t="shared" si="16"/>
        <v>496019</v>
      </c>
      <c r="G14" s="248">
        <f t="shared" si="17"/>
        <v>1374122</v>
      </c>
      <c r="H14" s="249">
        <f t="shared" si="18"/>
        <v>1250047</v>
      </c>
      <c r="I14" s="251">
        <f t="shared" si="19"/>
        <v>124075</v>
      </c>
      <c r="J14" s="291"/>
      <c r="K14" s="1129">
        <f t="shared" si="20"/>
        <v>413902</v>
      </c>
      <c r="L14" s="1130">
        <f t="shared" si="21"/>
        <v>41958</v>
      </c>
      <c r="M14" s="1131">
        <f t="shared" si="22"/>
        <v>371944</v>
      </c>
      <c r="N14" s="1132">
        <f t="shared" si="23"/>
        <v>200</v>
      </c>
      <c r="O14" s="1133">
        <f t="shared" si="26"/>
        <v>750669</v>
      </c>
      <c r="P14" s="1129">
        <f t="shared" si="27"/>
        <v>750469</v>
      </c>
      <c r="Q14" s="1130">
        <f t="shared" si="28"/>
        <v>395366</v>
      </c>
      <c r="R14" s="1131">
        <f t="shared" si="28"/>
        <v>355103</v>
      </c>
      <c r="S14" s="1134">
        <f t="shared" si="29"/>
        <v>474377</v>
      </c>
      <c r="T14" s="1501">
        <v>356478</v>
      </c>
      <c r="U14" s="1502">
        <v>117899</v>
      </c>
      <c r="V14" s="1135">
        <v>3</v>
      </c>
      <c r="W14" s="775">
        <v>3</v>
      </c>
      <c r="X14" s="1136" t="s">
        <v>121</v>
      </c>
      <c r="Y14" s="1193">
        <f t="shared" si="30"/>
        <v>276092</v>
      </c>
      <c r="Z14" s="1194">
        <v>38888</v>
      </c>
      <c r="AA14" s="1195">
        <v>237204</v>
      </c>
      <c r="AB14" s="1196">
        <v>200</v>
      </c>
      <c r="AC14" s="966">
        <f t="shared" si="31"/>
        <v>1037555</v>
      </c>
      <c r="AD14" s="824">
        <f t="shared" si="32"/>
        <v>1037555</v>
      </c>
      <c r="AE14" s="825">
        <f t="shared" si="3"/>
        <v>896639</v>
      </c>
      <c r="AF14" s="911">
        <f t="shared" si="3"/>
        <v>140916</v>
      </c>
      <c r="AG14" s="296"/>
      <c r="AH14" s="294">
        <f t="shared" si="24"/>
        <v>899745</v>
      </c>
      <c r="AI14" s="292">
        <v>893569</v>
      </c>
      <c r="AJ14" s="295">
        <v>6176</v>
      </c>
      <c r="AK14" s="294">
        <f t="shared" si="25"/>
        <v>137810</v>
      </c>
      <c r="AL14" s="292">
        <v>3070</v>
      </c>
      <c r="AM14" s="295">
        <v>134740</v>
      </c>
      <c r="AN14" s="339">
        <v>0</v>
      </c>
      <c r="AO14" s="292">
        <v>0</v>
      </c>
      <c r="AP14" s="292">
        <v>0</v>
      </c>
      <c r="AQ14" s="292">
        <v>0</v>
      </c>
      <c r="AR14" s="295">
        <v>0</v>
      </c>
      <c r="AS14" s="297">
        <v>3</v>
      </c>
    </row>
    <row r="15" spans="1:46" s="170" customFormat="1" ht="14.1" customHeight="1">
      <c r="A15" s="245">
        <v>4</v>
      </c>
      <c r="B15" s="246" t="s">
        <v>122</v>
      </c>
      <c r="C15" s="247">
        <f t="shared" si="13"/>
        <v>679044</v>
      </c>
      <c r="D15" s="248">
        <f t="shared" si="14"/>
        <v>679044</v>
      </c>
      <c r="E15" s="249">
        <f t="shared" si="15"/>
        <v>561373</v>
      </c>
      <c r="F15" s="250">
        <f t="shared" si="16"/>
        <v>117671</v>
      </c>
      <c r="G15" s="248">
        <f t="shared" si="17"/>
        <v>590512</v>
      </c>
      <c r="H15" s="249">
        <f t="shared" si="18"/>
        <v>557461</v>
      </c>
      <c r="I15" s="251">
        <f t="shared" si="19"/>
        <v>33051</v>
      </c>
      <c r="J15" s="291"/>
      <c r="K15" s="1129">
        <f t="shared" si="20"/>
        <v>88532</v>
      </c>
      <c r="L15" s="1130">
        <f t="shared" si="21"/>
        <v>3912</v>
      </c>
      <c r="M15" s="1131">
        <f t="shared" si="22"/>
        <v>84620</v>
      </c>
      <c r="N15" s="1132">
        <f t="shared" si="23"/>
        <v>0</v>
      </c>
      <c r="O15" s="1133">
        <f t="shared" si="26"/>
        <v>234826</v>
      </c>
      <c r="P15" s="1129">
        <f t="shared" si="27"/>
        <v>234826</v>
      </c>
      <c r="Q15" s="1130">
        <f t="shared" si="28"/>
        <v>197182</v>
      </c>
      <c r="R15" s="1131">
        <f t="shared" si="28"/>
        <v>37644</v>
      </c>
      <c r="S15" s="1134">
        <f t="shared" si="29"/>
        <v>221448</v>
      </c>
      <c r="T15" s="1501">
        <v>193541</v>
      </c>
      <c r="U15" s="1502">
        <v>27907</v>
      </c>
      <c r="V15" s="1135">
        <v>4</v>
      </c>
      <c r="W15" s="775">
        <v>4</v>
      </c>
      <c r="X15" s="1136" t="s">
        <v>122</v>
      </c>
      <c r="Y15" s="1193">
        <f t="shared" si="30"/>
        <v>13378</v>
      </c>
      <c r="Z15" s="1194">
        <v>3641</v>
      </c>
      <c r="AA15" s="1195">
        <v>9737</v>
      </c>
      <c r="AB15" s="1196">
        <v>0</v>
      </c>
      <c r="AC15" s="966">
        <f t="shared" si="31"/>
        <v>444218</v>
      </c>
      <c r="AD15" s="824">
        <f t="shared" si="32"/>
        <v>444218</v>
      </c>
      <c r="AE15" s="825">
        <f t="shared" si="3"/>
        <v>364191</v>
      </c>
      <c r="AF15" s="911">
        <f t="shared" si="3"/>
        <v>80027</v>
      </c>
      <c r="AG15" s="296"/>
      <c r="AH15" s="294">
        <f t="shared" si="24"/>
        <v>369064</v>
      </c>
      <c r="AI15" s="292">
        <v>363920</v>
      </c>
      <c r="AJ15" s="295">
        <v>5144</v>
      </c>
      <c r="AK15" s="294">
        <f t="shared" si="25"/>
        <v>75154</v>
      </c>
      <c r="AL15" s="292">
        <v>271</v>
      </c>
      <c r="AM15" s="295">
        <v>74883</v>
      </c>
      <c r="AN15" s="339">
        <v>0</v>
      </c>
      <c r="AO15" s="292">
        <v>0</v>
      </c>
      <c r="AP15" s="292">
        <v>0</v>
      </c>
      <c r="AQ15" s="292">
        <v>0</v>
      </c>
      <c r="AR15" s="295">
        <v>0</v>
      </c>
      <c r="AS15" s="297">
        <v>4</v>
      </c>
    </row>
    <row r="16" spans="1:46" s="170" customFormat="1" ht="14.1" customHeight="1">
      <c r="A16" s="252">
        <v>5</v>
      </c>
      <c r="B16" s="253" t="s">
        <v>123</v>
      </c>
      <c r="C16" s="254">
        <f t="shared" si="13"/>
        <v>9720528</v>
      </c>
      <c r="D16" s="255">
        <f t="shared" si="14"/>
        <v>9719298</v>
      </c>
      <c r="E16" s="256">
        <f t="shared" si="15"/>
        <v>4620369</v>
      </c>
      <c r="F16" s="257">
        <f t="shared" si="16"/>
        <v>5098929</v>
      </c>
      <c r="G16" s="255">
        <f t="shared" si="17"/>
        <v>4020046</v>
      </c>
      <c r="H16" s="256">
        <f t="shared" si="18"/>
        <v>3800841</v>
      </c>
      <c r="I16" s="258">
        <f t="shared" si="19"/>
        <v>219205</v>
      </c>
      <c r="J16" s="291"/>
      <c r="K16" s="1137">
        <f t="shared" si="20"/>
        <v>5699252</v>
      </c>
      <c r="L16" s="1138">
        <f t="shared" si="21"/>
        <v>819528</v>
      </c>
      <c r="M16" s="1139">
        <f t="shared" si="22"/>
        <v>4879724</v>
      </c>
      <c r="N16" s="1140">
        <f t="shared" si="23"/>
        <v>1230</v>
      </c>
      <c r="O16" s="1141">
        <f t="shared" si="26"/>
        <v>6354177</v>
      </c>
      <c r="P16" s="1137">
        <f t="shared" si="27"/>
        <v>6352947</v>
      </c>
      <c r="Q16" s="1138">
        <f t="shared" si="28"/>
        <v>2553830</v>
      </c>
      <c r="R16" s="1139">
        <f t="shared" si="28"/>
        <v>3799117</v>
      </c>
      <c r="S16" s="1142">
        <f t="shared" si="29"/>
        <v>1965492</v>
      </c>
      <c r="T16" s="1503">
        <v>1749907</v>
      </c>
      <c r="U16" s="1504">
        <v>215585</v>
      </c>
      <c r="V16" s="1143">
        <v>5</v>
      </c>
      <c r="W16" s="778">
        <v>5</v>
      </c>
      <c r="X16" s="1144" t="s">
        <v>123</v>
      </c>
      <c r="Y16" s="1197">
        <f t="shared" si="30"/>
        <v>4387455</v>
      </c>
      <c r="Z16" s="1198">
        <v>803923</v>
      </c>
      <c r="AA16" s="1199">
        <v>3583532</v>
      </c>
      <c r="AB16" s="1200">
        <v>1230</v>
      </c>
      <c r="AC16" s="1014">
        <f t="shared" si="31"/>
        <v>3366351</v>
      </c>
      <c r="AD16" s="870">
        <f t="shared" si="32"/>
        <v>3366351</v>
      </c>
      <c r="AE16" s="871">
        <f t="shared" si="3"/>
        <v>2066539</v>
      </c>
      <c r="AF16" s="913">
        <f t="shared" si="3"/>
        <v>1299812</v>
      </c>
      <c r="AG16" s="296"/>
      <c r="AH16" s="300">
        <f t="shared" si="24"/>
        <v>2054554</v>
      </c>
      <c r="AI16" s="298">
        <v>2050934</v>
      </c>
      <c r="AJ16" s="301">
        <v>3620</v>
      </c>
      <c r="AK16" s="300">
        <f t="shared" si="25"/>
        <v>1311797</v>
      </c>
      <c r="AL16" s="298">
        <v>15605</v>
      </c>
      <c r="AM16" s="301">
        <v>1296192</v>
      </c>
      <c r="AN16" s="341">
        <v>0</v>
      </c>
      <c r="AO16" s="298">
        <v>0</v>
      </c>
      <c r="AP16" s="298">
        <v>0</v>
      </c>
      <c r="AQ16" s="298">
        <v>0</v>
      </c>
      <c r="AR16" s="301">
        <v>0</v>
      </c>
      <c r="AS16" s="302">
        <v>5</v>
      </c>
    </row>
    <row r="17" spans="1:45" s="172" customFormat="1" ht="18" customHeight="1">
      <c r="A17" s="582" t="s">
        <v>124</v>
      </c>
      <c r="B17" s="677"/>
      <c r="C17" s="235">
        <f>SUM(D17,N17)</f>
        <v>20365086</v>
      </c>
      <c r="D17" s="236">
        <f>SUM(E17,F17)</f>
        <v>20349545</v>
      </c>
      <c r="E17" s="237">
        <f>SUM(H17,L17)</f>
        <v>13580943</v>
      </c>
      <c r="F17" s="238">
        <f>SUM(I17,M17)</f>
        <v>6768602</v>
      </c>
      <c r="G17" s="236">
        <f>SUM(H17:I17)</f>
        <v>13213964</v>
      </c>
      <c r="H17" s="237">
        <f>SUM(T17,AI17)</f>
        <v>12363101</v>
      </c>
      <c r="I17" s="239">
        <f>SUM(U17,AJ17)</f>
        <v>850863</v>
      </c>
      <c r="J17" s="271"/>
      <c r="K17" s="1113">
        <f>SUM(L17,M17)</f>
        <v>7135581</v>
      </c>
      <c r="L17" s="1114">
        <f>SUM(Z17,AL17)</f>
        <v>1217842</v>
      </c>
      <c r="M17" s="1115">
        <f>SUM(AA17,AM17)</f>
        <v>5917739</v>
      </c>
      <c r="N17" s="1116">
        <f>SUM(AB17,AN17)</f>
        <v>15541</v>
      </c>
      <c r="O17" s="1117">
        <f>SUM(P17,AB17)</f>
        <v>9135133</v>
      </c>
      <c r="P17" s="1113">
        <f>SUM(Q17:R17)</f>
        <v>9119592</v>
      </c>
      <c r="Q17" s="1114">
        <f>SUM(T17,Z17)</f>
        <v>5316943</v>
      </c>
      <c r="R17" s="1115">
        <f>SUM(U17,AA17)</f>
        <v>3802649</v>
      </c>
      <c r="S17" s="1118">
        <f>SUM(T17:U17)</f>
        <v>4960979</v>
      </c>
      <c r="T17" s="1497">
        <f t="shared" ref="T17:U17" si="33">T18</f>
        <v>4155130</v>
      </c>
      <c r="U17" s="1498">
        <f t="shared" si="33"/>
        <v>805849</v>
      </c>
      <c r="V17" s="1119"/>
      <c r="W17" s="800" t="s">
        <v>124</v>
      </c>
      <c r="X17" s="1145"/>
      <c r="Y17" s="1185">
        <f t="shared" ref="Y17:AB17" si="34">Y18</f>
        <v>4158613</v>
      </c>
      <c r="Z17" s="1186">
        <f t="shared" si="34"/>
        <v>1161813</v>
      </c>
      <c r="AA17" s="1187">
        <f t="shared" si="34"/>
        <v>2996800</v>
      </c>
      <c r="AB17" s="1188">
        <f t="shared" si="34"/>
        <v>15541</v>
      </c>
      <c r="AC17" s="875">
        <f t="shared" si="31"/>
        <v>11229953</v>
      </c>
      <c r="AD17" s="849">
        <f t="shared" si="32"/>
        <v>11229953</v>
      </c>
      <c r="AE17" s="850">
        <f t="shared" si="3"/>
        <v>8264000</v>
      </c>
      <c r="AF17" s="908">
        <f t="shared" si="3"/>
        <v>2965953</v>
      </c>
      <c r="AG17" s="277"/>
      <c r="AH17" s="275">
        <f t="shared" ref="AH17:AH42" si="35">SUM(AI17:AJ17)</f>
        <v>8252985</v>
      </c>
      <c r="AI17" s="272">
        <f t="shared" ref="AI17:AM17" si="36">AI18</f>
        <v>8207971</v>
      </c>
      <c r="AJ17" s="276">
        <f t="shared" si="36"/>
        <v>45014</v>
      </c>
      <c r="AK17" s="275">
        <f t="shared" ref="AK17" si="37">SUM(AL17:AM17)</f>
        <v>2976968</v>
      </c>
      <c r="AL17" s="272">
        <f t="shared" si="36"/>
        <v>56029</v>
      </c>
      <c r="AM17" s="276">
        <f t="shared" si="36"/>
        <v>2920939</v>
      </c>
      <c r="AN17" s="279">
        <v>0</v>
      </c>
      <c r="AO17" s="272">
        <v>0</v>
      </c>
      <c r="AP17" s="272">
        <v>0</v>
      </c>
      <c r="AQ17" s="272">
        <v>0</v>
      </c>
      <c r="AR17" s="276">
        <v>0</v>
      </c>
      <c r="AS17" s="280"/>
    </row>
    <row r="18" spans="1:45" s="171" customFormat="1" ht="14.1" customHeight="1">
      <c r="A18" s="581" t="s">
        <v>235</v>
      </c>
      <c r="B18" s="640"/>
      <c r="C18" s="240">
        <f>SUM(C19:C24)</f>
        <v>20365086</v>
      </c>
      <c r="D18" s="241">
        <f>SUM(E18,F18)</f>
        <v>20349545</v>
      </c>
      <c r="E18" s="242">
        <f>SUM(H18,L18)</f>
        <v>13580943</v>
      </c>
      <c r="F18" s="243">
        <f>SUM(I18,M18)</f>
        <v>6768602</v>
      </c>
      <c r="G18" s="241">
        <f>SUM(H18:I18)</f>
        <v>13213964</v>
      </c>
      <c r="H18" s="242">
        <f>SUM(T18,AI18)</f>
        <v>12363101</v>
      </c>
      <c r="I18" s="244">
        <f>SUM(U18,AJ18)</f>
        <v>850863</v>
      </c>
      <c r="J18" s="281"/>
      <c r="K18" s="1121">
        <f>SUM(L18,M18)</f>
        <v>7135581</v>
      </c>
      <c r="L18" s="1122">
        <f>SUM(Z18,AL18)</f>
        <v>1217842</v>
      </c>
      <c r="M18" s="1123">
        <f>SUM(AA18,AM18)</f>
        <v>5917739</v>
      </c>
      <c r="N18" s="1124">
        <f>SUM(N19:N24)</f>
        <v>15541</v>
      </c>
      <c r="O18" s="1125">
        <f>SUM(O19:O24)</f>
        <v>9135133</v>
      </c>
      <c r="P18" s="1121">
        <f t="shared" ref="P18:R18" si="38">SUM(P19:P24)</f>
        <v>9119592</v>
      </c>
      <c r="Q18" s="1122">
        <f t="shared" si="38"/>
        <v>5316943</v>
      </c>
      <c r="R18" s="1123">
        <f t="shared" si="38"/>
        <v>3802649</v>
      </c>
      <c r="S18" s="1126">
        <f>SUM(S19:S24)</f>
        <v>4960979</v>
      </c>
      <c r="T18" s="1499">
        <f>SUM(T19:T24)</f>
        <v>4155130</v>
      </c>
      <c r="U18" s="1500">
        <f>SUM(U19:U24)</f>
        <v>805849</v>
      </c>
      <c r="V18" s="1127"/>
      <c r="W18" s="789" t="s">
        <v>235</v>
      </c>
      <c r="X18" s="1024"/>
      <c r="Y18" s="1189">
        <f t="shared" ref="Y18:AR18" si="39">SUM(Y19:Y24)</f>
        <v>4158613</v>
      </c>
      <c r="Z18" s="1190">
        <f t="shared" si="39"/>
        <v>1161813</v>
      </c>
      <c r="AA18" s="1191">
        <f t="shared" si="39"/>
        <v>2996800</v>
      </c>
      <c r="AB18" s="1192">
        <f t="shared" si="39"/>
        <v>15541</v>
      </c>
      <c r="AC18" s="1128">
        <f t="shared" si="39"/>
        <v>11229953</v>
      </c>
      <c r="AD18" s="859">
        <f t="shared" si="39"/>
        <v>11229953</v>
      </c>
      <c r="AE18" s="860">
        <f t="shared" si="39"/>
        <v>8264000</v>
      </c>
      <c r="AF18" s="910">
        <f t="shared" si="39"/>
        <v>2965953</v>
      </c>
      <c r="AG18" s="287"/>
      <c r="AH18" s="285">
        <f t="shared" si="39"/>
        <v>8252985</v>
      </c>
      <c r="AI18" s="282">
        <f t="shared" si="39"/>
        <v>8207971</v>
      </c>
      <c r="AJ18" s="286">
        <f t="shared" si="39"/>
        <v>45014</v>
      </c>
      <c r="AK18" s="285">
        <f t="shared" si="39"/>
        <v>2976968</v>
      </c>
      <c r="AL18" s="282">
        <f t="shared" si="39"/>
        <v>56029</v>
      </c>
      <c r="AM18" s="286">
        <f t="shared" si="39"/>
        <v>2920939</v>
      </c>
      <c r="AN18" s="289">
        <f t="shared" si="39"/>
        <v>0</v>
      </c>
      <c r="AO18" s="282">
        <f t="shared" si="39"/>
        <v>0</v>
      </c>
      <c r="AP18" s="282">
        <f t="shared" si="39"/>
        <v>0</v>
      </c>
      <c r="AQ18" s="282">
        <f t="shared" si="39"/>
        <v>0</v>
      </c>
      <c r="AR18" s="286">
        <f t="shared" si="39"/>
        <v>0</v>
      </c>
      <c r="AS18" s="290"/>
    </row>
    <row r="19" spans="1:45" s="170" customFormat="1" ht="14.1" customHeight="1">
      <c r="A19" s="245">
        <v>6</v>
      </c>
      <c r="B19" s="246" t="s">
        <v>126</v>
      </c>
      <c r="C19" s="247">
        <f t="shared" ref="C19:C24" si="40">SUM(D19,N19)</f>
        <v>7599961</v>
      </c>
      <c r="D19" s="248">
        <f t="shared" ref="D19:D24" si="41">SUM(E19,F19)</f>
        <v>7589948</v>
      </c>
      <c r="E19" s="249">
        <f t="shared" ref="E19:E24" si="42">SUM(H19,L19)</f>
        <v>4714796</v>
      </c>
      <c r="F19" s="250">
        <f t="shared" ref="F19:F24" si="43">SUM(I19,M19)</f>
        <v>2875152</v>
      </c>
      <c r="G19" s="248">
        <f t="shared" ref="G19:G24" si="44">SUM(H19:I19)</f>
        <v>4443328</v>
      </c>
      <c r="H19" s="249">
        <f t="shared" ref="H19:H24" si="45">SUM(T19,AI19)</f>
        <v>4024899</v>
      </c>
      <c r="I19" s="251">
        <f t="shared" ref="I19:I24" si="46">SUM(U19,AJ19)</f>
        <v>418429</v>
      </c>
      <c r="J19" s="291"/>
      <c r="K19" s="1129">
        <f t="shared" ref="K19:K24" si="47">SUM(L19,M19)</f>
        <v>3146620</v>
      </c>
      <c r="L19" s="1130">
        <f t="shared" ref="L19:L24" si="48">SUM(Z19,AL19)</f>
        <v>689897</v>
      </c>
      <c r="M19" s="1131">
        <f t="shared" ref="M19:M24" si="49">SUM(AA19,AM19)</f>
        <v>2456723</v>
      </c>
      <c r="N19" s="1132">
        <f t="shared" ref="N19:N24" si="50">SUM(AB19,AN19)</f>
        <v>10013</v>
      </c>
      <c r="O19" s="1133">
        <f t="shared" ref="O19:O24" si="51">SUM(P19,AB19)</f>
        <v>5122638</v>
      </c>
      <c r="P19" s="1129">
        <f t="shared" ref="P19:P24" si="52">SUM(Q19:R19)</f>
        <v>5112625</v>
      </c>
      <c r="Q19" s="1130">
        <f t="shared" ref="Q19:R24" si="53">SUM(T19,Z19)</f>
        <v>2750856</v>
      </c>
      <c r="R19" s="1131">
        <f t="shared" si="53"/>
        <v>2361769</v>
      </c>
      <c r="S19" s="1134">
        <f t="shared" ref="S19:S24" si="54">SUM(T19:U19)</f>
        <v>2475712</v>
      </c>
      <c r="T19" s="1501">
        <v>2061897</v>
      </c>
      <c r="U19" s="1502">
        <v>413815</v>
      </c>
      <c r="V19" s="1135">
        <v>6</v>
      </c>
      <c r="W19" s="775">
        <v>6</v>
      </c>
      <c r="X19" s="1136" t="s">
        <v>126</v>
      </c>
      <c r="Y19" s="1193">
        <f t="shared" ref="Y19:Y24" si="55">SUM(Z19:AA19)</f>
        <v>2636913</v>
      </c>
      <c r="Z19" s="1194">
        <v>688959</v>
      </c>
      <c r="AA19" s="1195">
        <v>1947954</v>
      </c>
      <c r="AB19" s="1196">
        <v>10013</v>
      </c>
      <c r="AC19" s="966">
        <f t="shared" ref="AC19:AC25" si="56">SUM(AD19,AN19)</f>
        <v>2477323</v>
      </c>
      <c r="AD19" s="824">
        <f t="shared" si="32"/>
        <v>2477323</v>
      </c>
      <c r="AE19" s="825">
        <f t="shared" si="3"/>
        <v>1963940</v>
      </c>
      <c r="AF19" s="911">
        <f t="shared" si="3"/>
        <v>513383</v>
      </c>
      <c r="AG19" s="296"/>
      <c r="AH19" s="294">
        <f t="shared" si="35"/>
        <v>1967616</v>
      </c>
      <c r="AI19" s="292">
        <v>1963002</v>
      </c>
      <c r="AJ19" s="295">
        <v>4614</v>
      </c>
      <c r="AK19" s="294">
        <f t="shared" ref="AK19:AK25" si="57">SUM(AL19:AM19)</f>
        <v>509707</v>
      </c>
      <c r="AL19" s="292">
        <v>938</v>
      </c>
      <c r="AM19" s="295">
        <v>508769</v>
      </c>
      <c r="AN19" s="339">
        <v>0</v>
      </c>
      <c r="AO19" s="292">
        <v>0</v>
      </c>
      <c r="AP19" s="292">
        <v>0</v>
      </c>
      <c r="AQ19" s="292">
        <v>0</v>
      </c>
      <c r="AR19" s="295">
        <v>0</v>
      </c>
      <c r="AS19" s="297">
        <v>6</v>
      </c>
    </row>
    <row r="20" spans="1:45" s="170" customFormat="1" ht="14.1" customHeight="1">
      <c r="A20" s="245">
        <v>7</v>
      </c>
      <c r="B20" s="246" t="s">
        <v>127</v>
      </c>
      <c r="C20" s="247">
        <f t="shared" si="40"/>
        <v>1988293</v>
      </c>
      <c r="D20" s="248">
        <f t="shared" si="41"/>
        <v>1988293</v>
      </c>
      <c r="E20" s="249">
        <f t="shared" si="42"/>
        <v>1143800</v>
      </c>
      <c r="F20" s="250">
        <f t="shared" si="43"/>
        <v>844493</v>
      </c>
      <c r="G20" s="248">
        <f t="shared" si="44"/>
        <v>1177370</v>
      </c>
      <c r="H20" s="249">
        <f t="shared" si="45"/>
        <v>1135659</v>
      </c>
      <c r="I20" s="251">
        <f t="shared" si="46"/>
        <v>41711</v>
      </c>
      <c r="J20" s="291"/>
      <c r="K20" s="1129">
        <f t="shared" si="47"/>
        <v>810923</v>
      </c>
      <c r="L20" s="1130">
        <f t="shared" si="48"/>
        <v>8141</v>
      </c>
      <c r="M20" s="1131">
        <f t="shared" si="49"/>
        <v>802782</v>
      </c>
      <c r="N20" s="1132">
        <f t="shared" si="50"/>
        <v>0</v>
      </c>
      <c r="O20" s="1133">
        <f t="shared" si="51"/>
        <v>363407</v>
      </c>
      <c r="P20" s="1129">
        <f t="shared" si="52"/>
        <v>363407</v>
      </c>
      <c r="Q20" s="1130">
        <f t="shared" si="53"/>
        <v>125819</v>
      </c>
      <c r="R20" s="1131">
        <f t="shared" si="53"/>
        <v>237588</v>
      </c>
      <c r="S20" s="1134">
        <f t="shared" si="54"/>
        <v>152513</v>
      </c>
      <c r="T20" s="1501">
        <v>117689</v>
      </c>
      <c r="U20" s="1502">
        <v>34824</v>
      </c>
      <c r="V20" s="1135">
        <v>7</v>
      </c>
      <c r="W20" s="775">
        <v>7</v>
      </c>
      <c r="X20" s="1136" t="s">
        <v>127</v>
      </c>
      <c r="Y20" s="1193">
        <f t="shared" si="55"/>
        <v>210894</v>
      </c>
      <c r="Z20" s="1194">
        <v>8130</v>
      </c>
      <c r="AA20" s="1195">
        <v>202764</v>
      </c>
      <c r="AB20" s="1196">
        <v>0</v>
      </c>
      <c r="AC20" s="966">
        <f t="shared" si="56"/>
        <v>1624886</v>
      </c>
      <c r="AD20" s="824">
        <f t="shared" si="32"/>
        <v>1624886</v>
      </c>
      <c r="AE20" s="825">
        <f t="shared" si="3"/>
        <v>1017981</v>
      </c>
      <c r="AF20" s="911">
        <f t="shared" si="3"/>
        <v>606905</v>
      </c>
      <c r="AG20" s="296"/>
      <c r="AH20" s="294">
        <f t="shared" si="35"/>
        <v>1024857</v>
      </c>
      <c r="AI20" s="292">
        <v>1017970</v>
      </c>
      <c r="AJ20" s="295">
        <v>6887</v>
      </c>
      <c r="AK20" s="294">
        <f t="shared" si="57"/>
        <v>600029</v>
      </c>
      <c r="AL20" s="292">
        <v>11</v>
      </c>
      <c r="AM20" s="295">
        <v>600018</v>
      </c>
      <c r="AN20" s="339">
        <v>0</v>
      </c>
      <c r="AO20" s="292">
        <v>0</v>
      </c>
      <c r="AP20" s="292">
        <v>0</v>
      </c>
      <c r="AQ20" s="292">
        <v>0</v>
      </c>
      <c r="AR20" s="295">
        <v>0</v>
      </c>
      <c r="AS20" s="297">
        <v>7</v>
      </c>
    </row>
    <row r="21" spans="1:45" s="170" customFormat="1" ht="14.1" customHeight="1">
      <c r="A21" s="245">
        <v>8</v>
      </c>
      <c r="B21" s="246" t="s">
        <v>128</v>
      </c>
      <c r="C21" s="247">
        <f t="shared" si="40"/>
        <v>3785759</v>
      </c>
      <c r="D21" s="248">
        <f t="shared" si="41"/>
        <v>3783689</v>
      </c>
      <c r="E21" s="249">
        <f t="shared" si="42"/>
        <v>2305720</v>
      </c>
      <c r="F21" s="250">
        <f t="shared" si="43"/>
        <v>1477969</v>
      </c>
      <c r="G21" s="248">
        <f t="shared" si="44"/>
        <v>1986468</v>
      </c>
      <c r="H21" s="249">
        <f t="shared" si="45"/>
        <v>1867063</v>
      </c>
      <c r="I21" s="251">
        <f t="shared" si="46"/>
        <v>119405</v>
      </c>
      <c r="J21" s="291"/>
      <c r="K21" s="1129">
        <f t="shared" si="47"/>
        <v>1797221</v>
      </c>
      <c r="L21" s="1130">
        <f t="shared" si="48"/>
        <v>438657</v>
      </c>
      <c r="M21" s="1131">
        <f t="shared" si="49"/>
        <v>1358564</v>
      </c>
      <c r="N21" s="1132">
        <f t="shared" si="50"/>
        <v>2070</v>
      </c>
      <c r="O21" s="1133">
        <f t="shared" si="51"/>
        <v>1737896</v>
      </c>
      <c r="P21" s="1129">
        <f t="shared" si="52"/>
        <v>1735826</v>
      </c>
      <c r="Q21" s="1130">
        <f t="shared" si="53"/>
        <v>1114485</v>
      </c>
      <c r="R21" s="1131">
        <f t="shared" si="53"/>
        <v>621341</v>
      </c>
      <c r="S21" s="1134">
        <f t="shared" si="54"/>
        <v>847785</v>
      </c>
      <c r="T21" s="1501">
        <v>730465</v>
      </c>
      <c r="U21" s="1502">
        <v>117320</v>
      </c>
      <c r="V21" s="1135">
        <v>8</v>
      </c>
      <c r="W21" s="775">
        <v>8</v>
      </c>
      <c r="X21" s="1136" t="s">
        <v>128</v>
      </c>
      <c r="Y21" s="1193">
        <f t="shared" si="55"/>
        <v>888041</v>
      </c>
      <c r="Z21" s="1194">
        <v>384020</v>
      </c>
      <c r="AA21" s="1195">
        <v>504021</v>
      </c>
      <c r="AB21" s="1196">
        <v>2070</v>
      </c>
      <c r="AC21" s="966">
        <f t="shared" si="56"/>
        <v>2047863</v>
      </c>
      <c r="AD21" s="824">
        <f t="shared" si="32"/>
        <v>2047863</v>
      </c>
      <c r="AE21" s="825">
        <f t="shared" si="3"/>
        <v>1191235</v>
      </c>
      <c r="AF21" s="911">
        <f t="shared" si="3"/>
        <v>856628</v>
      </c>
      <c r="AG21" s="296"/>
      <c r="AH21" s="294">
        <f t="shared" si="35"/>
        <v>1138683</v>
      </c>
      <c r="AI21" s="292">
        <v>1136598</v>
      </c>
      <c r="AJ21" s="295">
        <v>2085</v>
      </c>
      <c r="AK21" s="294">
        <f t="shared" si="57"/>
        <v>909180</v>
      </c>
      <c r="AL21" s="292">
        <v>54637</v>
      </c>
      <c r="AM21" s="295">
        <v>854543</v>
      </c>
      <c r="AN21" s="339">
        <v>0</v>
      </c>
      <c r="AO21" s="292">
        <v>0</v>
      </c>
      <c r="AP21" s="292">
        <v>0</v>
      </c>
      <c r="AQ21" s="292">
        <v>0</v>
      </c>
      <c r="AR21" s="295">
        <v>0</v>
      </c>
      <c r="AS21" s="297">
        <v>8</v>
      </c>
    </row>
    <row r="22" spans="1:45" s="170" customFormat="1" ht="14.1" customHeight="1">
      <c r="A22" s="245">
        <v>9</v>
      </c>
      <c r="B22" s="246" t="s">
        <v>129</v>
      </c>
      <c r="C22" s="247">
        <f t="shared" si="40"/>
        <v>373293</v>
      </c>
      <c r="D22" s="248">
        <f t="shared" si="41"/>
        <v>372383</v>
      </c>
      <c r="E22" s="249">
        <f t="shared" si="42"/>
        <v>221079</v>
      </c>
      <c r="F22" s="250">
        <f t="shared" si="43"/>
        <v>151304</v>
      </c>
      <c r="G22" s="248">
        <f t="shared" si="44"/>
        <v>178710</v>
      </c>
      <c r="H22" s="249">
        <f t="shared" si="45"/>
        <v>162299</v>
      </c>
      <c r="I22" s="251">
        <f t="shared" si="46"/>
        <v>16411</v>
      </c>
      <c r="J22" s="291"/>
      <c r="K22" s="1129">
        <f t="shared" si="47"/>
        <v>193673</v>
      </c>
      <c r="L22" s="1130">
        <f t="shared" si="48"/>
        <v>58780</v>
      </c>
      <c r="M22" s="1131">
        <f t="shared" si="49"/>
        <v>134893</v>
      </c>
      <c r="N22" s="1132">
        <f t="shared" si="50"/>
        <v>910</v>
      </c>
      <c r="O22" s="1133">
        <f t="shared" si="51"/>
        <v>302869</v>
      </c>
      <c r="P22" s="1129">
        <f t="shared" si="52"/>
        <v>301959</v>
      </c>
      <c r="Q22" s="1130">
        <f t="shared" si="53"/>
        <v>196274</v>
      </c>
      <c r="R22" s="1131">
        <f t="shared" si="53"/>
        <v>105685</v>
      </c>
      <c r="S22" s="1134">
        <f t="shared" si="54"/>
        <v>154213</v>
      </c>
      <c r="T22" s="1501">
        <v>137817</v>
      </c>
      <c r="U22" s="1502">
        <v>16396</v>
      </c>
      <c r="V22" s="1135">
        <v>9</v>
      </c>
      <c r="W22" s="775">
        <v>9</v>
      </c>
      <c r="X22" s="1136" t="s">
        <v>129</v>
      </c>
      <c r="Y22" s="1193">
        <f t="shared" si="55"/>
        <v>147746</v>
      </c>
      <c r="Z22" s="1194">
        <v>58457</v>
      </c>
      <c r="AA22" s="1195">
        <v>89289</v>
      </c>
      <c r="AB22" s="1196">
        <v>910</v>
      </c>
      <c r="AC22" s="966">
        <f t="shared" si="56"/>
        <v>70424</v>
      </c>
      <c r="AD22" s="824">
        <f t="shared" si="32"/>
        <v>70424</v>
      </c>
      <c r="AE22" s="825">
        <f t="shared" si="3"/>
        <v>24805</v>
      </c>
      <c r="AF22" s="911">
        <f t="shared" si="3"/>
        <v>45619</v>
      </c>
      <c r="AG22" s="296"/>
      <c r="AH22" s="294">
        <f t="shared" si="35"/>
        <v>24497</v>
      </c>
      <c r="AI22" s="292">
        <v>24482</v>
      </c>
      <c r="AJ22" s="295">
        <v>15</v>
      </c>
      <c r="AK22" s="294">
        <f t="shared" si="57"/>
        <v>45927</v>
      </c>
      <c r="AL22" s="292">
        <v>323</v>
      </c>
      <c r="AM22" s="295">
        <v>45604</v>
      </c>
      <c r="AN22" s="339">
        <v>0</v>
      </c>
      <c r="AO22" s="292">
        <v>0</v>
      </c>
      <c r="AP22" s="292">
        <v>0</v>
      </c>
      <c r="AQ22" s="292">
        <v>0</v>
      </c>
      <c r="AR22" s="295">
        <v>0</v>
      </c>
      <c r="AS22" s="297">
        <v>9</v>
      </c>
    </row>
    <row r="23" spans="1:45" s="170" customFormat="1" ht="14.1" customHeight="1">
      <c r="A23" s="245">
        <v>10</v>
      </c>
      <c r="B23" s="246" t="s">
        <v>131</v>
      </c>
      <c r="C23" s="247">
        <f t="shared" si="40"/>
        <v>1237351</v>
      </c>
      <c r="D23" s="248">
        <f t="shared" si="41"/>
        <v>1237351</v>
      </c>
      <c r="E23" s="249">
        <f t="shared" si="42"/>
        <v>1016483</v>
      </c>
      <c r="F23" s="250">
        <f t="shared" si="43"/>
        <v>220868</v>
      </c>
      <c r="G23" s="248">
        <f t="shared" si="44"/>
        <v>1035353</v>
      </c>
      <c r="H23" s="249">
        <f t="shared" si="45"/>
        <v>1014211</v>
      </c>
      <c r="I23" s="251">
        <f t="shared" si="46"/>
        <v>21142</v>
      </c>
      <c r="J23" s="291"/>
      <c r="K23" s="1129">
        <f t="shared" si="47"/>
        <v>201998</v>
      </c>
      <c r="L23" s="1130">
        <f t="shared" si="48"/>
        <v>2272</v>
      </c>
      <c r="M23" s="1131">
        <f t="shared" si="49"/>
        <v>199726</v>
      </c>
      <c r="N23" s="1132">
        <f t="shared" si="50"/>
        <v>0</v>
      </c>
      <c r="O23" s="1133">
        <f t="shared" si="51"/>
        <v>29565</v>
      </c>
      <c r="P23" s="1129">
        <f t="shared" si="52"/>
        <v>29565</v>
      </c>
      <c r="Q23" s="1130">
        <f t="shared" si="53"/>
        <v>22771</v>
      </c>
      <c r="R23" s="1131">
        <f t="shared" si="53"/>
        <v>6794</v>
      </c>
      <c r="S23" s="1134">
        <f t="shared" si="54"/>
        <v>23369</v>
      </c>
      <c r="T23" s="1501">
        <v>20534</v>
      </c>
      <c r="U23" s="1502">
        <v>2835</v>
      </c>
      <c r="V23" s="1135">
        <v>10</v>
      </c>
      <c r="W23" s="775">
        <v>10</v>
      </c>
      <c r="X23" s="1136" t="s">
        <v>131</v>
      </c>
      <c r="Y23" s="1193">
        <f t="shared" si="55"/>
        <v>6196</v>
      </c>
      <c r="Z23" s="1194">
        <v>2237</v>
      </c>
      <c r="AA23" s="1195">
        <v>3959</v>
      </c>
      <c r="AB23" s="1196">
        <v>0</v>
      </c>
      <c r="AC23" s="966">
        <f t="shared" si="56"/>
        <v>1207786</v>
      </c>
      <c r="AD23" s="824">
        <f t="shared" si="32"/>
        <v>1207786</v>
      </c>
      <c r="AE23" s="825">
        <f t="shared" si="3"/>
        <v>993712</v>
      </c>
      <c r="AF23" s="911">
        <f t="shared" si="3"/>
        <v>214074</v>
      </c>
      <c r="AG23" s="296"/>
      <c r="AH23" s="294">
        <f t="shared" si="35"/>
        <v>1011984</v>
      </c>
      <c r="AI23" s="292">
        <v>993677</v>
      </c>
      <c r="AJ23" s="295">
        <v>18307</v>
      </c>
      <c r="AK23" s="294">
        <f t="shared" si="57"/>
        <v>195802</v>
      </c>
      <c r="AL23" s="292">
        <v>35</v>
      </c>
      <c r="AM23" s="295">
        <v>195767</v>
      </c>
      <c r="AN23" s="339">
        <v>0</v>
      </c>
      <c r="AO23" s="292">
        <v>0</v>
      </c>
      <c r="AP23" s="292">
        <v>0</v>
      </c>
      <c r="AQ23" s="292">
        <v>0</v>
      </c>
      <c r="AR23" s="295">
        <v>0</v>
      </c>
      <c r="AS23" s="297">
        <v>10</v>
      </c>
    </row>
    <row r="24" spans="1:45" s="170" customFormat="1" ht="14.1" customHeight="1">
      <c r="A24" s="252">
        <v>11</v>
      </c>
      <c r="B24" s="253" t="s">
        <v>132</v>
      </c>
      <c r="C24" s="254">
        <f t="shared" si="40"/>
        <v>5380429</v>
      </c>
      <c r="D24" s="255">
        <f t="shared" si="41"/>
        <v>5377881</v>
      </c>
      <c r="E24" s="256">
        <f t="shared" si="42"/>
        <v>4179065</v>
      </c>
      <c r="F24" s="257">
        <f t="shared" si="43"/>
        <v>1198816</v>
      </c>
      <c r="G24" s="255">
        <f t="shared" si="44"/>
        <v>4392735</v>
      </c>
      <c r="H24" s="256">
        <f t="shared" si="45"/>
        <v>4158970</v>
      </c>
      <c r="I24" s="258">
        <f t="shared" si="46"/>
        <v>233765</v>
      </c>
      <c r="J24" s="291"/>
      <c r="K24" s="1137">
        <f t="shared" si="47"/>
        <v>985146</v>
      </c>
      <c r="L24" s="1138">
        <f t="shared" si="48"/>
        <v>20095</v>
      </c>
      <c r="M24" s="1139">
        <f t="shared" si="49"/>
        <v>965051</v>
      </c>
      <c r="N24" s="1140">
        <f t="shared" si="50"/>
        <v>2548</v>
      </c>
      <c r="O24" s="1141">
        <f t="shared" si="51"/>
        <v>1578758</v>
      </c>
      <c r="P24" s="1137">
        <f t="shared" si="52"/>
        <v>1576210</v>
      </c>
      <c r="Q24" s="1138">
        <f t="shared" si="53"/>
        <v>1106738</v>
      </c>
      <c r="R24" s="1139">
        <f t="shared" si="53"/>
        <v>469472</v>
      </c>
      <c r="S24" s="1142">
        <f t="shared" si="54"/>
        <v>1307387</v>
      </c>
      <c r="T24" s="1503">
        <v>1086728</v>
      </c>
      <c r="U24" s="1504">
        <v>220659</v>
      </c>
      <c r="V24" s="1143">
        <v>11</v>
      </c>
      <c r="W24" s="778">
        <v>11</v>
      </c>
      <c r="X24" s="1144" t="s">
        <v>132</v>
      </c>
      <c r="Y24" s="1197">
        <f t="shared" si="55"/>
        <v>268823</v>
      </c>
      <c r="Z24" s="1198">
        <v>20010</v>
      </c>
      <c r="AA24" s="1199">
        <v>248813</v>
      </c>
      <c r="AB24" s="1200">
        <v>2548</v>
      </c>
      <c r="AC24" s="1014">
        <f t="shared" si="56"/>
        <v>3801671</v>
      </c>
      <c r="AD24" s="870">
        <f t="shared" si="32"/>
        <v>3801671</v>
      </c>
      <c r="AE24" s="871">
        <f t="shared" si="3"/>
        <v>3072327</v>
      </c>
      <c r="AF24" s="913">
        <f t="shared" si="3"/>
        <v>729344</v>
      </c>
      <c r="AG24" s="296"/>
      <c r="AH24" s="300">
        <f t="shared" si="35"/>
        <v>3085348</v>
      </c>
      <c r="AI24" s="298">
        <v>3072242</v>
      </c>
      <c r="AJ24" s="301">
        <v>13106</v>
      </c>
      <c r="AK24" s="300">
        <f t="shared" si="57"/>
        <v>716323</v>
      </c>
      <c r="AL24" s="298">
        <v>85</v>
      </c>
      <c r="AM24" s="301">
        <v>716238</v>
      </c>
      <c r="AN24" s="341">
        <v>0</v>
      </c>
      <c r="AO24" s="298">
        <v>0</v>
      </c>
      <c r="AP24" s="298">
        <v>0</v>
      </c>
      <c r="AQ24" s="298">
        <v>0</v>
      </c>
      <c r="AR24" s="301">
        <v>0</v>
      </c>
      <c r="AS24" s="302">
        <v>11</v>
      </c>
    </row>
    <row r="25" spans="1:45" s="172" customFormat="1" ht="18" customHeight="1">
      <c r="A25" s="579" t="s">
        <v>133</v>
      </c>
      <c r="B25" s="677"/>
      <c r="C25" s="259">
        <f>SUM(D25,N25)</f>
        <v>18329041</v>
      </c>
      <c r="D25" s="260">
        <f>SUM(E25,F25)</f>
        <v>18329041</v>
      </c>
      <c r="E25" s="261">
        <f>SUM(H25,L25)</f>
        <v>14697724</v>
      </c>
      <c r="F25" s="262">
        <f>SUM(I25,M25)</f>
        <v>3631317</v>
      </c>
      <c r="G25" s="260">
        <f>SUM(H25:I25)</f>
        <v>14801599</v>
      </c>
      <c r="H25" s="261">
        <f>SUM(T25,AI25)</f>
        <v>14608658</v>
      </c>
      <c r="I25" s="263">
        <f>SUM(U25,AJ25)</f>
        <v>192941</v>
      </c>
      <c r="J25" s="303"/>
      <c r="K25" s="1146">
        <f>SUM(L25,M25)</f>
        <v>3527442</v>
      </c>
      <c r="L25" s="1147">
        <f>SUM(Z25,AL25)</f>
        <v>89066</v>
      </c>
      <c r="M25" s="1148">
        <f>SUM(AA25,AM25)</f>
        <v>3438376</v>
      </c>
      <c r="N25" s="1149">
        <f>SUM(AB25,AN25)</f>
        <v>0</v>
      </c>
      <c r="O25" s="1150">
        <f>SUM(P25,AB25)</f>
        <v>1855340</v>
      </c>
      <c r="P25" s="1113">
        <f>SUM(Q25:R25)</f>
        <v>1855340</v>
      </c>
      <c r="Q25" s="1114">
        <f>SUM(T25,Z25)</f>
        <v>1218406</v>
      </c>
      <c r="R25" s="1115">
        <f>SUM(U25,AA25)</f>
        <v>636934</v>
      </c>
      <c r="S25" s="1151">
        <f>SUM(T25:U25)</f>
        <v>1291403</v>
      </c>
      <c r="T25" s="1505">
        <f>SUM(T26,T33)</f>
        <v>1143151</v>
      </c>
      <c r="U25" s="1506">
        <f>SUM(U26,U33)</f>
        <v>148252</v>
      </c>
      <c r="V25" s="1119"/>
      <c r="W25" s="757" t="s">
        <v>133</v>
      </c>
      <c r="X25" s="1145"/>
      <c r="Y25" s="1201">
        <f>SUM(Z25:AA25)</f>
        <v>563937</v>
      </c>
      <c r="Z25" s="1202">
        <f>SUM(Z26,Z33)</f>
        <v>75255</v>
      </c>
      <c r="AA25" s="1203">
        <f>SUM(AA26,AA33)</f>
        <v>488682</v>
      </c>
      <c r="AB25" s="1204">
        <f>SUM(AB26,AB33)</f>
        <v>0</v>
      </c>
      <c r="AC25" s="1044">
        <f t="shared" si="56"/>
        <v>16473701</v>
      </c>
      <c r="AD25" s="1036">
        <f t="shared" si="32"/>
        <v>16473701</v>
      </c>
      <c r="AE25" s="1037">
        <f t="shared" si="3"/>
        <v>13479318</v>
      </c>
      <c r="AF25" s="1038">
        <f t="shared" si="3"/>
        <v>2994383</v>
      </c>
      <c r="AG25" s="307"/>
      <c r="AH25" s="305">
        <f t="shared" si="35"/>
        <v>13510196</v>
      </c>
      <c r="AI25" s="304">
        <f t="shared" ref="AI25:AJ25" si="58">AI26+AI33</f>
        <v>13465507</v>
      </c>
      <c r="AJ25" s="306">
        <f t="shared" si="58"/>
        <v>44689</v>
      </c>
      <c r="AK25" s="305">
        <f t="shared" si="57"/>
        <v>2963505</v>
      </c>
      <c r="AL25" s="304">
        <f t="shared" ref="AL25:AM25" si="59">AL26+AL33</f>
        <v>13811</v>
      </c>
      <c r="AM25" s="306">
        <f t="shared" si="59"/>
        <v>2949694</v>
      </c>
      <c r="AN25" s="279">
        <v>0</v>
      </c>
      <c r="AO25" s="272">
        <v>0</v>
      </c>
      <c r="AP25" s="272">
        <v>0</v>
      </c>
      <c r="AQ25" s="272">
        <v>0</v>
      </c>
      <c r="AR25" s="276">
        <v>0</v>
      </c>
      <c r="AS25" s="280"/>
    </row>
    <row r="26" spans="1:45" s="171" customFormat="1" ht="14.1" customHeight="1">
      <c r="A26" s="581" t="s">
        <v>134</v>
      </c>
      <c r="B26" s="640"/>
      <c r="C26" s="240">
        <f>SUM(C27:C32)</f>
        <v>6797550</v>
      </c>
      <c r="D26" s="241">
        <f t="shared" ref="D26:N26" si="60">SUM(D27:D32)</f>
        <v>6797550</v>
      </c>
      <c r="E26" s="242">
        <f t="shared" si="60"/>
        <v>5519129</v>
      </c>
      <c r="F26" s="243">
        <f t="shared" si="60"/>
        <v>1278421</v>
      </c>
      <c r="G26" s="241">
        <f t="shared" si="60"/>
        <v>5567494</v>
      </c>
      <c r="H26" s="242">
        <f t="shared" si="60"/>
        <v>5478589</v>
      </c>
      <c r="I26" s="244">
        <f t="shared" si="60"/>
        <v>88905</v>
      </c>
      <c r="J26" s="281"/>
      <c r="K26" s="1121">
        <f t="shared" si="60"/>
        <v>1230056</v>
      </c>
      <c r="L26" s="1122">
        <f t="shared" si="60"/>
        <v>40540</v>
      </c>
      <c r="M26" s="1123">
        <f t="shared" si="60"/>
        <v>1189516</v>
      </c>
      <c r="N26" s="1124">
        <f t="shared" si="60"/>
        <v>0</v>
      </c>
      <c r="O26" s="1125">
        <f>SUM(O27:O32)</f>
        <v>603404</v>
      </c>
      <c r="P26" s="1121">
        <f>Q26+R26</f>
        <v>603404</v>
      </c>
      <c r="Q26" s="1122">
        <f>T26+Z26</f>
        <v>307480</v>
      </c>
      <c r="R26" s="1123">
        <f>U26+AA26</f>
        <v>295924</v>
      </c>
      <c r="S26" s="1126">
        <f>SUM(S27:S32)</f>
        <v>325896</v>
      </c>
      <c r="T26" s="1499">
        <f>SUM(T27:T32)</f>
        <v>268307</v>
      </c>
      <c r="U26" s="1500">
        <f>SUM(U27:U32)</f>
        <v>57589</v>
      </c>
      <c r="V26" s="1127" t="s">
        <v>188</v>
      </c>
      <c r="W26" s="789" t="s">
        <v>134</v>
      </c>
      <c r="X26" s="1024"/>
      <c r="Y26" s="1189">
        <f>SUM(Y27:Y32)</f>
        <v>277508</v>
      </c>
      <c r="Z26" s="1190">
        <f t="shared" ref="Z26:AR26" si="61">SUM(Z27:Z32)</f>
        <v>39173</v>
      </c>
      <c r="AA26" s="1191">
        <f t="shared" si="61"/>
        <v>238335</v>
      </c>
      <c r="AB26" s="1192">
        <f t="shared" si="61"/>
        <v>0</v>
      </c>
      <c r="AC26" s="1128">
        <f t="shared" si="61"/>
        <v>6194146</v>
      </c>
      <c r="AD26" s="859">
        <f t="shared" si="61"/>
        <v>6194146</v>
      </c>
      <c r="AE26" s="860">
        <f t="shared" si="61"/>
        <v>5211649</v>
      </c>
      <c r="AF26" s="910">
        <f t="shared" si="61"/>
        <v>982497</v>
      </c>
      <c r="AG26" s="287"/>
      <c r="AH26" s="285">
        <f t="shared" si="61"/>
        <v>5241598</v>
      </c>
      <c r="AI26" s="282">
        <f t="shared" si="61"/>
        <v>5210282</v>
      </c>
      <c r="AJ26" s="286">
        <f t="shared" si="61"/>
        <v>31316</v>
      </c>
      <c r="AK26" s="285">
        <f>SUM(AK27:AK32)</f>
        <v>952548</v>
      </c>
      <c r="AL26" s="282">
        <f>SUM(AL27:AL32)</f>
        <v>1367</v>
      </c>
      <c r="AM26" s="286">
        <f t="shared" ref="AM26" si="62">SUM(AM27:AM32)</f>
        <v>951181</v>
      </c>
      <c r="AN26" s="289">
        <f t="shared" si="61"/>
        <v>0</v>
      </c>
      <c r="AO26" s="282">
        <f t="shared" si="61"/>
        <v>0</v>
      </c>
      <c r="AP26" s="282">
        <f t="shared" si="61"/>
        <v>0</v>
      </c>
      <c r="AQ26" s="282">
        <f t="shared" si="61"/>
        <v>0</v>
      </c>
      <c r="AR26" s="286">
        <f t="shared" si="61"/>
        <v>0</v>
      </c>
      <c r="AS26" s="290" t="s">
        <v>188</v>
      </c>
    </row>
    <row r="27" spans="1:45" s="170" customFormat="1" ht="14.1" customHeight="1">
      <c r="A27" s="245">
        <v>12</v>
      </c>
      <c r="B27" s="246" t="s">
        <v>135</v>
      </c>
      <c r="C27" s="247">
        <f t="shared" ref="C27:C32" si="63">SUM(D27,N27)</f>
        <v>1911585</v>
      </c>
      <c r="D27" s="248">
        <f t="shared" ref="D27:D32" si="64">SUM(E27,F27)</f>
        <v>1911585</v>
      </c>
      <c r="E27" s="249">
        <f t="shared" ref="E27:E32" si="65">SUM(H27,L27)</f>
        <v>1428742</v>
      </c>
      <c r="F27" s="250">
        <f t="shared" ref="F27:F32" si="66">SUM(I27,M27)</f>
        <v>482843</v>
      </c>
      <c r="G27" s="248">
        <f t="shared" ref="G27:G32" si="67">SUM(H27:I27)</f>
        <v>1439746</v>
      </c>
      <c r="H27" s="249">
        <f t="shared" ref="H27:H32" si="68">SUM(T27,AI27)</f>
        <v>1423122</v>
      </c>
      <c r="I27" s="251">
        <f t="shared" ref="I27:I32" si="69">SUM(U27,AJ27)</f>
        <v>16624</v>
      </c>
      <c r="J27" s="291"/>
      <c r="K27" s="1129">
        <f t="shared" ref="K27:K32" si="70">SUM(L27,M27)</f>
        <v>471839</v>
      </c>
      <c r="L27" s="1130">
        <f t="shared" ref="L27:L32" si="71">SUM(Z27,AL27)</f>
        <v>5620</v>
      </c>
      <c r="M27" s="1131">
        <f t="shared" ref="M27:M32" si="72">SUM(AA27,AM27)</f>
        <v>466219</v>
      </c>
      <c r="N27" s="1132">
        <f t="shared" ref="N27:N32" si="73">SUM(AB27,AN27)</f>
        <v>0</v>
      </c>
      <c r="O27" s="1133">
        <f t="shared" ref="O27:O32" si="74">SUM(P27,AB27)</f>
        <v>133526</v>
      </c>
      <c r="P27" s="1129">
        <f t="shared" ref="P27:P32" si="75">SUM(Q27:R27)</f>
        <v>133526</v>
      </c>
      <c r="Q27" s="1130">
        <f t="shared" ref="Q27:R32" si="76">SUM(T27,Z27)</f>
        <v>46771</v>
      </c>
      <c r="R27" s="1131">
        <f t="shared" si="76"/>
        <v>86755</v>
      </c>
      <c r="S27" s="1134">
        <f t="shared" ref="S27:S32" si="77">SUM(T27:U27)</f>
        <v>48539</v>
      </c>
      <c r="T27" s="1501">
        <v>41553</v>
      </c>
      <c r="U27" s="1502">
        <v>6986</v>
      </c>
      <c r="V27" s="1135">
        <v>12</v>
      </c>
      <c r="W27" s="775">
        <v>12</v>
      </c>
      <c r="X27" s="1136" t="s">
        <v>135</v>
      </c>
      <c r="Y27" s="1193">
        <f t="shared" ref="Y27:Y32" si="78">SUM(Z27:AA27)</f>
        <v>84987</v>
      </c>
      <c r="Z27" s="1194">
        <v>5218</v>
      </c>
      <c r="AA27" s="1195">
        <v>79769</v>
      </c>
      <c r="AB27" s="1196">
        <v>0</v>
      </c>
      <c r="AC27" s="966">
        <f t="shared" ref="AC27:AC32" si="79">SUM(AD27,AN27)</f>
        <v>1778059</v>
      </c>
      <c r="AD27" s="824">
        <f t="shared" si="32"/>
        <v>1778059</v>
      </c>
      <c r="AE27" s="825">
        <f t="shared" si="3"/>
        <v>1381971</v>
      </c>
      <c r="AF27" s="911">
        <f t="shared" si="3"/>
        <v>396088</v>
      </c>
      <c r="AG27" s="296"/>
      <c r="AH27" s="294">
        <f t="shared" si="35"/>
        <v>1391207</v>
      </c>
      <c r="AI27" s="393">
        <v>1381569</v>
      </c>
      <c r="AJ27" s="465">
        <v>9638</v>
      </c>
      <c r="AK27" s="294">
        <f t="shared" ref="AK27:AK32" si="80">SUM(AL27:AM27)</f>
        <v>386852</v>
      </c>
      <c r="AL27" s="393">
        <v>402</v>
      </c>
      <c r="AM27" s="465">
        <v>386450</v>
      </c>
      <c r="AN27" s="339">
        <v>0</v>
      </c>
      <c r="AO27" s="292">
        <v>0</v>
      </c>
      <c r="AP27" s="292">
        <v>0</v>
      </c>
      <c r="AQ27" s="292">
        <v>0</v>
      </c>
      <c r="AR27" s="295">
        <v>0</v>
      </c>
      <c r="AS27" s="297">
        <v>12</v>
      </c>
    </row>
    <row r="28" spans="1:45" s="170" customFormat="1" ht="14.1" customHeight="1">
      <c r="A28" s="245">
        <v>13</v>
      </c>
      <c r="B28" s="246" t="s">
        <v>136</v>
      </c>
      <c r="C28" s="247">
        <f t="shared" si="63"/>
        <v>7756</v>
      </c>
      <c r="D28" s="248">
        <f t="shared" si="64"/>
        <v>7756</v>
      </c>
      <c r="E28" s="249">
        <f t="shared" si="65"/>
        <v>5414</v>
      </c>
      <c r="F28" s="250">
        <f t="shared" si="66"/>
        <v>2342</v>
      </c>
      <c r="G28" s="248">
        <f t="shared" si="67"/>
        <v>5414</v>
      </c>
      <c r="H28" s="249">
        <f t="shared" si="68"/>
        <v>5414</v>
      </c>
      <c r="I28" s="251">
        <f t="shared" si="69"/>
        <v>0</v>
      </c>
      <c r="J28" s="291"/>
      <c r="K28" s="1129">
        <f t="shared" si="70"/>
        <v>2342</v>
      </c>
      <c r="L28" s="1130">
        <f t="shared" si="71"/>
        <v>0</v>
      </c>
      <c r="M28" s="1131">
        <f t="shared" si="72"/>
        <v>2342</v>
      </c>
      <c r="N28" s="1132">
        <f t="shared" si="73"/>
        <v>0</v>
      </c>
      <c r="O28" s="1133">
        <f t="shared" si="74"/>
        <v>0</v>
      </c>
      <c r="P28" s="1129">
        <f t="shared" si="75"/>
        <v>0</v>
      </c>
      <c r="Q28" s="1130">
        <f t="shared" si="76"/>
        <v>0</v>
      </c>
      <c r="R28" s="1131">
        <f t="shared" si="76"/>
        <v>0</v>
      </c>
      <c r="S28" s="1134">
        <f t="shared" si="77"/>
        <v>0</v>
      </c>
      <c r="T28" s="1501">
        <v>0</v>
      </c>
      <c r="U28" s="1502">
        <v>0</v>
      </c>
      <c r="V28" s="1135">
        <v>13</v>
      </c>
      <c r="W28" s="775">
        <v>13</v>
      </c>
      <c r="X28" s="1136" t="s">
        <v>136</v>
      </c>
      <c r="Y28" s="1193">
        <f t="shared" si="78"/>
        <v>0</v>
      </c>
      <c r="Z28" s="1194">
        <v>0</v>
      </c>
      <c r="AA28" s="1195">
        <v>0</v>
      </c>
      <c r="AB28" s="1196">
        <v>0</v>
      </c>
      <c r="AC28" s="966">
        <f t="shared" si="79"/>
        <v>7756</v>
      </c>
      <c r="AD28" s="824">
        <f t="shared" si="32"/>
        <v>7756</v>
      </c>
      <c r="AE28" s="825">
        <f t="shared" si="3"/>
        <v>5414</v>
      </c>
      <c r="AF28" s="911">
        <f t="shared" si="3"/>
        <v>2342</v>
      </c>
      <c r="AG28" s="296"/>
      <c r="AH28" s="294">
        <f t="shared" si="35"/>
        <v>5414</v>
      </c>
      <c r="AI28" s="393">
        <v>5414</v>
      </c>
      <c r="AJ28" s="465">
        <v>0</v>
      </c>
      <c r="AK28" s="294">
        <f t="shared" si="80"/>
        <v>2342</v>
      </c>
      <c r="AL28" s="393">
        <v>0</v>
      </c>
      <c r="AM28" s="465">
        <v>2342</v>
      </c>
      <c r="AN28" s="339">
        <v>0</v>
      </c>
      <c r="AO28" s="292">
        <v>0</v>
      </c>
      <c r="AP28" s="292">
        <v>0</v>
      </c>
      <c r="AQ28" s="292">
        <v>0</v>
      </c>
      <c r="AR28" s="295">
        <v>0</v>
      </c>
      <c r="AS28" s="297">
        <v>13</v>
      </c>
    </row>
    <row r="29" spans="1:45" s="170" customFormat="1" ht="14.1" customHeight="1">
      <c r="A29" s="245">
        <v>14</v>
      </c>
      <c r="B29" s="246" t="s">
        <v>137</v>
      </c>
      <c r="C29" s="247">
        <f t="shared" si="63"/>
        <v>2519</v>
      </c>
      <c r="D29" s="248">
        <f t="shared" si="64"/>
        <v>2519</v>
      </c>
      <c r="E29" s="249">
        <f t="shared" si="65"/>
        <v>841</v>
      </c>
      <c r="F29" s="250">
        <f t="shared" si="66"/>
        <v>1678</v>
      </c>
      <c r="G29" s="248">
        <f t="shared" si="67"/>
        <v>1165</v>
      </c>
      <c r="H29" s="249">
        <f t="shared" si="68"/>
        <v>841</v>
      </c>
      <c r="I29" s="251">
        <f t="shared" si="69"/>
        <v>324</v>
      </c>
      <c r="J29" s="291"/>
      <c r="K29" s="1129">
        <f t="shared" si="70"/>
        <v>1354</v>
      </c>
      <c r="L29" s="1130">
        <f t="shared" si="71"/>
        <v>0</v>
      </c>
      <c r="M29" s="1131">
        <f t="shared" si="72"/>
        <v>1354</v>
      </c>
      <c r="N29" s="1132">
        <f t="shared" si="73"/>
        <v>0</v>
      </c>
      <c r="O29" s="1133">
        <f t="shared" si="74"/>
        <v>0</v>
      </c>
      <c r="P29" s="1129">
        <f t="shared" si="75"/>
        <v>0</v>
      </c>
      <c r="Q29" s="1130">
        <f t="shared" si="76"/>
        <v>0</v>
      </c>
      <c r="R29" s="1131">
        <f t="shared" si="76"/>
        <v>0</v>
      </c>
      <c r="S29" s="1134">
        <f t="shared" si="77"/>
        <v>0</v>
      </c>
      <c r="T29" s="1501">
        <v>0</v>
      </c>
      <c r="U29" s="1502">
        <v>0</v>
      </c>
      <c r="V29" s="1135">
        <v>14</v>
      </c>
      <c r="W29" s="775">
        <v>14</v>
      </c>
      <c r="X29" s="1136" t="s">
        <v>137</v>
      </c>
      <c r="Y29" s="1193">
        <f t="shared" si="78"/>
        <v>0</v>
      </c>
      <c r="Z29" s="1194">
        <v>0</v>
      </c>
      <c r="AA29" s="1195">
        <v>0</v>
      </c>
      <c r="AB29" s="1196">
        <v>0</v>
      </c>
      <c r="AC29" s="966">
        <f t="shared" si="79"/>
        <v>2519</v>
      </c>
      <c r="AD29" s="824">
        <f t="shared" si="32"/>
        <v>2519</v>
      </c>
      <c r="AE29" s="825">
        <f t="shared" si="3"/>
        <v>841</v>
      </c>
      <c r="AF29" s="911">
        <f t="shared" si="3"/>
        <v>1678</v>
      </c>
      <c r="AG29" s="296"/>
      <c r="AH29" s="294">
        <f t="shared" si="35"/>
        <v>1165</v>
      </c>
      <c r="AI29" s="393">
        <v>841</v>
      </c>
      <c r="AJ29" s="465">
        <v>324</v>
      </c>
      <c r="AK29" s="294">
        <f t="shared" si="80"/>
        <v>1354</v>
      </c>
      <c r="AL29" s="393">
        <v>0</v>
      </c>
      <c r="AM29" s="465">
        <v>1354</v>
      </c>
      <c r="AN29" s="339">
        <v>0</v>
      </c>
      <c r="AO29" s="292">
        <v>0</v>
      </c>
      <c r="AP29" s="292">
        <v>0</v>
      </c>
      <c r="AQ29" s="292">
        <v>0</v>
      </c>
      <c r="AR29" s="295">
        <v>0</v>
      </c>
      <c r="AS29" s="297">
        <v>14</v>
      </c>
    </row>
    <row r="30" spans="1:45" s="170" customFormat="1" ht="14.1" customHeight="1">
      <c r="A30" s="245">
        <v>15</v>
      </c>
      <c r="B30" s="246" t="s">
        <v>138</v>
      </c>
      <c r="C30" s="247">
        <f t="shared" si="63"/>
        <v>4338074</v>
      </c>
      <c r="D30" s="248">
        <f t="shared" si="64"/>
        <v>4338074</v>
      </c>
      <c r="E30" s="249">
        <f t="shared" si="65"/>
        <v>3591730</v>
      </c>
      <c r="F30" s="250">
        <f t="shared" si="66"/>
        <v>746344</v>
      </c>
      <c r="G30" s="248">
        <f t="shared" si="67"/>
        <v>3627956</v>
      </c>
      <c r="H30" s="249">
        <f t="shared" si="68"/>
        <v>3556825</v>
      </c>
      <c r="I30" s="251">
        <f t="shared" si="69"/>
        <v>71131</v>
      </c>
      <c r="J30" s="291"/>
      <c r="K30" s="1129">
        <f t="shared" si="70"/>
        <v>710118</v>
      </c>
      <c r="L30" s="1130">
        <f t="shared" si="71"/>
        <v>34905</v>
      </c>
      <c r="M30" s="1131">
        <f t="shared" si="72"/>
        <v>675213</v>
      </c>
      <c r="N30" s="1132">
        <f t="shared" si="73"/>
        <v>0</v>
      </c>
      <c r="O30" s="1133">
        <f t="shared" si="74"/>
        <v>469878</v>
      </c>
      <c r="P30" s="1129">
        <f t="shared" si="75"/>
        <v>469878</v>
      </c>
      <c r="Q30" s="1130">
        <f t="shared" si="76"/>
        <v>260709</v>
      </c>
      <c r="R30" s="1131">
        <f t="shared" si="76"/>
        <v>209169</v>
      </c>
      <c r="S30" s="1134">
        <f t="shared" si="77"/>
        <v>277357</v>
      </c>
      <c r="T30" s="1501">
        <v>226754</v>
      </c>
      <c r="U30" s="1502">
        <v>50603</v>
      </c>
      <c r="V30" s="1135">
        <v>15</v>
      </c>
      <c r="W30" s="775">
        <v>15</v>
      </c>
      <c r="X30" s="1136" t="s">
        <v>138</v>
      </c>
      <c r="Y30" s="1193">
        <f t="shared" si="78"/>
        <v>192521</v>
      </c>
      <c r="Z30" s="1194">
        <v>33955</v>
      </c>
      <c r="AA30" s="1195">
        <v>158566</v>
      </c>
      <c r="AB30" s="1196">
        <v>0</v>
      </c>
      <c r="AC30" s="966">
        <f t="shared" si="79"/>
        <v>3868196</v>
      </c>
      <c r="AD30" s="824">
        <f t="shared" si="32"/>
        <v>3868196</v>
      </c>
      <c r="AE30" s="825">
        <f t="shared" si="3"/>
        <v>3331021</v>
      </c>
      <c r="AF30" s="911">
        <f t="shared" si="3"/>
        <v>537175</v>
      </c>
      <c r="AG30" s="296"/>
      <c r="AH30" s="294">
        <f t="shared" si="35"/>
        <v>3350599</v>
      </c>
      <c r="AI30" s="393">
        <v>3330071</v>
      </c>
      <c r="AJ30" s="465">
        <v>20528</v>
      </c>
      <c r="AK30" s="294">
        <f t="shared" si="80"/>
        <v>517597</v>
      </c>
      <c r="AL30" s="393">
        <v>950</v>
      </c>
      <c r="AM30" s="465">
        <v>516647</v>
      </c>
      <c r="AN30" s="339">
        <v>0</v>
      </c>
      <c r="AO30" s="292">
        <v>0</v>
      </c>
      <c r="AP30" s="292">
        <v>0</v>
      </c>
      <c r="AQ30" s="292">
        <v>0</v>
      </c>
      <c r="AR30" s="295">
        <v>0</v>
      </c>
      <c r="AS30" s="297">
        <v>15</v>
      </c>
    </row>
    <row r="31" spans="1:45" s="170" customFormat="1" ht="14.1" customHeight="1">
      <c r="A31" s="245">
        <v>16</v>
      </c>
      <c r="B31" s="246" t="s">
        <v>139</v>
      </c>
      <c r="C31" s="247">
        <f t="shared" si="63"/>
        <v>379656</v>
      </c>
      <c r="D31" s="248">
        <f t="shared" si="64"/>
        <v>379656</v>
      </c>
      <c r="E31" s="249">
        <f t="shared" si="65"/>
        <v>356426</v>
      </c>
      <c r="F31" s="250">
        <f t="shared" si="66"/>
        <v>23230</v>
      </c>
      <c r="G31" s="248">
        <f t="shared" si="67"/>
        <v>357192</v>
      </c>
      <c r="H31" s="249">
        <f t="shared" si="68"/>
        <v>356411</v>
      </c>
      <c r="I31" s="251">
        <f t="shared" si="69"/>
        <v>781</v>
      </c>
      <c r="J31" s="291"/>
      <c r="K31" s="1129">
        <f t="shared" si="70"/>
        <v>22464</v>
      </c>
      <c r="L31" s="1130">
        <f t="shared" si="71"/>
        <v>15</v>
      </c>
      <c r="M31" s="1131">
        <f t="shared" si="72"/>
        <v>22449</v>
      </c>
      <c r="N31" s="1132">
        <f t="shared" si="73"/>
        <v>0</v>
      </c>
      <c r="O31" s="1133">
        <f t="shared" si="74"/>
        <v>0</v>
      </c>
      <c r="P31" s="1129">
        <f t="shared" si="75"/>
        <v>0</v>
      </c>
      <c r="Q31" s="1130">
        <f t="shared" si="76"/>
        <v>0</v>
      </c>
      <c r="R31" s="1131">
        <f t="shared" si="76"/>
        <v>0</v>
      </c>
      <c r="S31" s="1134">
        <f t="shared" si="77"/>
        <v>0</v>
      </c>
      <c r="T31" s="1501">
        <v>0</v>
      </c>
      <c r="U31" s="1502">
        <v>0</v>
      </c>
      <c r="V31" s="1135">
        <v>16</v>
      </c>
      <c r="W31" s="775">
        <v>16</v>
      </c>
      <c r="X31" s="1136" t="s">
        <v>139</v>
      </c>
      <c r="Y31" s="1193">
        <f t="shared" si="78"/>
        <v>0</v>
      </c>
      <c r="Z31" s="1194">
        <v>0</v>
      </c>
      <c r="AA31" s="1195">
        <v>0</v>
      </c>
      <c r="AB31" s="1196">
        <v>0</v>
      </c>
      <c r="AC31" s="966">
        <f t="shared" si="79"/>
        <v>379656</v>
      </c>
      <c r="AD31" s="824">
        <f t="shared" si="32"/>
        <v>379656</v>
      </c>
      <c r="AE31" s="825">
        <f t="shared" si="3"/>
        <v>356426</v>
      </c>
      <c r="AF31" s="911">
        <f t="shared" si="3"/>
        <v>23230</v>
      </c>
      <c r="AG31" s="296"/>
      <c r="AH31" s="294">
        <f t="shared" si="35"/>
        <v>357192</v>
      </c>
      <c r="AI31" s="393">
        <v>356411</v>
      </c>
      <c r="AJ31" s="465">
        <v>781</v>
      </c>
      <c r="AK31" s="294">
        <f t="shared" si="80"/>
        <v>22464</v>
      </c>
      <c r="AL31" s="393">
        <v>15</v>
      </c>
      <c r="AM31" s="465">
        <v>22449</v>
      </c>
      <c r="AN31" s="339">
        <v>0</v>
      </c>
      <c r="AO31" s="292">
        <v>0</v>
      </c>
      <c r="AP31" s="292">
        <v>0</v>
      </c>
      <c r="AQ31" s="292">
        <v>0</v>
      </c>
      <c r="AR31" s="295">
        <v>0</v>
      </c>
      <c r="AS31" s="297">
        <v>16</v>
      </c>
    </row>
    <row r="32" spans="1:45" s="170" customFormat="1" ht="14.1" customHeight="1">
      <c r="A32" s="245">
        <v>17</v>
      </c>
      <c r="B32" s="246" t="s">
        <v>140</v>
      </c>
      <c r="C32" s="247">
        <f t="shared" si="63"/>
        <v>157960</v>
      </c>
      <c r="D32" s="248">
        <f t="shared" si="64"/>
        <v>157960</v>
      </c>
      <c r="E32" s="249">
        <f t="shared" si="65"/>
        <v>135976</v>
      </c>
      <c r="F32" s="250">
        <f t="shared" si="66"/>
        <v>21984</v>
      </c>
      <c r="G32" s="248">
        <f t="shared" si="67"/>
        <v>136021</v>
      </c>
      <c r="H32" s="249">
        <f t="shared" si="68"/>
        <v>135976</v>
      </c>
      <c r="I32" s="251">
        <f t="shared" si="69"/>
        <v>45</v>
      </c>
      <c r="J32" s="291"/>
      <c r="K32" s="1129">
        <f t="shared" si="70"/>
        <v>21939</v>
      </c>
      <c r="L32" s="1130">
        <f t="shared" si="71"/>
        <v>0</v>
      </c>
      <c r="M32" s="1131">
        <f t="shared" si="72"/>
        <v>21939</v>
      </c>
      <c r="N32" s="1132">
        <f t="shared" si="73"/>
        <v>0</v>
      </c>
      <c r="O32" s="1133">
        <f t="shared" si="74"/>
        <v>0</v>
      </c>
      <c r="P32" s="1129">
        <f t="shared" si="75"/>
        <v>0</v>
      </c>
      <c r="Q32" s="1130">
        <f t="shared" si="76"/>
        <v>0</v>
      </c>
      <c r="R32" s="1131">
        <f t="shared" si="76"/>
        <v>0</v>
      </c>
      <c r="S32" s="1134">
        <f t="shared" si="77"/>
        <v>0</v>
      </c>
      <c r="T32" s="1501">
        <v>0</v>
      </c>
      <c r="U32" s="1502">
        <v>0</v>
      </c>
      <c r="V32" s="1135">
        <v>17</v>
      </c>
      <c r="W32" s="775">
        <v>17</v>
      </c>
      <c r="X32" s="1136" t="s">
        <v>140</v>
      </c>
      <c r="Y32" s="1193">
        <f t="shared" si="78"/>
        <v>0</v>
      </c>
      <c r="Z32" s="1194">
        <v>0</v>
      </c>
      <c r="AA32" s="1195">
        <v>0</v>
      </c>
      <c r="AB32" s="1196">
        <v>0</v>
      </c>
      <c r="AC32" s="966">
        <f t="shared" si="79"/>
        <v>157960</v>
      </c>
      <c r="AD32" s="824">
        <f t="shared" si="32"/>
        <v>157960</v>
      </c>
      <c r="AE32" s="825">
        <f t="shared" si="3"/>
        <v>135976</v>
      </c>
      <c r="AF32" s="911">
        <f t="shared" si="3"/>
        <v>21984</v>
      </c>
      <c r="AG32" s="296"/>
      <c r="AH32" s="294">
        <f t="shared" si="35"/>
        <v>136021</v>
      </c>
      <c r="AI32" s="393">
        <v>135976</v>
      </c>
      <c r="AJ32" s="465">
        <v>45</v>
      </c>
      <c r="AK32" s="294">
        <f t="shared" si="80"/>
        <v>21939</v>
      </c>
      <c r="AL32" s="393">
        <v>0</v>
      </c>
      <c r="AM32" s="465">
        <v>21939</v>
      </c>
      <c r="AN32" s="339">
        <v>0</v>
      </c>
      <c r="AO32" s="292">
        <v>0</v>
      </c>
      <c r="AP32" s="292">
        <v>0</v>
      </c>
      <c r="AQ32" s="292">
        <v>0</v>
      </c>
      <c r="AR32" s="295">
        <v>0</v>
      </c>
      <c r="AS32" s="297">
        <v>17</v>
      </c>
    </row>
    <row r="33" spans="1:45" s="171" customFormat="1" ht="14.1" customHeight="1">
      <c r="A33" s="581" t="s">
        <v>141</v>
      </c>
      <c r="B33" s="680"/>
      <c r="C33" s="240">
        <f>SUM(C34:C42)</f>
        <v>11531491</v>
      </c>
      <c r="D33" s="241">
        <f t="shared" ref="D33:N33" si="81">SUM(D34:D42)</f>
        <v>11531491</v>
      </c>
      <c r="E33" s="242">
        <f t="shared" si="81"/>
        <v>9178595</v>
      </c>
      <c r="F33" s="243">
        <f t="shared" si="81"/>
        <v>2352896</v>
      </c>
      <c r="G33" s="241">
        <f t="shared" si="81"/>
        <v>9234105</v>
      </c>
      <c r="H33" s="242">
        <f t="shared" si="81"/>
        <v>9130069</v>
      </c>
      <c r="I33" s="244">
        <f t="shared" si="81"/>
        <v>104036</v>
      </c>
      <c r="J33" s="281"/>
      <c r="K33" s="1121">
        <f t="shared" si="81"/>
        <v>2297386</v>
      </c>
      <c r="L33" s="1122">
        <f t="shared" si="81"/>
        <v>48526</v>
      </c>
      <c r="M33" s="1123">
        <f t="shared" si="81"/>
        <v>2248860</v>
      </c>
      <c r="N33" s="1124">
        <f t="shared" si="81"/>
        <v>0</v>
      </c>
      <c r="O33" s="1125">
        <f>SUM(O34:O42)</f>
        <v>1251936</v>
      </c>
      <c r="P33" s="1121">
        <f>SUM(Q33:R33)</f>
        <v>1251936</v>
      </c>
      <c r="Q33" s="1122">
        <f>SUM(T33,Z33)</f>
        <v>910926</v>
      </c>
      <c r="R33" s="1123">
        <f>SUM(U33,AA33)</f>
        <v>341010</v>
      </c>
      <c r="S33" s="1126">
        <f>SUM(S34:S42)</f>
        <v>965507</v>
      </c>
      <c r="T33" s="1499">
        <v>874844</v>
      </c>
      <c r="U33" s="1500">
        <v>90663</v>
      </c>
      <c r="V33" s="1127"/>
      <c r="W33" s="789" t="s">
        <v>141</v>
      </c>
      <c r="X33" s="1152"/>
      <c r="Y33" s="1189">
        <f>SUM(Y34:Y42)</f>
        <v>286429</v>
      </c>
      <c r="Z33" s="1190">
        <v>36082</v>
      </c>
      <c r="AA33" s="1191">
        <v>250347</v>
      </c>
      <c r="AB33" s="1192">
        <v>0</v>
      </c>
      <c r="AC33" s="1128">
        <f t="shared" ref="AC33:AR33" si="82">SUM(AC34:AC42)</f>
        <v>10279555</v>
      </c>
      <c r="AD33" s="859">
        <f t="shared" si="82"/>
        <v>10279555</v>
      </c>
      <c r="AE33" s="860">
        <f t="shared" si="82"/>
        <v>8267669</v>
      </c>
      <c r="AF33" s="910">
        <f t="shared" si="82"/>
        <v>2011886</v>
      </c>
      <c r="AG33" s="287"/>
      <c r="AH33" s="285">
        <f t="shared" si="82"/>
        <v>8268598</v>
      </c>
      <c r="AI33" s="282">
        <f t="shared" si="82"/>
        <v>8255225</v>
      </c>
      <c r="AJ33" s="286">
        <f t="shared" si="82"/>
        <v>13373</v>
      </c>
      <c r="AK33" s="285">
        <f t="shared" si="82"/>
        <v>2010957</v>
      </c>
      <c r="AL33" s="282">
        <f t="shared" si="82"/>
        <v>12444</v>
      </c>
      <c r="AM33" s="286">
        <f t="shared" si="82"/>
        <v>1998513</v>
      </c>
      <c r="AN33" s="289">
        <f t="shared" si="82"/>
        <v>0</v>
      </c>
      <c r="AO33" s="282">
        <f t="shared" si="82"/>
        <v>0</v>
      </c>
      <c r="AP33" s="282">
        <f t="shared" si="82"/>
        <v>0</v>
      </c>
      <c r="AQ33" s="282">
        <f t="shared" si="82"/>
        <v>0</v>
      </c>
      <c r="AR33" s="286">
        <f t="shared" si="82"/>
        <v>0</v>
      </c>
      <c r="AS33" s="290"/>
    </row>
    <row r="34" spans="1:45" s="170" customFormat="1" ht="14.1" customHeight="1">
      <c r="A34" s="245">
        <v>18</v>
      </c>
      <c r="B34" s="246" t="s">
        <v>142</v>
      </c>
      <c r="C34" s="247">
        <f t="shared" ref="C34:C42" si="83">SUM(D34,N34)</f>
        <v>233349</v>
      </c>
      <c r="D34" s="248">
        <f t="shared" ref="D34:D42" si="84">SUM(E34,F34)</f>
        <v>233349</v>
      </c>
      <c r="E34" s="249">
        <f t="shared" ref="E34:E42" si="85">SUM(H34,L34)</f>
        <v>160559</v>
      </c>
      <c r="F34" s="250">
        <f t="shared" ref="F34:F42" si="86">SUM(I34,M34)</f>
        <v>72790</v>
      </c>
      <c r="G34" s="248">
        <f t="shared" ref="G34:G42" si="87">SUM(H34:I34)</f>
        <v>160696</v>
      </c>
      <c r="H34" s="249">
        <f t="shared" ref="H34:H42" si="88">SUM(T34,AI34)</f>
        <v>160559</v>
      </c>
      <c r="I34" s="251">
        <f t="shared" ref="I34:I42" si="89">SUM(U34,AJ34)</f>
        <v>137</v>
      </c>
      <c r="J34" s="291"/>
      <c r="K34" s="1129">
        <f t="shared" ref="K34:K42" si="90">SUM(L34,M34)</f>
        <v>72653</v>
      </c>
      <c r="L34" s="1130">
        <f t="shared" ref="L34:L42" si="91">SUM(Z34,AL34)</f>
        <v>0</v>
      </c>
      <c r="M34" s="1131">
        <f t="shared" ref="M34:M42" si="92">SUM(AA34,AM34)</f>
        <v>72653</v>
      </c>
      <c r="N34" s="1132">
        <f t="shared" ref="N34:N42" si="93">SUM(AB34,AN34)</f>
        <v>0</v>
      </c>
      <c r="O34" s="1133">
        <f t="shared" ref="O34:O42" si="94">SUM(P34,AB34)</f>
        <v>0</v>
      </c>
      <c r="P34" s="1129">
        <f t="shared" ref="P34:P42" si="95">SUM(Q34:R34)</f>
        <v>0</v>
      </c>
      <c r="Q34" s="1130">
        <f t="shared" ref="Q34:R42" si="96">SUM(T34,Z34)</f>
        <v>0</v>
      </c>
      <c r="R34" s="1131">
        <f t="shared" si="96"/>
        <v>0</v>
      </c>
      <c r="S34" s="1134">
        <f t="shared" ref="S34:S42" si="97">SUM(T34:U34)</f>
        <v>0</v>
      </c>
      <c r="T34" s="1501">
        <v>0</v>
      </c>
      <c r="U34" s="1502">
        <v>0</v>
      </c>
      <c r="V34" s="1153">
        <v>18</v>
      </c>
      <c r="W34" s="775">
        <v>18</v>
      </c>
      <c r="X34" s="1136" t="s">
        <v>142</v>
      </c>
      <c r="Y34" s="1193">
        <f t="shared" ref="Y34:Y42" si="98">SUM(Z34:AA34)</f>
        <v>0</v>
      </c>
      <c r="Z34" s="1194">
        <v>0</v>
      </c>
      <c r="AA34" s="1195">
        <v>0</v>
      </c>
      <c r="AB34" s="1196">
        <v>0</v>
      </c>
      <c r="AC34" s="966">
        <f t="shared" ref="AC34:AC55" si="99">SUM(AD34,AN34)</f>
        <v>233349</v>
      </c>
      <c r="AD34" s="824">
        <f t="shared" si="32"/>
        <v>233349</v>
      </c>
      <c r="AE34" s="825">
        <f t="shared" si="3"/>
        <v>160559</v>
      </c>
      <c r="AF34" s="911">
        <f t="shared" si="3"/>
        <v>72790</v>
      </c>
      <c r="AG34" s="296"/>
      <c r="AH34" s="294">
        <f t="shared" si="35"/>
        <v>160696</v>
      </c>
      <c r="AI34" s="393">
        <v>160559</v>
      </c>
      <c r="AJ34" s="465">
        <v>137</v>
      </c>
      <c r="AK34" s="294">
        <f t="shared" ref="AK34:AK42" si="100">SUM(AL34:AM34)</f>
        <v>72653</v>
      </c>
      <c r="AL34" s="393">
        <v>0</v>
      </c>
      <c r="AM34" s="465">
        <v>72653</v>
      </c>
      <c r="AN34" s="339">
        <v>0</v>
      </c>
      <c r="AO34" s="292">
        <v>0</v>
      </c>
      <c r="AP34" s="292">
        <v>0</v>
      </c>
      <c r="AQ34" s="292">
        <v>0</v>
      </c>
      <c r="AR34" s="295">
        <v>0</v>
      </c>
      <c r="AS34" s="308">
        <v>18</v>
      </c>
    </row>
    <row r="35" spans="1:45" s="170" customFormat="1" ht="14.1" customHeight="1">
      <c r="A35" s="245">
        <v>19</v>
      </c>
      <c r="B35" s="246" t="s">
        <v>143</v>
      </c>
      <c r="C35" s="247">
        <f t="shared" si="83"/>
        <v>10517</v>
      </c>
      <c r="D35" s="248">
        <f t="shared" si="84"/>
        <v>10517</v>
      </c>
      <c r="E35" s="249">
        <f t="shared" si="85"/>
        <v>9264</v>
      </c>
      <c r="F35" s="250">
        <f t="shared" si="86"/>
        <v>1253</v>
      </c>
      <c r="G35" s="248">
        <f t="shared" si="87"/>
        <v>9264</v>
      </c>
      <c r="H35" s="249">
        <f t="shared" si="88"/>
        <v>9264</v>
      </c>
      <c r="I35" s="251">
        <f t="shared" si="89"/>
        <v>0</v>
      </c>
      <c r="J35" s="291"/>
      <c r="K35" s="1129">
        <f t="shared" si="90"/>
        <v>1253</v>
      </c>
      <c r="L35" s="1130">
        <f t="shared" si="91"/>
        <v>0</v>
      </c>
      <c r="M35" s="1131">
        <f t="shared" si="92"/>
        <v>1253</v>
      </c>
      <c r="N35" s="1132">
        <f t="shared" si="93"/>
        <v>0</v>
      </c>
      <c r="O35" s="1133">
        <f t="shared" si="94"/>
        <v>0</v>
      </c>
      <c r="P35" s="1129">
        <f t="shared" si="95"/>
        <v>0</v>
      </c>
      <c r="Q35" s="1130">
        <f t="shared" si="96"/>
        <v>0</v>
      </c>
      <c r="R35" s="1131">
        <f t="shared" si="96"/>
        <v>0</v>
      </c>
      <c r="S35" s="1134">
        <f t="shared" si="97"/>
        <v>0</v>
      </c>
      <c r="T35" s="1501">
        <v>0</v>
      </c>
      <c r="U35" s="1502">
        <v>0</v>
      </c>
      <c r="V35" s="1153">
        <v>19</v>
      </c>
      <c r="W35" s="775">
        <v>19</v>
      </c>
      <c r="X35" s="1136" t="s">
        <v>143</v>
      </c>
      <c r="Y35" s="1193">
        <f t="shared" si="98"/>
        <v>0</v>
      </c>
      <c r="Z35" s="1194">
        <v>0</v>
      </c>
      <c r="AA35" s="1195">
        <v>0</v>
      </c>
      <c r="AB35" s="1196">
        <v>0</v>
      </c>
      <c r="AC35" s="966">
        <f t="shared" si="99"/>
        <v>10517</v>
      </c>
      <c r="AD35" s="824">
        <f t="shared" si="32"/>
        <v>10517</v>
      </c>
      <c r="AE35" s="825">
        <f t="shared" si="3"/>
        <v>9264</v>
      </c>
      <c r="AF35" s="911">
        <f t="shared" si="3"/>
        <v>1253</v>
      </c>
      <c r="AG35" s="296"/>
      <c r="AH35" s="294">
        <f t="shared" si="35"/>
        <v>9264</v>
      </c>
      <c r="AI35" s="393">
        <v>9264</v>
      </c>
      <c r="AJ35" s="465">
        <v>0</v>
      </c>
      <c r="AK35" s="294">
        <f t="shared" si="100"/>
        <v>1253</v>
      </c>
      <c r="AL35" s="393">
        <v>0</v>
      </c>
      <c r="AM35" s="465">
        <v>1253</v>
      </c>
      <c r="AN35" s="339">
        <v>0</v>
      </c>
      <c r="AO35" s="292">
        <v>0</v>
      </c>
      <c r="AP35" s="292">
        <v>0</v>
      </c>
      <c r="AQ35" s="292">
        <v>0</v>
      </c>
      <c r="AR35" s="295">
        <v>0</v>
      </c>
      <c r="AS35" s="308">
        <v>19</v>
      </c>
    </row>
    <row r="36" spans="1:45" s="170" customFormat="1" ht="14.1" customHeight="1">
      <c r="A36" s="245">
        <v>20</v>
      </c>
      <c r="B36" s="246" t="s">
        <v>144</v>
      </c>
      <c r="C36" s="247">
        <f t="shared" si="83"/>
        <v>214</v>
      </c>
      <c r="D36" s="248">
        <f t="shared" si="84"/>
        <v>214</v>
      </c>
      <c r="E36" s="249">
        <f t="shared" si="85"/>
        <v>64</v>
      </c>
      <c r="F36" s="250">
        <f t="shared" si="86"/>
        <v>150</v>
      </c>
      <c r="G36" s="248">
        <f t="shared" si="87"/>
        <v>64</v>
      </c>
      <c r="H36" s="249">
        <f t="shared" si="88"/>
        <v>64</v>
      </c>
      <c r="I36" s="251">
        <f t="shared" si="89"/>
        <v>0</v>
      </c>
      <c r="J36" s="291"/>
      <c r="K36" s="1129">
        <f t="shared" si="90"/>
        <v>150</v>
      </c>
      <c r="L36" s="1130">
        <f t="shared" si="91"/>
        <v>0</v>
      </c>
      <c r="M36" s="1131">
        <f t="shared" si="92"/>
        <v>150</v>
      </c>
      <c r="N36" s="1132">
        <f t="shared" si="93"/>
        <v>0</v>
      </c>
      <c r="O36" s="1133">
        <f t="shared" si="94"/>
        <v>0</v>
      </c>
      <c r="P36" s="1129">
        <f t="shared" si="95"/>
        <v>0</v>
      </c>
      <c r="Q36" s="1130">
        <f t="shared" si="96"/>
        <v>0</v>
      </c>
      <c r="R36" s="1131">
        <f t="shared" si="96"/>
        <v>0</v>
      </c>
      <c r="S36" s="1134">
        <f t="shared" si="97"/>
        <v>0</v>
      </c>
      <c r="T36" s="1501">
        <v>0</v>
      </c>
      <c r="U36" s="1502">
        <v>0</v>
      </c>
      <c r="V36" s="1153">
        <v>20</v>
      </c>
      <c r="W36" s="775">
        <v>20</v>
      </c>
      <c r="X36" s="1136" t="s">
        <v>144</v>
      </c>
      <c r="Y36" s="1193">
        <f t="shared" si="98"/>
        <v>0</v>
      </c>
      <c r="Z36" s="1194">
        <v>0</v>
      </c>
      <c r="AA36" s="1195">
        <v>0</v>
      </c>
      <c r="AB36" s="1196">
        <v>0</v>
      </c>
      <c r="AC36" s="966">
        <f t="shared" si="99"/>
        <v>214</v>
      </c>
      <c r="AD36" s="824">
        <f t="shared" si="32"/>
        <v>214</v>
      </c>
      <c r="AE36" s="825">
        <f t="shared" si="3"/>
        <v>64</v>
      </c>
      <c r="AF36" s="911">
        <f t="shared" si="3"/>
        <v>150</v>
      </c>
      <c r="AG36" s="296"/>
      <c r="AH36" s="294">
        <f t="shared" si="35"/>
        <v>64</v>
      </c>
      <c r="AI36" s="393">
        <v>64</v>
      </c>
      <c r="AJ36" s="465">
        <v>0</v>
      </c>
      <c r="AK36" s="294">
        <f t="shared" si="100"/>
        <v>150</v>
      </c>
      <c r="AL36" s="393">
        <v>0</v>
      </c>
      <c r="AM36" s="465">
        <v>150</v>
      </c>
      <c r="AN36" s="339">
        <v>0</v>
      </c>
      <c r="AO36" s="292">
        <v>0</v>
      </c>
      <c r="AP36" s="292">
        <v>0</v>
      </c>
      <c r="AQ36" s="292">
        <v>0</v>
      </c>
      <c r="AR36" s="295">
        <v>0</v>
      </c>
      <c r="AS36" s="308">
        <v>20</v>
      </c>
    </row>
    <row r="37" spans="1:45" s="170" customFormat="1" ht="14.1" customHeight="1">
      <c r="A37" s="245">
        <v>21</v>
      </c>
      <c r="B37" s="246" t="s">
        <v>145</v>
      </c>
      <c r="C37" s="247">
        <f t="shared" si="83"/>
        <v>99</v>
      </c>
      <c r="D37" s="248">
        <f t="shared" si="84"/>
        <v>99</v>
      </c>
      <c r="E37" s="249">
        <f t="shared" si="85"/>
        <v>0</v>
      </c>
      <c r="F37" s="250">
        <f t="shared" si="86"/>
        <v>99</v>
      </c>
      <c r="G37" s="248">
        <f t="shared" si="87"/>
        <v>0</v>
      </c>
      <c r="H37" s="249">
        <f t="shared" si="88"/>
        <v>0</v>
      </c>
      <c r="I37" s="251">
        <f t="shared" si="89"/>
        <v>0</v>
      </c>
      <c r="J37" s="291"/>
      <c r="K37" s="1129">
        <f t="shared" si="90"/>
        <v>99</v>
      </c>
      <c r="L37" s="1130">
        <f t="shared" si="91"/>
        <v>0</v>
      </c>
      <c r="M37" s="1131">
        <f t="shared" si="92"/>
        <v>99</v>
      </c>
      <c r="N37" s="1132">
        <f t="shared" si="93"/>
        <v>0</v>
      </c>
      <c r="O37" s="1133">
        <f t="shared" si="94"/>
        <v>0</v>
      </c>
      <c r="P37" s="1129">
        <f t="shared" si="95"/>
        <v>0</v>
      </c>
      <c r="Q37" s="1130">
        <f t="shared" si="96"/>
        <v>0</v>
      </c>
      <c r="R37" s="1131">
        <f t="shared" si="96"/>
        <v>0</v>
      </c>
      <c r="S37" s="1134">
        <f t="shared" si="97"/>
        <v>0</v>
      </c>
      <c r="T37" s="1501">
        <v>0</v>
      </c>
      <c r="U37" s="1502">
        <v>0</v>
      </c>
      <c r="V37" s="1153">
        <v>21</v>
      </c>
      <c r="W37" s="775">
        <v>21</v>
      </c>
      <c r="X37" s="1136" t="s">
        <v>145</v>
      </c>
      <c r="Y37" s="1193">
        <f t="shared" si="98"/>
        <v>0</v>
      </c>
      <c r="Z37" s="1194">
        <v>0</v>
      </c>
      <c r="AA37" s="1195">
        <v>0</v>
      </c>
      <c r="AB37" s="1196">
        <v>0</v>
      </c>
      <c r="AC37" s="966">
        <f t="shared" si="99"/>
        <v>99</v>
      </c>
      <c r="AD37" s="824">
        <f t="shared" si="32"/>
        <v>99</v>
      </c>
      <c r="AE37" s="825">
        <f t="shared" si="3"/>
        <v>0</v>
      </c>
      <c r="AF37" s="911">
        <f t="shared" si="3"/>
        <v>99</v>
      </c>
      <c r="AG37" s="296"/>
      <c r="AH37" s="294">
        <f t="shared" si="35"/>
        <v>0</v>
      </c>
      <c r="AI37" s="393">
        <v>0</v>
      </c>
      <c r="AJ37" s="465">
        <v>0</v>
      </c>
      <c r="AK37" s="294">
        <f t="shared" si="100"/>
        <v>99</v>
      </c>
      <c r="AL37" s="393">
        <v>0</v>
      </c>
      <c r="AM37" s="465">
        <v>99</v>
      </c>
      <c r="AN37" s="339">
        <v>0</v>
      </c>
      <c r="AO37" s="292">
        <v>0</v>
      </c>
      <c r="AP37" s="292">
        <v>0</v>
      </c>
      <c r="AQ37" s="292">
        <v>0</v>
      </c>
      <c r="AR37" s="295">
        <v>0</v>
      </c>
      <c r="AS37" s="308">
        <v>21</v>
      </c>
    </row>
    <row r="38" spans="1:45" s="170" customFormat="1" ht="14.1" customHeight="1">
      <c r="A38" s="245">
        <v>22</v>
      </c>
      <c r="B38" s="246" t="s">
        <v>146</v>
      </c>
      <c r="C38" s="247">
        <f t="shared" si="83"/>
        <v>7198</v>
      </c>
      <c r="D38" s="248">
        <f t="shared" si="84"/>
        <v>7198</v>
      </c>
      <c r="E38" s="249">
        <f t="shared" si="85"/>
        <v>5462</v>
      </c>
      <c r="F38" s="250">
        <f t="shared" si="86"/>
        <v>1736</v>
      </c>
      <c r="G38" s="248">
        <f t="shared" si="87"/>
        <v>5462</v>
      </c>
      <c r="H38" s="249">
        <f t="shared" si="88"/>
        <v>5462</v>
      </c>
      <c r="I38" s="251">
        <f t="shared" si="89"/>
        <v>0</v>
      </c>
      <c r="J38" s="291"/>
      <c r="K38" s="1129">
        <f t="shared" si="90"/>
        <v>1736</v>
      </c>
      <c r="L38" s="1130">
        <f t="shared" si="91"/>
        <v>0</v>
      </c>
      <c r="M38" s="1131">
        <f t="shared" si="92"/>
        <v>1736</v>
      </c>
      <c r="N38" s="1132">
        <f t="shared" si="93"/>
        <v>0</v>
      </c>
      <c r="O38" s="1133">
        <f t="shared" si="94"/>
        <v>0</v>
      </c>
      <c r="P38" s="1129">
        <f t="shared" si="95"/>
        <v>0</v>
      </c>
      <c r="Q38" s="1130">
        <f t="shared" si="96"/>
        <v>0</v>
      </c>
      <c r="R38" s="1131">
        <f t="shared" si="96"/>
        <v>0</v>
      </c>
      <c r="S38" s="1134">
        <f t="shared" si="97"/>
        <v>0</v>
      </c>
      <c r="T38" s="1501">
        <v>0</v>
      </c>
      <c r="U38" s="1502">
        <v>0</v>
      </c>
      <c r="V38" s="1153">
        <v>22</v>
      </c>
      <c r="W38" s="775">
        <v>22</v>
      </c>
      <c r="X38" s="1136" t="s">
        <v>146</v>
      </c>
      <c r="Y38" s="1193">
        <f t="shared" si="98"/>
        <v>0</v>
      </c>
      <c r="Z38" s="1194">
        <v>0</v>
      </c>
      <c r="AA38" s="1195">
        <v>0</v>
      </c>
      <c r="AB38" s="1196">
        <v>0</v>
      </c>
      <c r="AC38" s="966">
        <f t="shared" si="99"/>
        <v>7198</v>
      </c>
      <c r="AD38" s="824">
        <f t="shared" si="32"/>
        <v>7198</v>
      </c>
      <c r="AE38" s="825">
        <f t="shared" si="3"/>
        <v>5462</v>
      </c>
      <c r="AF38" s="911">
        <f t="shared" si="3"/>
        <v>1736</v>
      </c>
      <c r="AG38" s="296"/>
      <c r="AH38" s="294">
        <f t="shared" si="35"/>
        <v>5462</v>
      </c>
      <c r="AI38" s="393">
        <v>5462</v>
      </c>
      <c r="AJ38" s="465">
        <v>0</v>
      </c>
      <c r="AK38" s="294">
        <f t="shared" si="100"/>
        <v>1736</v>
      </c>
      <c r="AL38" s="393">
        <v>0</v>
      </c>
      <c r="AM38" s="465">
        <v>1736</v>
      </c>
      <c r="AN38" s="339">
        <v>0</v>
      </c>
      <c r="AO38" s="292">
        <v>0</v>
      </c>
      <c r="AP38" s="292">
        <v>0</v>
      </c>
      <c r="AQ38" s="292">
        <v>0</v>
      </c>
      <c r="AR38" s="295">
        <v>0</v>
      </c>
      <c r="AS38" s="308">
        <v>22</v>
      </c>
    </row>
    <row r="39" spans="1:45" s="170" customFormat="1" ht="14.1" customHeight="1">
      <c r="A39" s="245">
        <v>23</v>
      </c>
      <c r="B39" s="246" t="s">
        <v>147</v>
      </c>
      <c r="C39" s="247">
        <f t="shared" si="83"/>
        <v>394</v>
      </c>
      <c r="D39" s="248">
        <f t="shared" si="84"/>
        <v>394</v>
      </c>
      <c r="E39" s="249">
        <f t="shared" si="85"/>
        <v>188</v>
      </c>
      <c r="F39" s="250">
        <f t="shared" si="86"/>
        <v>206</v>
      </c>
      <c r="G39" s="248">
        <f t="shared" si="87"/>
        <v>188</v>
      </c>
      <c r="H39" s="249">
        <f t="shared" si="88"/>
        <v>188</v>
      </c>
      <c r="I39" s="251">
        <f t="shared" si="89"/>
        <v>0</v>
      </c>
      <c r="J39" s="291"/>
      <c r="K39" s="1129">
        <f t="shared" si="90"/>
        <v>206</v>
      </c>
      <c r="L39" s="1130">
        <f t="shared" si="91"/>
        <v>0</v>
      </c>
      <c r="M39" s="1131">
        <f t="shared" si="92"/>
        <v>206</v>
      </c>
      <c r="N39" s="1132">
        <f t="shared" si="93"/>
        <v>0</v>
      </c>
      <c r="O39" s="1133">
        <f t="shared" si="94"/>
        <v>0</v>
      </c>
      <c r="P39" s="1129">
        <f t="shared" si="95"/>
        <v>0</v>
      </c>
      <c r="Q39" s="1130">
        <f t="shared" si="96"/>
        <v>0</v>
      </c>
      <c r="R39" s="1131">
        <f t="shared" si="96"/>
        <v>0</v>
      </c>
      <c r="S39" s="1134">
        <f t="shared" si="97"/>
        <v>0</v>
      </c>
      <c r="T39" s="1501">
        <v>0</v>
      </c>
      <c r="U39" s="1502">
        <v>0</v>
      </c>
      <c r="V39" s="1153">
        <v>23</v>
      </c>
      <c r="W39" s="775">
        <v>23</v>
      </c>
      <c r="X39" s="1136" t="s">
        <v>147</v>
      </c>
      <c r="Y39" s="1193">
        <f t="shared" si="98"/>
        <v>0</v>
      </c>
      <c r="Z39" s="1194">
        <v>0</v>
      </c>
      <c r="AA39" s="1195">
        <v>0</v>
      </c>
      <c r="AB39" s="1196">
        <v>0</v>
      </c>
      <c r="AC39" s="966">
        <f t="shared" si="99"/>
        <v>394</v>
      </c>
      <c r="AD39" s="824">
        <f t="shared" si="32"/>
        <v>394</v>
      </c>
      <c r="AE39" s="825">
        <f t="shared" si="3"/>
        <v>188</v>
      </c>
      <c r="AF39" s="911">
        <f t="shared" si="3"/>
        <v>206</v>
      </c>
      <c r="AG39" s="296"/>
      <c r="AH39" s="294">
        <f t="shared" si="35"/>
        <v>188</v>
      </c>
      <c r="AI39" s="393">
        <v>188</v>
      </c>
      <c r="AJ39" s="465">
        <v>0</v>
      </c>
      <c r="AK39" s="294">
        <f t="shared" si="100"/>
        <v>206</v>
      </c>
      <c r="AL39" s="393">
        <v>0</v>
      </c>
      <c r="AM39" s="465">
        <v>206</v>
      </c>
      <c r="AN39" s="339">
        <v>0</v>
      </c>
      <c r="AO39" s="292">
        <v>0</v>
      </c>
      <c r="AP39" s="292">
        <v>0</v>
      </c>
      <c r="AQ39" s="292">
        <v>0</v>
      </c>
      <c r="AR39" s="295">
        <v>0</v>
      </c>
      <c r="AS39" s="308">
        <v>23</v>
      </c>
    </row>
    <row r="40" spans="1:45" s="170" customFormat="1" ht="14.1" customHeight="1">
      <c r="A40" s="245">
        <v>24</v>
      </c>
      <c r="B40" s="246" t="s">
        <v>148</v>
      </c>
      <c r="C40" s="247">
        <f t="shared" si="83"/>
        <v>6434</v>
      </c>
      <c r="D40" s="248">
        <f t="shared" si="84"/>
        <v>6434</v>
      </c>
      <c r="E40" s="249">
        <f t="shared" si="85"/>
        <v>3575</v>
      </c>
      <c r="F40" s="250">
        <f t="shared" si="86"/>
        <v>2859</v>
      </c>
      <c r="G40" s="248">
        <f t="shared" si="87"/>
        <v>3587</v>
      </c>
      <c r="H40" s="249">
        <f t="shared" si="88"/>
        <v>3563</v>
      </c>
      <c r="I40" s="251">
        <f t="shared" si="89"/>
        <v>24</v>
      </c>
      <c r="J40" s="291"/>
      <c r="K40" s="1129">
        <f t="shared" si="90"/>
        <v>2847</v>
      </c>
      <c r="L40" s="1130">
        <f t="shared" si="91"/>
        <v>12</v>
      </c>
      <c r="M40" s="1131">
        <f t="shared" si="92"/>
        <v>2835</v>
      </c>
      <c r="N40" s="1132">
        <f t="shared" si="93"/>
        <v>0</v>
      </c>
      <c r="O40" s="1133">
        <f t="shared" si="94"/>
        <v>0</v>
      </c>
      <c r="P40" s="1129">
        <f t="shared" si="95"/>
        <v>0</v>
      </c>
      <c r="Q40" s="1130">
        <f t="shared" si="96"/>
        <v>0</v>
      </c>
      <c r="R40" s="1131">
        <f t="shared" si="96"/>
        <v>0</v>
      </c>
      <c r="S40" s="1134">
        <f t="shared" si="97"/>
        <v>0</v>
      </c>
      <c r="T40" s="1501">
        <v>0</v>
      </c>
      <c r="U40" s="1502">
        <v>0</v>
      </c>
      <c r="V40" s="1153">
        <v>24</v>
      </c>
      <c r="W40" s="775">
        <v>24</v>
      </c>
      <c r="X40" s="1136" t="s">
        <v>148</v>
      </c>
      <c r="Y40" s="1193">
        <f t="shared" si="98"/>
        <v>0</v>
      </c>
      <c r="Z40" s="1194">
        <v>0</v>
      </c>
      <c r="AA40" s="1195">
        <v>0</v>
      </c>
      <c r="AB40" s="1196">
        <v>0</v>
      </c>
      <c r="AC40" s="966">
        <f t="shared" si="99"/>
        <v>6434</v>
      </c>
      <c r="AD40" s="824">
        <f t="shared" si="32"/>
        <v>6434</v>
      </c>
      <c r="AE40" s="825">
        <f t="shared" si="3"/>
        <v>3575</v>
      </c>
      <c r="AF40" s="911">
        <f t="shared" si="3"/>
        <v>2859</v>
      </c>
      <c r="AG40" s="296"/>
      <c r="AH40" s="294">
        <f t="shared" si="35"/>
        <v>3587</v>
      </c>
      <c r="AI40" s="393">
        <v>3563</v>
      </c>
      <c r="AJ40" s="465">
        <v>24</v>
      </c>
      <c r="AK40" s="294">
        <f t="shared" si="100"/>
        <v>2847</v>
      </c>
      <c r="AL40" s="393">
        <v>12</v>
      </c>
      <c r="AM40" s="465">
        <v>2835</v>
      </c>
      <c r="AN40" s="339">
        <v>0</v>
      </c>
      <c r="AO40" s="292">
        <v>0</v>
      </c>
      <c r="AP40" s="292">
        <v>0</v>
      </c>
      <c r="AQ40" s="292">
        <v>0</v>
      </c>
      <c r="AR40" s="295">
        <v>0</v>
      </c>
      <c r="AS40" s="308">
        <v>24</v>
      </c>
    </row>
    <row r="41" spans="1:45" s="170" customFormat="1" ht="14.1" customHeight="1">
      <c r="A41" s="245">
        <v>25</v>
      </c>
      <c r="B41" s="246" t="s">
        <v>149</v>
      </c>
      <c r="C41" s="247">
        <f t="shared" si="83"/>
        <v>6242596</v>
      </c>
      <c r="D41" s="248">
        <f t="shared" si="84"/>
        <v>6242596</v>
      </c>
      <c r="E41" s="249">
        <f t="shared" si="85"/>
        <v>5243104</v>
      </c>
      <c r="F41" s="250">
        <f t="shared" si="86"/>
        <v>999492</v>
      </c>
      <c r="G41" s="248">
        <f t="shared" si="87"/>
        <v>5297736</v>
      </c>
      <c r="H41" s="249">
        <f t="shared" si="88"/>
        <v>5210908</v>
      </c>
      <c r="I41" s="251">
        <f t="shared" si="89"/>
        <v>86828</v>
      </c>
      <c r="J41" s="291"/>
      <c r="K41" s="1129">
        <f t="shared" si="90"/>
        <v>944860</v>
      </c>
      <c r="L41" s="1130">
        <f t="shared" si="91"/>
        <v>32196</v>
      </c>
      <c r="M41" s="1131">
        <f t="shared" si="92"/>
        <v>912664</v>
      </c>
      <c r="N41" s="1132">
        <f t="shared" si="93"/>
        <v>0</v>
      </c>
      <c r="O41" s="1133">
        <f t="shared" si="94"/>
        <v>1132126</v>
      </c>
      <c r="P41" s="1129">
        <f t="shared" si="95"/>
        <v>1132126</v>
      </c>
      <c r="Q41" s="1130">
        <f t="shared" si="96"/>
        <v>835581</v>
      </c>
      <c r="R41" s="1131">
        <f t="shared" si="96"/>
        <v>296545</v>
      </c>
      <c r="S41" s="1134">
        <f t="shared" si="97"/>
        <v>882519</v>
      </c>
      <c r="T41" s="1501">
        <v>803524</v>
      </c>
      <c r="U41" s="1502">
        <v>78995</v>
      </c>
      <c r="V41" s="1135">
        <v>25</v>
      </c>
      <c r="W41" s="775">
        <v>25</v>
      </c>
      <c r="X41" s="1136" t="s">
        <v>149</v>
      </c>
      <c r="Y41" s="1193">
        <f t="shared" si="98"/>
        <v>249607</v>
      </c>
      <c r="Z41" s="1194">
        <v>32057</v>
      </c>
      <c r="AA41" s="1195">
        <v>217550</v>
      </c>
      <c r="AB41" s="1196">
        <v>0</v>
      </c>
      <c r="AC41" s="966">
        <f t="shared" si="99"/>
        <v>5110470</v>
      </c>
      <c r="AD41" s="824">
        <f t="shared" si="32"/>
        <v>5110470</v>
      </c>
      <c r="AE41" s="825">
        <f t="shared" si="3"/>
        <v>4407523</v>
      </c>
      <c r="AF41" s="911">
        <f t="shared" si="3"/>
        <v>702947</v>
      </c>
      <c r="AG41" s="296"/>
      <c r="AH41" s="294">
        <f t="shared" si="35"/>
        <v>4415217</v>
      </c>
      <c r="AI41" s="393">
        <v>4407384</v>
      </c>
      <c r="AJ41" s="465">
        <v>7833</v>
      </c>
      <c r="AK41" s="294">
        <f t="shared" si="100"/>
        <v>695253</v>
      </c>
      <c r="AL41" s="393">
        <v>139</v>
      </c>
      <c r="AM41" s="465">
        <v>695114</v>
      </c>
      <c r="AN41" s="339">
        <v>0</v>
      </c>
      <c r="AO41" s="292">
        <v>0</v>
      </c>
      <c r="AP41" s="292">
        <v>0</v>
      </c>
      <c r="AQ41" s="292">
        <v>0</v>
      </c>
      <c r="AR41" s="295">
        <v>0</v>
      </c>
      <c r="AS41" s="297">
        <v>25</v>
      </c>
    </row>
    <row r="42" spans="1:45" s="170" customFormat="1" ht="14.1" customHeight="1">
      <c r="A42" s="252">
        <v>26</v>
      </c>
      <c r="B42" s="253" t="s">
        <v>150</v>
      </c>
      <c r="C42" s="254">
        <f t="shared" si="83"/>
        <v>5030690</v>
      </c>
      <c r="D42" s="255">
        <f t="shared" si="84"/>
        <v>5030690</v>
      </c>
      <c r="E42" s="256">
        <f t="shared" si="85"/>
        <v>3756379</v>
      </c>
      <c r="F42" s="257">
        <f t="shared" si="86"/>
        <v>1274311</v>
      </c>
      <c r="G42" s="255">
        <f t="shared" si="87"/>
        <v>3757108</v>
      </c>
      <c r="H42" s="256">
        <f t="shared" si="88"/>
        <v>3740061</v>
      </c>
      <c r="I42" s="258">
        <f t="shared" si="89"/>
        <v>17047</v>
      </c>
      <c r="J42" s="291"/>
      <c r="K42" s="1137">
        <f t="shared" si="90"/>
        <v>1273582</v>
      </c>
      <c r="L42" s="1138">
        <f t="shared" si="91"/>
        <v>16318</v>
      </c>
      <c r="M42" s="1139">
        <f t="shared" si="92"/>
        <v>1257264</v>
      </c>
      <c r="N42" s="1140">
        <f t="shared" si="93"/>
        <v>0</v>
      </c>
      <c r="O42" s="1141">
        <f t="shared" si="94"/>
        <v>119810</v>
      </c>
      <c r="P42" s="1137">
        <f t="shared" si="95"/>
        <v>119810</v>
      </c>
      <c r="Q42" s="1138">
        <f t="shared" si="96"/>
        <v>75345</v>
      </c>
      <c r="R42" s="1139">
        <f t="shared" si="96"/>
        <v>44465</v>
      </c>
      <c r="S42" s="1142">
        <f t="shared" si="97"/>
        <v>82988</v>
      </c>
      <c r="T42" s="1503">
        <v>71320</v>
      </c>
      <c r="U42" s="1504">
        <v>11668</v>
      </c>
      <c r="V42" s="1143">
        <v>26</v>
      </c>
      <c r="W42" s="778">
        <v>26</v>
      </c>
      <c r="X42" s="1144" t="s">
        <v>150</v>
      </c>
      <c r="Y42" s="1197">
        <f t="shared" si="98"/>
        <v>36822</v>
      </c>
      <c r="Z42" s="1198">
        <v>4025</v>
      </c>
      <c r="AA42" s="1199">
        <v>32797</v>
      </c>
      <c r="AB42" s="1200">
        <v>0</v>
      </c>
      <c r="AC42" s="1014">
        <f t="shared" si="99"/>
        <v>4910880</v>
      </c>
      <c r="AD42" s="870">
        <f t="shared" si="32"/>
        <v>4910880</v>
      </c>
      <c r="AE42" s="871">
        <f t="shared" si="3"/>
        <v>3681034</v>
      </c>
      <c r="AF42" s="913">
        <f t="shared" si="3"/>
        <v>1229846</v>
      </c>
      <c r="AG42" s="296"/>
      <c r="AH42" s="300">
        <f t="shared" si="35"/>
        <v>3674120</v>
      </c>
      <c r="AI42" s="395">
        <v>3668741</v>
      </c>
      <c r="AJ42" s="466">
        <v>5379</v>
      </c>
      <c r="AK42" s="300">
        <f t="shared" si="100"/>
        <v>1236760</v>
      </c>
      <c r="AL42" s="395">
        <v>12293</v>
      </c>
      <c r="AM42" s="466">
        <v>1224467</v>
      </c>
      <c r="AN42" s="341">
        <v>0</v>
      </c>
      <c r="AO42" s="298">
        <v>0</v>
      </c>
      <c r="AP42" s="298">
        <v>0</v>
      </c>
      <c r="AQ42" s="298">
        <v>0</v>
      </c>
      <c r="AR42" s="301">
        <v>0</v>
      </c>
      <c r="AS42" s="302">
        <v>26</v>
      </c>
    </row>
    <row r="43" spans="1:45" s="172" customFormat="1" ht="18" customHeight="1">
      <c r="A43" s="582" t="s">
        <v>151</v>
      </c>
      <c r="B43" s="677"/>
      <c r="C43" s="259">
        <f>SUM(D43,N43)</f>
        <v>35747261</v>
      </c>
      <c r="D43" s="260">
        <f>SUM(E43,F43)</f>
        <v>35745441</v>
      </c>
      <c r="E43" s="261">
        <f>SUM(H43,L43)</f>
        <v>27929502</v>
      </c>
      <c r="F43" s="262">
        <f>SUM(I43,M43)</f>
        <v>7815939</v>
      </c>
      <c r="G43" s="260">
        <f>SUM(H43:I43)</f>
        <v>27933824</v>
      </c>
      <c r="H43" s="261">
        <f>SUM(T43,AI43)</f>
        <v>27604636</v>
      </c>
      <c r="I43" s="263">
        <f>SUM(U43,AJ43)</f>
        <v>329188</v>
      </c>
      <c r="J43" s="303"/>
      <c r="K43" s="1146">
        <f>SUM(L43,M43)</f>
        <v>7811617</v>
      </c>
      <c r="L43" s="1147">
        <f>SUM(Z43,AL43)</f>
        <v>324866</v>
      </c>
      <c r="M43" s="1148">
        <f>SUM(AA43,AM43)</f>
        <v>7486751</v>
      </c>
      <c r="N43" s="1149">
        <f>SUM(AB43,AN43)</f>
        <v>1820</v>
      </c>
      <c r="O43" s="1117">
        <f>SUM(O44,O47,O51)</f>
        <v>4845474</v>
      </c>
      <c r="P43" s="1113">
        <f t="shared" ref="P43:U43" si="101">SUM(P44,P47,P51)</f>
        <v>4843654</v>
      </c>
      <c r="Q43" s="1114">
        <f t="shared" si="101"/>
        <v>2638614</v>
      </c>
      <c r="R43" s="1115">
        <f t="shared" si="101"/>
        <v>2205040</v>
      </c>
      <c r="S43" s="1118">
        <f t="shared" si="101"/>
        <v>2616551</v>
      </c>
      <c r="T43" s="1497">
        <f t="shared" si="101"/>
        <v>2334362</v>
      </c>
      <c r="U43" s="1498">
        <f t="shared" si="101"/>
        <v>282189</v>
      </c>
      <c r="V43" s="1119"/>
      <c r="W43" s="800" t="s">
        <v>151</v>
      </c>
      <c r="X43" s="1145"/>
      <c r="Y43" s="1185">
        <f>SUM(Z43:AA43)</f>
        <v>2227103</v>
      </c>
      <c r="Z43" s="1186">
        <f>SUM(Z44,Z47,Z51)</f>
        <v>304252</v>
      </c>
      <c r="AA43" s="1187">
        <f>SUM(AA44,AA47,AA51)</f>
        <v>1922851</v>
      </c>
      <c r="AB43" s="1188">
        <f>SUM(AB44,AB47,AB51)</f>
        <v>1820</v>
      </c>
      <c r="AC43" s="875">
        <f t="shared" si="99"/>
        <v>30901787</v>
      </c>
      <c r="AD43" s="849">
        <f t="shared" si="32"/>
        <v>30901787</v>
      </c>
      <c r="AE43" s="850">
        <f t="shared" ref="AE43:AF43" si="102">SUM(AI43,AL43)</f>
        <v>25290888</v>
      </c>
      <c r="AF43" s="908">
        <f t="shared" si="102"/>
        <v>5610899</v>
      </c>
      <c r="AG43" s="277"/>
      <c r="AH43" s="275">
        <f>SUM(AH44,AH47,AH51)</f>
        <v>25317273</v>
      </c>
      <c r="AI43" s="272">
        <f t="shared" ref="AI43:AR43" si="103">SUM(AI44,AI47,AI51)</f>
        <v>25270274</v>
      </c>
      <c r="AJ43" s="276">
        <f t="shared" si="103"/>
        <v>46999</v>
      </c>
      <c r="AK43" s="275">
        <f>SUM(AK44,AK47,AK51)</f>
        <v>5584514</v>
      </c>
      <c r="AL43" s="272">
        <f t="shared" si="103"/>
        <v>20614</v>
      </c>
      <c r="AM43" s="276">
        <f t="shared" si="103"/>
        <v>5563900</v>
      </c>
      <c r="AN43" s="279">
        <f t="shared" si="103"/>
        <v>0</v>
      </c>
      <c r="AO43" s="272">
        <f t="shared" si="103"/>
        <v>0</v>
      </c>
      <c r="AP43" s="272">
        <f t="shared" si="103"/>
        <v>0</v>
      </c>
      <c r="AQ43" s="272">
        <f t="shared" si="103"/>
        <v>0</v>
      </c>
      <c r="AR43" s="276">
        <f t="shared" si="103"/>
        <v>0</v>
      </c>
      <c r="AS43" s="280"/>
    </row>
    <row r="44" spans="1:45" s="171" customFormat="1" ht="14.1" customHeight="1">
      <c r="A44" s="581" t="s">
        <v>152</v>
      </c>
      <c r="B44" s="640"/>
      <c r="C44" s="240">
        <f>SUM(C45:C46)</f>
        <v>11650714</v>
      </c>
      <c r="D44" s="241">
        <f t="shared" ref="D44:N44" si="104">SUM(D45:D46)</f>
        <v>11650374</v>
      </c>
      <c r="E44" s="242">
        <f t="shared" si="104"/>
        <v>9018937</v>
      </c>
      <c r="F44" s="243">
        <f t="shared" si="104"/>
        <v>2631437</v>
      </c>
      <c r="G44" s="241">
        <f t="shared" si="104"/>
        <v>9086153</v>
      </c>
      <c r="H44" s="242">
        <f t="shared" si="104"/>
        <v>8946323</v>
      </c>
      <c r="I44" s="244">
        <f t="shared" si="104"/>
        <v>139830</v>
      </c>
      <c r="J44" s="281"/>
      <c r="K44" s="1121">
        <f t="shared" si="104"/>
        <v>2564221</v>
      </c>
      <c r="L44" s="1122">
        <f t="shared" si="104"/>
        <v>72614</v>
      </c>
      <c r="M44" s="1123">
        <f t="shared" si="104"/>
        <v>2491607</v>
      </c>
      <c r="N44" s="1124">
        <f t="shared" si="104"/>
        <v>340</v>
      </c>
      <c r="O44" s="1125">
        <f>SUM(P44,AB44)</f>
        <v>2032576</v>
      </c>
      <c r="P44" s="1121">
        <f>SUM(Q44:R44)</f>
        <v>2032236</v>
      </c>
      <c r="Q44" s="1122">
        <f>SUM(T44,Z44)</f>
        <v>1253702</v>
      </c>
      <c r="R44" s="1123">
        <f>SUM(U44,AA44)</f>
        <v>778534</v>
      </c>
      <c r="S44" s="1126">
        <f>SUM(T44:U44)</f>
        <v>1303467</v>
      </c>
      <c r="T44" s="1499">
        <f>SUM(T45:T46)</f>
        <v>1181167</v>
      </c>
      <c r="U44" s="1500">
        <f>SUM(U45:U46)</f>
        <v>122300</v>
      </c>
      <c r="V44" s="1127"/>
      <c r="W44" s="789" t="s">
        <v>152</v>
      </c>
      <c r="X44" s="1024"/>
      <c r="Y44" s="1189">
        <f t="shared" ref="Y44:AF44" si="105">SUM(Y45:Y46)</f>
        <v>728769</v>
      </c>
      <c r="Z44" s="1190">
        <f t="shared" si="105"/>
        <v>72535</v>
      </c>
      <c r="AA44" s="1191">
        <f t="shared" si="105"/>
        <v>656234</v>
      </c>
      <c r="AB44" s="1192">
        <f t="shared" si="105"/>
        <v>340</v>
      </c>
      <c r="AC44" s="1128">
        <f t="shared" si="105"/>
        <v>9618138</v>
      </c>
      <c r="AD44" s="859">
        <f t="shared" si="105"/>
        <v>9618138</v>
      </c>
      <c r="AE44" s="860">
        <f t="shared" si="105"/>
        <v>7765235</v>
      </c>
      <c r="AF44" s="910">
        <f t="shared" si="105"/>
        <v>1852903</v>
      </c>
      <c r="AG44" s="287"/>
      <c r="AH44" s="285">
        <f>SUM(AH45:AH46)</f>
        <v>7782686</v>
      </c>
      <c r="AI44" s="282">
        <f t="shared" ref="AI44:AR44" si="106">SUM(AI45:AI46)</f>
        <v>7765156</v>
      </c>
      <c r="AJ44" s="286">
        <f t="shared" si="106"/>
        <v>17530</v>
      </c>
      <c r="AK44" s="285">
        <f>SUM(AK45:AK46)</f>
        <v>1835452</v>
      </c>
      <c r="AL44" s="282">
        <f t="shared" si="106"/>
        <v>79</v>
      </c>
      <c r="AM44" s="286">
        <f t="shared" si="106"/>
        <v>1835373</v>
      </c>
      <c r="AN44" s="289">
        <f t="shared" si="106"/>
        <v>0</v>
      </c>
      <c r="AO44" s="282">
        <f t="shared" si="106"/>
        <v>0</v>
      </c>
      <c r="AP44" s="282">
        <f t="shared" si="106"/>
        <v>0</v>
      </c>
      <c r="AQ44" s="282">
        <f t="shared" si="106"/>
        <v>0</v>
      </c>
      <c r="AR44" s="286">
        <f t="shared" si="106"/>
        <v>0</v>
      </c>
      <c r="AS44" s="290"/>
    </row>
    <row r="45" spans="1:45" s="170" customFormat="1" ht="14.1" customHeight="1">
      <c r="A45" s="245">
        <v>27</v>
      </c>
      <c r="B45" s="246" t="s">
        <v>153</v>
      </c>
      <c r="C45" s="247">
        <f t="shared" ref="C45:C46" si="107">SUM(D45,N45)</f>
        <v>6755059</v>
      </c>
      <c r="D45" s="248">
        <f t="shared" ref="D45:D46" si="108">SUM(E45,F45)</f>
        <v>6755059</v>
      </c>
      <c r="E45" s="249">
        <f t="shared" ref="E45:E46" si="109">SUM(H45,L45)</f>
        <v>5381341</v>
      </c>
      <c r="F45" s="250">
        <f t="shared" ref="F45:F46" si="110">SUM(I45,M45)</f>
        <v>1373718</v>
      </c>
      <c r="G45" s="248">
        <f t="shared" ref="G45:G46" si="111">SUM(H45:I45)</f>
        <v>5431562</v>
      </c>
      <c r="H45" s="249">
        <f t="shared" ref="H45:H46" si="112">SUM(T45,AI45)</f>
        <v>5350969</v>
      </c>
      <c r="I45" s="251">
        <f t="shared" ref="I45:I46" si="113">SUM(U45,AJ45)</f>
        <v>80593</v>
      </c>
      <c r="J45" s="291"/>
      <c r="K45" s="1129">
        <f t="shared" ref="K45:K46" si="114">SUM(L45,M45)</f>
        <v>1323497</v>
      </c>
      <c r="L45" s="1130">
        <f t="shared" ref="L45:L46" si="115">SUM(Z45,AL45)</f>
        <v>30372</v>
      </c>
      <c r="M45" s="1131">
        <f t="shared" ref="M45:M46" si="116">SUM(AA45,AM45)</f>
        <v>1293125</v>
      </c>
      <c r="N45" s="1132">
        <f t="shared" ref="N45:N46" si="117">SUM(AB45,AN45)</f>
        <v>0</v>
      </c>
      <c r="O45" s="1133">
        <f t="shared" ref="O45:O55" si="118">SUM(P45,AB45)</f>
        <v>775675</v>
      </c>
      <c r="P45" s="1129">
        <f t="shared" ref="P45:P55" si="119">SUM(Q45:R45)</f>
        <v>775675</v>
      </c>
      <c r="Q45" s="1130">
        <f t="shared" ref="Q45:R55" si="120">SUM(T45,Z45)</f>
        <v>583702</v>
      </c>
      <c r="R45" s="1131">
        <f t="shared" si="120"/>
        <v>191973</v>
      </c>
      <c r="S45" s="1134">
        <f t="shared" ref="S45:S55" si="121">SUM(T45:U45)</f>
        <v>622433</v>
      </c>
      <c r="T45" s="1501">
        <v>553409</v>
      </c>
      <c r="U45" s="1502">
        <v>69024</v>
      </c>
      <c r="V45" s="1135">
        <v>27</v>
      </c>
      <c r="W45" s="1028">
        <v>27</v>
      </c>
      <c r="X45" s="1154" t="s">
        <v>153</v>
      </c>
      <c r="Y45" s="1193">
        <f t="shared" ref="Y45:Y46" si="122">SUM(Z45:AA45)</f>
        <v>153242</v>
      </c>
      <c r="Z45" s="1194">
        <v>30293</v>
      </c>
      <c r="AA45" s="1195">
        <v>122949</v>
      </c>
      <c r="AB45" s="1196">
        <v>0</v>
      </c>
      <c r="AC45" s="966">
        <f t="shared" si="99"/>
        <v>5979384</v>
      </c>
      <c r="AD45" s="824">
        <f t="shared" si="32"/>
        <v>5979384</v>
      </c>
      <c r="AE45" s="825">
        <f t="shared" ref="AE45:AF46" si="123">SUM(AI45,AL45)</f>
        <v>4797639</v>
      </c>
      <c r="AF45" s="911">
        <f t="shared" si="123"/>
        <v>1181745</v>
      </c>
      <c r="AG45" s="296"/>
      <c r="AH45" s="294">
        <f t="shared" ref="AH45:AH46" si="124">SUM(AI45:AJ45)</f>
        <v>4809129</v>
      </c>
      <c r="AI45" s="292">
        <v>4797560</v>
      </c>
      <c r="AJ45" s="295">
        <v>11569</v>
      </c>
      <c r="AK45" s="294">
        <f t="shared" ref="AK45:AK46" si="125">SUM(AL45:AM45)</f>
        <v>1170255</v>
      </c>
      <c r="AL45" s="292">
        <v>79</v>
      </c>
      <c r="AM45" s="295">
        <v>1170176</v>
      </c>
      <c r="AN45" s="339">
        <v>0</v>
      </c>
      <c r="AO45" s="292">
        <v>0</v>
      </c>
      <c r="AP45" s="292">
        <v>0</v>
      </c>
      <c r="AQ45" s="292">
        <v>0</v>
      </c>
      <c r="AR45" s="295">
        <v>0</v>
      </c>
      <c r="AS45" s="297">
        <v>27</v>
      </c>
    </row>
    <row r="46" spans="1:45" s="170" customFormat="1" ht="14.1" customHeight="1">
      <c r="A46" s="245">
        <v>28</v>
      </c>
      <c r="B46" s="246" t="s">
        <v>154</v>
      </c>
      <c r="C46" s="247">
        <f t="shared" si="107"/>
        <v>4895655</v>
      </c>
      <c r="D46" s="248">
        <f t="shared" si="108"/>
        <v>4895315</v>
      </c>
      <c r="E46" s="249">
        <f t="shared" si="109"/>
        <v>3637596</v>
      </c>
      <c r="F46" s="250">
        <f t="shared" si="110"/>
        <v>1257719</v>
      </c>
      <c r="G46" s="248">
        <f t="shared" si="111"/>
        <v>3654591</v>
      </c>
      <c r="H46" s="249">
        <f t="shared" si="112"/>
        <v>3595354</v>
      </c>
      <c r="I46" s="251">
        <f t="shared" si="113"/>
        <v>59237</v>
      </c>
      <c r="J46" s="291"/>
      <c r="K46" s="1129">
        <f t="shared" si="114"/>
        <v>1240724</v>
      </c>
      <c r="L46" s="1130">
        <f t="shared" si="115"/>
        <v>42242</v>
      </c>
      <c r="M46" s="1131">
        <f t="shared" si="116"/>
        <v>1198482</v>
      </c>
      <c r="N46" s="1132">
        <f t="shared" si="117"/>
        <v>340</v>
      </c>
      <c r="O46" s="1133">
        <f t="shared" si="118"/>
        <v>1256901</v>
      </c>
      <c r="P46" s="1129">
        <f t="shared" si="119"/>
        <v>1256561</v>
      </c>
      <c r="Q46" s="1130">
        <f t="shared" si="120"/>
        <v>670000</v>
      </c>
      <c r="R46" s="1131">
        <f t="shared" si="120"/>
        <v>586561</v>
      </c>
      <c r="S46" s="1134">
        <f t="shared" si="121"/>
        <v>681034</v>
      </c>
      <c r="T46" s="1501">
        <v>627758</v>
      </c>
      <c r="U46" s="1502">
        <v>53276</v>
      </c>
      <c r="V46" s="1135">
        <v>28</v>
      </c>
      <c r="W46" s="1028">
        <v>28</v>
      </c>
      <c r="X46" s="1154" t="s">
        <v>154</v>
      </c>
      <c r="Y46" s="1193">
        <f t="shared" si="122"/>
        <v>575527</v>
      </c>
      <c r="Z46" s="1194">
        <v>42242</v>
      </c>
      <c r="AA46" s="1195">
        <v>533285</v>
      </c>
      <c r="AB46" s="1196">
        <v>340</v>
      </c>
      <c r="AC46" s="966">
        <f t="shared" si="99"/>
        <v>3638754</v>
      </c>
      <c r="AD46" s="824">
        <f t="shared" si="32"/>
        <v>3638754</v>
      </c>
      <c r="AE46" s="825">
        <f t="shared" si="123"/>
        <v>2967596</v>
      </c>
      <c r="AF46" s="911">
        <f t="shared" si="123"/>
        <v>671158</v>
      </c>
      <c r="AG46" s="296"/>
      <c r="AH46" s="294">
        <f t="shared" si="124"/>
        <v>2973557</v>
      </c>
      <c r="AI46" s="292">
        <v>2967596</v>
      </c>
      <c r="AJ46" s="295">
        <v>5961</v>
      </c>
      <c r="AK46" s="294">
        <f t="shared" si="125"/>
        <v>665197</v>
      </c>
      <c r="AL46" s="292">
        <v>0</v>
      </c>
      <c r="AM46" s="295">
        <v>665197</v>
      </c>
      <c r="AN46" s="339">
        <v>0</v>
      </c>
      <c r="AO46" s="292">
        <v>0</v>
      </c>
      <c r="AP46" s="292">
        <v>0</v>
      </c>
      <c r="AQ46" s="292">
        <v>0</v>
      </c>
      <c r="AR46" s="295">
        <v>0</v>
      </c>
      <c r="AS46" s="297">
        <v>28</v>
      </c>
    </row>
    <row r="47" spans="1:45" s="171" customFormat="1" ht="14.1" customHeight="1">
      <c r="A47" s="581" t="s">
        <v>155</v>
      </c>
      <c r="B47" s="640"/>
      <c r="C47" s="240">
        <f>SUM(C48:C50)</f>
        <v>11741206</v>
      </c>
      <c r="D47" s="241">
        <f t="shared" ref="D47:N47" si="126">SUM(D48:D50)</f>
        <v>11739904</v>
      </c>
      <c r="E47" s="242">
        <f t="shared" si="126"/>
        <v>8968996</v>
      </c>
      <c r="F47" s="243">
        <f t="shared" si="126"/>
        <v>2770908</v>
      </c>
      <c r="G47" s="241">
        <f t="shared" si="126"/>
        <v>8859977</v>
      </c>
      <c r="H47" s="242">
        <f t="shared" si="126"/>
        <v>8769733</v>
      </c>
      <c r="I47" s="244">
        <f t="shared" si="126"/>
        <v>90244</v>
      </c>
      <c r="J47" s="281"/>
      <c r="K47" s="1121">
        <f t="shared" si="126"/>
        <v>2879927</v>
      </c>
      <c r="L47" s="1122">
        <f t="shared" si="126"/>
        <v>199263</v>
      </c>
      <c r="M47" s="1123">
        <f t="shared" si="126"/>
        <v>2680664</v>
      </c>
      <c r="N47" s="1124">
        <f t="shared" si="126"/>
        <v>1302</v>
      </c>
      <c r="O47" s="1125">
        <f t="shared" si="118"/>
        <v>1462477</v>
      </c>
      <c r="P47" s="1121">
        <f t="shared" si="119"/>
        <v>1461175</v>
      </c>
      <c r="Q47" s="1122">
        <f t="shared" si="120"/>
        <v>649557</v>
      </c>
      <c r="R47" s="1123">
        <f t="shared" si="120"/>
        <v>811618</v>
      </c>
      <c r="S47" s="1126">
        <f t="shared" si="121"/>
        <v>546819</v>
      </c>
      <c r="T47" s="1499">
        <f>SUM(T48:T50)</f>
        <v>470743</v>
      </c>
      <c r="U47" s="1500">
        <f>SUM(U48:U50)</f>
        <v>76076</v>
      </c>
      <c r="V47" s="1127"/>
      <c r="W47" s="1047" t="s">
        <v>155</v>
      </c>
      <c r="X47" s="1155"/>
      <c r="Y47" s="1189">
        <f t="shared" ref="Y47:AF47" si="127">SUM(Y48:Y50)</f>
        <v>914356</v>
      </c>
      <c r="Z47" s="1190">
        <f t="shared" si="127"/>
        <v>178814</v>
      </c>
      <c r="AA47" s="1191">
        <f t="shared" si="127"/>
        <v>735542</v>
      </c>
      <c r="AB47" s="1192">
        <f t="shared" si="127"/>
        <v>1302</v>
      </c>
      <c r="AC47" s="1128">
        <f t="shared" si="127"/>
        <v>10278729</v>
      </c>
      <c r="AD47" s="859">
        <f t="shared" si="127"/>
        <v>10278729</v>
      </c>
      <c r="AE47" s="860">
        <f t="shared" si="127"/>
        <v>8319439</v>
      </c>
      <c r="AF47" s="910">
        <f t="shared" si="127"/>
        <v>1959290</v>
      </c>
      <c r="AG47" s="287"/>
      <c r="AH47" s="285">
        <f>SUM(AH48:AH50)</f>
        <v>8313158</v>
      </c>
      <c r="AI47" s="282">
        <f t="shared" ref="AI47:AR47" si="128">SUM(AI48:AI50)</f>
        <v>8298990</v>
      </c>
      <c r="AJ47" s="286">
        <f t="shared" si="128"/>
        <v>14168</v>
      </c>
      <c r="AK47" s="285">
        <f>SUM(AK48:AK50)</f>
        <v>1965571</v>
      </c>
      <c r="AL47" s="282">
        <f t="shared" si="128"/>
        <v>20449</v>
      </c>
      <c r="AM47" s="286">
        <f t="shared" si="128"/>
        <v>1945122</v>
      </c>
      <c r="AN47" s="289">
        <f t="shared" si="128"/>
        <v>0</v>
      </c>
      <c r="AO47" s="282">
        <f t="shared" si="128"/>
        <v>0</v>
      </c>
      <c r="AP47" s="282">
        <f t="shared" si="128"/>
        <v>0</v>
      </c>
      <c r="AQ47" s="282">
        <f t="shared" si="128"/>
        <v>0</v>
      </c>
      <c r="AR47" s="286">
        <f t="shared" si="128"/>
        <v>0</v>
      </c>
      <c r="AS47" s="290"/>
    </row>
    <row r="48" spans="1:45" s="170" customFormat="1" ht="14.1" customHeight="1">
      <c r="A48" s="245">
        <v>29</v>
      </c>
      <c r="B48" s="246" t="s">
        <v>156</v>
      </c>
      <c r="C48" s="247">
        <f t="shared" ref="C48:C50" si="129">SUM(D48,N48)</f>
        <v>4574080</v>
      </c>
      <c r="D48" s="248">
        <f t="shared" ref="D48:D50" si="130">SUM(E48,F48)</f>
        <v>4574080</v>
      </c>
      <c r="E48" s="249">
        <f t="shared" ref="E48:E50" si="131">SUM(H48,L48)</f>
        <v>4098191</v>
      </c>
      <c r="F48" s="250">
        <f t="shared" ref="F48:F50" si="132">SUM(I48,M48)</f>
        <v>475889</v>
      </c>
      <c r="G48" s="248">
        <f t="shared" ref="G48:G50" si="133">SUM(H48:I48)</f>
        <v>4112231</v>
      </c>
      <c r="H48" s="249">
        <f t="shared" ref="H48:H50" si="134">SUM(T48,AI48)</f>
        <v>4097965</v>
      </c>
      <c r="I48" s="251">
        <f t="shared" ref="I48:I50" si="135">SUM(U48,AJ48)</f>
        <v>14266</v>
      </c>
      <c r="J48" s="291"/>
      <c r="K48" s="1129">
        <f t="shared" ref="K48:K50" si="136">SUM(L48,M48)</f>
        <v>461849</v>
      </c>
      <c r="L48" s="1130">
        <f t="shared" ref="L48:L50" si="137">SUM(Z48,AL48)</f>
        <v>226</v>
      </c>
      <c r="M48" s="1131">
        <f t="shared" ref="M48:M50" si="138">SUM(AA48,AM48)</f>
        <v>461623</v>
      </c>
      <c r="N48" s="1132">
        <f t="shared" ref="N48:N50" si="139">SUM(AB48,AN48)</f>
        <v>0</v>
      </c>
      <c r="O48" s="1133">
        <f t="shared" si="118"/>
        <v>46387</v>
      </c>
      <c r="P48" s="1129">
        <f t="shared" si="119"/>
        <v>46387</v>
      </c>
      <c r="Q48" s="1130">
        <f t="shared" si="120"/>
        <v>34195</v>
      </c>
      <c r="R48" s="1131">
        <f t="shared" si="120"/>
        <v>12192</v>
      </c>
      <c r="S48" s="1134">
        <f t="shared" si="121"/>
        <v>40704</v>
      </c>
      <c r="T48" s="1501">
        <v>33969</v>
      </c>
      <c r="U48" s="1502">
        <v>6735</v>
      </c>
      <c r="V48" s="1135">
        <v>29</v>
      </c>
      <c r="W48" s="1028">
        <v>29</v>
      </c>
      <c r="X48" s="1154" t="s">
        <v>156</v>
      </c>
      <c r="Y48" s="1193">
        <f t="shared" ref="Y48:Y50" si="140">SUM(Z48:AA48)</f>
        <v>5683</v>
      </c>
      <c r="Z48" s="1194">
        <v>226</v>
      </c>
      <c r="AA48" s="1195">
        <v>5457</v>
      </c>
      <c r="AB48" s="1196">
        <v>0</v>
      </c>
      <c r="AC48" s="966">
        <f t="shared" si="99"/>
        <v>4527693</v>
      </c>
      <c r="AD48" s="824">
        <f t="shared" si="32"/>
        <v>4527693</v>
      </c>
      <c r="AE48" s="825">
        <f t="shared" ref="AE48:AF50" si="141">SUM(AI48,AL48)</f>
        <v>4063996</v>
      </c>
      <c r="AF48" s="911">
        <f t="shared" si="141"/>
        <v>463697</v>
      </c>
      <c r="AG48" s="296"/>
      <c r="AH48" s="294">
        <f t="shared" ref="AH48:AH50" si="142">SUM(AI48:AJ48)</f>
        <v>4071527</v>
      </c>
      <c r="AI48" s="292">
        <v>4063996</v>
      </c>
      <c r="AJ48" s="295">
        <v>7531</v>
      </c>
      <c r="AK48" s="294">
        <f t="shared" ref="AK48:AK50" si="143">SUM(AL48:AM48)</f>
        <v>456166</v>
      </c>
      <c r="AL48" s="292">
        <v>0</v>
      </c>
      <c r="AM48" s="295">
        <v>456166</v>
      </c>
      <c r="AN48" s="339">
        <v>0</v>
      </c>
      <c r="AO48" s="292">
        <v>0</v>
      </c>
      <c r="AP48" s="292">
        <v>0</v>
      </c>
      <c r="AQ48" s="292">
        <v>0</v>
      </c>
      <c r="AR48" s="295">
        <v>0</v>
      </c>
      <c r="AS48" s="297">
        <v>29</v>
      </c>
    </row>
    <row r="49" spans="1:45" s="170" customFormat="1" ht="14.1" customHeight="1">
      <c r="A49" s="245">
        <v>30</v>
      </c>
      <c r="B49" s="246" t="s">
        <v>157</v>
      </c>
      <c r="C49" s="247">
        <f t="shared" si="129"/>
        <v>3711770</v>
      </c>
      <c r="D49" s="248">
        <f t="shared" si="130"/>
        <v>3711048</v>
      </c>
      <c r="E49" s="249">
        <f t="shared" si="131"/>
        <v>2068660</v>
      </c>
      <c r="F49" s="250">
        <f t="shared" si="132"/>
        <v>1642388</v>
      </c>
      <c r="G49" s="248">
        <f t="shared" si="133"/>
        <v>1921509</v>
      </c>
      <c r="H49" s="249">
        <f t="shared" si="134"/>
        <v>1877347</v>
      </c>
      <c r="I49" s="251">
        <f t="shared" si="135"/>
        <v>44162</v>
      </c>
      <c r="J49" s="291"/>
      <c r="K49" s="1129">
        <f t="shared" si="136"/>
        <v>1789539</v>
      </c>
      <c r="L49" s="1130">
        <f t="shared" si="137"/>
        <v>191313</v>
      </c>
      <c r="M49" s="1131">
        <f t="shared" si="138"/>
        <v>1598226</v>
      </c>
      <c r="N49" s="1132">
        <f t="shared" si="139"/>
        <v>722</v>
      </c>
      <c r="O49" s="1133">
        <f t="shared" si="118"/>
        <v>1102525</v>
      </c>
      <c r="P49" s="1129">
        <f t="shared" si="119"/>
        <v>1101803</v>
      </c>
      <c r="Q49" s="1130">
        <f t="shared" si="120"/>
        <v>413884</v>
      </c>
      <c r="R49" s="1131">
        <f t="shared" si="120"/>
        <v>687919</v>
      </c>
      <c r="S49" s="1134">
        <f t="shared" si="121"/>
        <v>284376</v>
      </c>
      <c r="T49" s="1501">
        <v>242875</v>
      </c>
      <c r="U49" s="1502">
        <v>41501</v>
      </c>
      <c r="V49" s="1135">
        <v>30</v>
      </c>
      <c r="W49" s="1028">
        <v>30</v>
      </c>
      <c r="X49" s="1154" t="s">
        <v>157</v>
      </c>
      <c r="Y49" s="1193">
        <f t="shared" si="140"/>
        <v>817427</v>
      </c>
      <c r="Z49" s="1194">
        <v>171009</v>
      </c>
      <c r="AA49" s="1195">
        <v>646418</v>
      </c>
      <c r="AB49" s="1196">
        <v>722</v>
      </c>
      <c r="AC49" s="966">
        <f t="shared" si="99"/>
        <v>2609245</v>
      </c>
      <c r="AD49" s="824">
        <f t="shared" si="32"/>
        <v>2609245</v>
      </c>
      <c r="AE49" s="825">
        <f t="shared" si="141"/>
        <v>1654776</v>
      </c>
      <c r="AF49" s="911">
        <f t="shared" si="141"/>
        <v>954469</v>
      </c>
      <c r="AG49" s="296"/>
      <c r="AH49" s="294">
        <f t="shared" si="142"/>
        <v>1637133</v>
      </c>
      <c r="AI49" s="292">
        <v>1634472</v>
      </c>
      <c r="AJ49" s="295">
        <v>2661</v>
      </c>
      <c r="AK49" s="294">
        <f t="shared" si="143"/>
        <v>972112</v>
      </c>
      <c r="AL49" s="292">
        <v>20304</v>
      </c>
      <c r="AM49" s="295">
        <v>951808</v>
      </c>
      <c r="AN49" s="339">
        <v>0</v>
      </c>
      <c r="AO49" s="292">
        <v>0</v>
      </c>
      <c r="AP49" s="292">
        <v>0</v>
      </c>
      <c r="AQ49" s="292">
        <v>0</v>
      </c>
      <c r="AR49" s="295">
        <v>0</v>
      </c>
      <c r="AS49" s="297">
        <v>30</v>
      </c>
    </row>
    <row r="50" spans="1:45" s="170" customFormat="1" ht="14.1" customHeight="1">
      <c r="A50" s="245">
        <v>31</v>
      </c>
      <c r="B50" s="246" t="s">
        <v>158</v>
      </c>
      <c r="C50" s="247">
        <f t="shared" si="129"/>
        <v>3455356</v>
      </c>
      <c r="D50" s="248">
        <f t="shared" si="130"/>
        <v>3454776</v>
      </c>
      <c r="E50" s="249">
        <f t="shared" si="131"/>
        <v>2802145</v>
      </c>
      <c r="F50" s="250">
        <f t="shared" si="132"/>
        <v>652631</v>
      </c>
      <c r="G50" s="248">
        <f t="shared" si="133"/>
        <v>2826237</v>
      </c>
      <c r="H50" s="249">
        <f t="shared" si="134"/>
        <v>2794421</v>
      </c>
      <c r="I50" s="251">
        <f t="shared" si="135"/>
        <v>31816</v>
      </c>
      <c r="J50" s="291"/>
      <c r="K50" s="1129">
        <f t="shared" si="136"/>
        <v>628539</v>
      </c>
      <c r="L50" s="1130">
        <f t="shared" si="137"/>
        <v>7724</v>
      </c>
      <c r="M50" s="1131">
        <f t="shared" si="138"/>
        <v>620815</v>
      </c>
      <c r="N50" s="1132">
        <f t="shared" si="139"/>
        <v>580</v>
      </c>
      <c r="O50" s="1133">
        <f t="shared" si="118"/>
        <v>313565</v>
      </c>
      <c r="P50" s="1129">
        <f t="shared" si="119"/>
        <v>312985</v>
      </c>
      <c r="Q50" s="1130">
        <f t="shared" si="120"/>
        <v>201478</v>
      </c>
      <c r="R50" s="1131">
        <f t="shared" si="120"/>
        <v>111507</v>
      </c>
      <c r="S50" s="1134">
        <f t="shared" si="121"/>
        <v>221739</v>
      </c>
      <c r="T50" s="1501">
        <v>193899</v>
      </c>
      <c r="U50" s="1502">
        <v>27840</v>
      </c>
      <c r="V50" s="1135">
        <v>31</v>
      </c>
      <c r="W50" s="1028">
        <v>31</v>
      </c>
      <c r="X50" s="1154" t="s">
        <v>158</v>
      </c>
      <c r="Y50" s="1193">
        <f t="shared" si="140"/>
        <v>91246</v>
      </c>
      <c r="Z50" s="1194">
        <v>7579</v>
      </c>
      <c r="AA50" s="1195">
        <v>83667</v>
      </c>
      <c r="AB50" s="1196">
        <v>580</v>
      </c>
      <c r="AC50" s="966">
        <f t="shared" si="99"/>
        <v>3141791</v>
      </c>
      <c r="AD50" s="824">
        <f t="shared" si="32"/>
        <v>3141791</v>
      </c>
      <c r="AE50" s="825">
        <f t="shared" si="141"/>
        <v>2600667</v>
      </c>
      <c r="AF50" s="911">
        <f t="shared" si="141"/>
        <v>541124</v>
      </c>
      <c r="AG50" s="296"/>
      <c r="AH50" s="294">
        <f t="shared" si="142"/>
        <v>2604498</v>
      </c>
      <c r="AI50" s="292">
        <v>2600522</v>
      </c>
      <c r="AJ50" s="295">
        <v>3976</v>
      </c>
      <c r="AK50" s="294">
        <f t="shared" si="143"/>
        <v>537293</v>
      </c>
      <c r="AL50" s="292">
        <v>145</v>
      </c>
      <c r="AM50" s="295">
        <v>537148</v>
      </c>
      <c r="AN50" s="339">
        <v>0</v>
      </c>
      <c r="AO50" s="292">
        <v>0</v>
      </c>
      <c r="AP50" s="292">
        <v>0</v>
      </c>
      <c r="AQ50" s="292">
        <v>0</v>
      </c>
      <c r="AR50" s="295">
        <v>0</v>
      </c>
      <c r="AS50" s="297">
        <v>31</v>
      </c>
    </row>
    <row r="51" spans="1:45" s="171" customFormat="1" ht="14.1" customHeight="1">
      <c r="A51" s="581" t="s">
        <v>159</v>
      </c>
      <c r="B51" s="640"/>
      <c r="C51" s="240">
        <f>SUM(C52:C55)</f>
        <v>12355341</v>
      </c>
      <c r="D51" s="241">
        <f t="shared" ref="D51:N51" si="144">SUM(D52:D55)</f>
        <v>12355163</v>
      </c>
      <c r="E51" s="242">
        <f t="shared" si="144"/>
        <v>9941569</v>
      </c>
      <c r="F51" s="243">
        <f t="shared" si="144"/>
        <v>2413594</v>
      </c>
      <c r="G51" s="241">
        <f t="shared" si="144"/>
        <v>9987694</v>
      </c>
      <c r="H51" s="242">
        <f t="shared" si="144"/>
        <v>9888580</v>
      </c>
      <c r="I51" s="244">
        <f t="shared" si="144"/>
        <v>99114</v>
      </c>
      <c r="J51" s="281"/>
      <c r="K51" s="1121">
        <f t="shared" si="144"/>
        <v>2367469</v>
      </c>
      <c r="L51" s="1122">
        <f t="shared" si="144"/>
        <v>52989</v>
      </c>
      <c r="M51" s="1123">
        <f t="shared" si="144"/>
        <v>2314480</v>
      </c>
      <c r="N51" s="1124">
        <f t="shared" si="144"/>
        <v>178</v>
      </c>
      <c r="O51" s="1125">
        <f t="shared" si="118"/>
        <v>1350421</v>
      </c>
      <c r="P51" s="1121">
        <f t="shared" si="119"/>
        <v>1350243</v>
      </c>
      <c r="Q51" s="1122">
        <f t="shared" si="120"/>
        <v>735355</v>
      </c>
      <c r="R51" s="1123">
        <f t="shared" si="120"/>
        <v>614888</v>
      </c>
      <c r="S51" s="1126">
        <f t="shared" si="121"/>
        <v>766265</v>
      </c>
      <c r="T51" s="1499">
        <f>SUM(T52:T55)</f>
        <v>682452</v>
      </c>
      <c r="U51" s="1500">
        <f>SUM(U52:U55)</f>
        <v>83813</v>
      </c>
      <c r="V51" s="1127"/>
      <c r="W51" s="1047" t="s">
        <v>159</v>
      </c>
      <c r="X51" s="1155"/>
      <c r="Y51" s="1189">
        <f t="shared" ref="Y51:AF51" si="145">SUM(Y52:Y55)</f>
        <v>583978</v>
      </c>
      <c r="Z51" s="1190">
        <f t="shared" si="145"/>
        <v>52903</v>
      </c>
      <c r="AA51" s="1191">
        <f t="shared" si="145"/>
        <v>531075</v>
      </c>
      <c r="AB51" s="1192">
        <f t="shared" si="145"/>
        <v>178</v>
      </c>
      <c r="AC51" s="1128">
        <f t="shared" si="145"/>
        <v>11004920</v>
      </c>
      <c r="AD51" s="859">
        <f t="shared" si="145"/>
        <v>11004920</v>
      </c>
      <c r="AE51" s="860">
        <f t="shared" si="145"/>
        <v>9206214</v>
      </c>
      <c r="AF51" s="910">
        <f t="shared" si="145"/>
        <v>1798706</v>
      </c>
      <c r="AG51" s="287"/>
      <c r="AH51" s="285">
        <f>SUM(AH52:AH55)</f>
        <v>9221429</v>
      </c>
      <c r="AI51" s="282">
        <f t="shared" ref="AI51:AR51" si="146">SUM(AI52:AI55)</f>
        <v>9206128</v>
      </c>
      <c r="AJ51" s="286">
        <f t="shared" si="146"/>
        <v>15301</v>
      </c>
      <c r="AK51" s="285">
        <f>SUM(AK52:AK55)</f>
        <v>1783491</v>
      </c>
      <c r="AL51" s="282">
        <f t="shared" si="146"/>
        <v>86</v>
      </c>
      <c r="AM51" s="286">
        <f t="shared" si="146"/>
        <v>1783405</v>
      </c>
      <c r="AN51" s="289">
        <f t="shared" si="146"/>
        <v>0</v>
      </c>
      <c r="AO51" s="282">
        <f t="shared" si="146"/>
        <v>0</v>
      </c>
      <c r="AP51" s="282">
        <f t="shared" si="146"/>
        <v>0</v>
      </c>
      <c r="AQ51" s="282">
        <f t="shared" si="146"/>
        <v>0</v>
      </c>
      <c r="AR51" s="286">
        <f t="shared" si="146"/>
        <v>0</v>
      </c>
      <c r="AS51" s="290"/>
    </row>
    <row r="52" spans="1:45" s="170" customFormat="1" ht="14.1" customHeight="1">
      <c r="A52" s="245">
        <v>32</v>
      </c>
      <c r="B52" s="246" t="s">
        <v>160</v>
      </c>
      <c r="C52" s="247">
        <f t="shared" ref="C52:C55" si="147">SUM(D52,N52)</f>
        <v>1852850</v>
      </c>
      <c r="D52" s="248">
        <f t="shared" ref="D52:D55" si="148">SUM(E52,F52)</f>
        <v>1852850</v>
      </c>
      <c r="E52" s="249">
        <f t="shared" ref="E52:E55" si="149">SUM(H52,L52)</f>
        <v>1495555</v>
      </c>
      <c r="F52" s="250">
        <f t="shared" ref="F52:F55" si="150">SUM(I52,M52)</f>
        <v>357295</v>
      </c>
      <c r="G52" s="248">
        <f t="shared" ref="G52:G55" si="151">SUM(H52:I52)</f>
        <v>1506543</v>
      </c>
      <c r="H52" s="249">
        <f t="shared" ref="H52:H55" si="152">SUM(T52,AI52)</f>
        <v>1494488</v>
      </c>
      <c r="I52" s="251">
        <f t="shared" ref="I52:I55" si="153">SUM(U52,AJ52)</f>
        <v>12055</v>
      </c>
      <c r="J52" s="291"/>
      <c r="K52" s="1129">
        <f t="shared" ref="K52:K55" si="154">SUM(L52,M52)</f>
        <v>346307</v>
      </c>
      <c r="L52" s="1130">
        <f t="shared" ref="L52:L55" si="155">SUM(Z52,AL52)</f>
        <v>1067</v>
      </c>
      <c r="M52" s="1131">
        <f t="shared" ref="M52:M55" si="156">SUM(AA52,AM52)</f>
        <v>345240</v>
      </c>
      <c r="N52" s="1132">
        <f t="shared" ref="N52:N55" si="157">SUM(AB52,AN52)</f>
        <v>0</v>
      </c>
      <c r="O52" s="1133">
        <f t="shared" si="118"/>
        <v>85463</v>
      </c>
      <c r="P52" s="1129">
        <f t="shared" si="119"/>
        <v>85463</v>
      </c>
      <c r="Q52" s="1130">
        <f t="shared" si="120"/>
        <v>59189</v>
      </c>
      <c r="R52" s="1131">
        <f t="shared" si="120"/>
        <v>26274</v>
      </c>
      <c r="S52" s="1134">
        <f t="shared" si="121"/>
        <v>65496</v>
      </c>
      <c r="T52" s="1501">
        <v>58122</v>
      </c>
      <c r="U52" s="1502">
        <v>7374</v>
      </c>
      <c r="V52" s="1135">
        <v>32</v>
      </c>
      <c r="W52" s="1028">
        <v>32</v>
      </c>
      <c r="X52" s="1154" t="s">
        <v>160</v>
      </c>
      <c r="Y52" s="1193">
        <f t="shared" ref="Y52:Y55" si="158">SUM(Z52:AA52)</f>
        <v>19967</v>
      </c>
      <c r="Z52" s="1194">
        <v>1067</v>
      </c>
      <c r="AA52" s="1195">
        <v>18900</v>
      </c>
      <c r="AB52" s="1196">
        <v>0</v>
      </c>
      <c r="AC52" s="966">
        <f t="shared" si="99"/>
        <v>1767387</v>
      </c>
      <c r="AD52" s="824">
        <f t="shared" si="32"/>
        <v>1767387</v>
      </c>
      <c r="AE52" s="825">
        <f t="shared" ref="AE52:AF55" si="159">SUM(AI52,AL52)</f>
        <v>1436366</v>
      </c>
      <c r="AF52" s="911">
        <f t="shared" si="159"/>
        <v>331021</v>
      </c>
      <c r="AG52" s="296"/>
      <c r="AH52" s="294">
        <f t="shared" ref="AH52:AH55" si="160">SUM(AI52:AJ52)</f>
        <v>1441047</v>
      </c>
      <c r="AI52" s="292">
        <v>1436366</v>
      </c>
      <c r="AJ52" s="295">
        <v>4681</v>
      </c>
      <c r="AK52" s="294">
        <f t="shared" ref="AK52:AK55" si="161">SUM(AL52:AM52)</f>
        <v>326340</v>
      </c>
      <c r="AL52" s="292">
        <v>0</v>
      </c>
      <c r="AM52" s="295">
        <v>326340</v>
      </c>
      <c r="AN52" s="339">
        <v>0</v>
      </c>
      <c r="AO52" s="292">
        <v>0</v>
      </c>
      <c r="AP52" s="292">
        <v>0</v>
      </c>
      <c r="AQ52" s="292">
        <v>0</v>
      </c>
      <c r="AR52" s="295">
        <v>0</v>
      </c>
      <c r="AS52" s="297">
        <v>32</v>
      </c>
    </row>
    <row r="53" spans="1:45" s="170" customFormat="1" ht="14.1" customHeight="1">
      <c r="A53" s="245">
        <v>33</v>
      </c>
      <c r="B53" s="246" t="s">
        <v>161</v>
      </c>
      <c r="C53" s="247">
        <f t="shared" si="147"/>
        <v>5654682</v>
      </c>
      <c r="D53" s="248">
        <f t="shared" si="148"/>
        <v>5654562</v>
      </c>
      <c r="E53" s="249">
        <f t="shared" si="149"/>
        <v>4532274</v>
      </c>
      <c r="F53" s="250">
        <f t="shared" si="150"/>
        <v>1122288</v>
      </c>
      <c r="G53" s="248">
        <f t="shared" si="151"/>
        <v>4545322</v>
      </c>
      <c r="H53" s="249">
        <f t="shared" si="152"/>
        <v>4497082</v>
      </c>
      <c r="I53" s="251">
        <f t="shared" si="153"/>
        <v>48240</v>
      </c>
      <c r="J53" s="291"/>
      <c r="K53" s="1129">
        <f t="shared" si="154"/>
        <v>1109240</v>
      </c>
      <c r="L53" s="1130">
        <f t="shared" si="155"/>
        <v>35192</v>
      </c>
      <c r="M53" s="1131">
        <f t="shared" si="156"/>
        <v>1074048</v>
      </c>
      <c r="N53" s="1132">
        <f t="shared" si="157"/>
        <v>120</v>
      </c>
      <c r="O53" s="1133">
        <f t="shared" si="118"/>
        <v>585158</v>
      </c>
      <c r="P53" s="1129">
        <f t="shared" si="119"/>
        <v>585038</v>
      </c>
      <c r="Q53" s="1130">
        <f t="shared" si="120"/>
        <v>321209</v>
      </c>
      <c r="R53" s="1131">
        <f t="shared" si="120"/>
        <v>263829</v>
      </c>
      <c r="S53" s="1134">
        <f t="shared" si="121"/>
        <v>327152</v>
      </c>
      <c r="T53" s="1501">
        <v>286017</v>
      </c>
      <c r="U53" s="1502">
        <v>41135</v>
      </c>
      <c r="V53" s="1135">
        <v>33</v>
      </c>
      <c r="W53" s="1028">
        <v>33</v>
      </c>
      <c r="X53" s="1154" t="s">
        <v>161</v>
      </c>
      <c r="Y53" s="1193">
        <f t="shared" si="158"/>
        <v>257886</v>
      </c>
      <c r="Z53" s="1194">
        <v>35192</v>
      </c>
      <c r="AA53" s="1195">
        <v>222694</v>
      </c>
      <c r="AB53" s="1196">
        <v>120</v>
      </c>
      <c r="AC53" s="966">
        <f t="shared" si="99"/>
        <v>5069524</v>
      </c>
      <c r="AD53" s="824">
        <f t="shared" si="32"/>
        <v>5069524</v>
      </c>
      <c r="AE53" s="825">
        <f t="shared" si="159"/>
        <v>4211065</v>
      </c>
      <c r="AF53" s="911">
        <f t="shared" si="159"/>
        <v>858459</v>
      </c>
      <c r="AG53" s="296"/>
      <c r="AH53" s="294">
        <f t="shared" si="160"/>
        <v>4218170</v>
      </c>
      <c r="AI53" s="292">
        <v>4211065</v>
      </c>
      <c r="AJ53" s="295">
        <v>7105</v>
      </c>
      <c r="AK53" s="294">
        <f t="shared" si="161"/>
        <v>851354</v>
      </c>
      <c r="AL53" s="292">
        <v>0</v>
      </c>
      <c r="AM53" s="295">
        <v>851354</v>
      </c>
      <c r="AN53" s="339">
        <v>0</v>
      </c>
      <c r="AO53" s="292">
        <v>0</v>
      </c>
      <c r="AP53" s="292">
        <v>0</v>
      </c>
      <c r="AQ53" s="292">
        <v>0</v>
      </c>
      <c r="AR53" s="295">
        <v>0</v>
      </c>
      <c r="AS53" s="297">
        <v>33</v>
      </c>
    </row>
    <row r="54" spans="1:45" s="170" customFormat="1" ht="14.1" customHeight="1">
      <c r="A54" s="245">
        <v>34</v>
      </c>
      <c r="B54" s="246" t="s">
        <v>162</v>
      </c>
      <c r="C54" s="247">
        <f t="shared" si="147"/>
        <v>3470139</v>
      </c>
      <c r="D54" s="248">
        <f t="shared" si="148"/>
        <v>3470126</v>
      </c>
      <c r="E54" s="249">
        <f t="shared" si="149"/>
        <v>2720032</v>
      </c>
      <c r="F54" s="250">
        <f t="shared" si="150"/>
        <v>750094</v>
      </c>
      <c r="G54" s="248">
        <f t="shared" si="151"/>
        <v>2736331</v>
      </c>
      <c r="H54" s="249">
        <f t="shared" si="152"/>
        <v>2706024</v>
      </c>
      <c r="I54" s="251">
        <f t="shared" si="153"/>
        <v>30307</v>
      </c>
      <c r="J54" s="291"/>
      <c r="K54" s="1129">
        <f t="shared" si="154"/>
        <v>733795</v>
      </c>
      <c r="L54" s="1130">
        <f t="shared" si="155"/>
        <v>14008</v>
      </c>
      <c r="M54" s="1131">
        <f t="shared" si="156"/>
        <v>719787</v>
      </c>
      <c r="N54" s="1132">
        <f t="shared" si="157"/>
        <v>13</v>
      </c>
      <c r="O54" s="1133">
        <f t="shared" si="118"/>
        <v>554424</v>
      </c>
      <c r="P54" s="1129">
        <f t="shared" si="119"/>
        <v>554411</v>
      </c>
      <c r="Q54" s="1130">
        <f t="shared" si="120"/>
        <v>249018</v>
      </c>
      <c r="R54" s="1131">
        <f t="shared" si="120"/>
        <v>305393</v>
      </c>
      <c r="S54" s="1134">
        <f t="shared" si="121"/>
        <v>264251</v>
      </c>
      <c r="T54" s="1501">
        <v>235096</v>
      </c>
      <c r="U54" s="1502">
        <v>29155</v>
      </c>
      <c r="V54" s="1135">
        <v>34</v>
      </c>
      <c r="W54" s="1028">
        <v>34</v>
      </c>
      <c r="X54" s="1154" t="s">
        <v>162</v>
      </c>
      <c r="Y54" s="1193">
        <f t="shared" si="158"/>
        <v>290160</v>
      </c>
      <c r="Z54" s="1194">
        <v>13922</v>
      </c>
      <c r="AA54" s="1195">
        <v>276238</v>
      </c>
      <c r="AB54" s="1196">
        <v>13</v>
      </c>
      <c r="AC54" s="966">
        <f t="shared" si="99"/>
        <v>2915715</v>
      </c>
      <c r="AD54" s="824">
        <f t="shared" si="32"/>
        <v>2915715</v>
      </c>
      <c r="AE54" s="825">
        <f t="shared" si="159"/>
        <v>2471014</v>
      </c>
      <c r="AF54" s="911">
        <f t="shared" si="159"/>
        <v>444701</v>
      </c>
      <c r="AG54" s="296"/>
      <c r="AH54" s="294">
        <f t="shared" si="160"/>
        <v>2472080</v>
      </c>
      <c r="AI54" s="292">
        <v>2470928</v>
      </c>
      <c r="AJ54" s="295">
        <v>1152</v>
      </c>
      <c r="AK54" s="294">
        <f t="shared" si="161"/>
        <v>443635</v>
      </c>
      <c r="AL54" s="292">
        <v>86</v>
      </c>
      <c r="AM54" s="295">
        <v>443549</v>
      </c>
      <c r="AN54" s="339">
        <v>0</v>
      </c>
      <c r="AO54" s="292">
        <v>0</v>
      </c>
      <c r="AP54" s="292">
        <v>0</v>
      </c>
      <c r="AQ54" s="292">
        <v>0</v>
      </c>
      <c r="AR54" s="295">
        <v>0</v>
      </c>
      <c r="AS54" s="297">
        <v>34</v>
      </c>
    </row>
    <row r="55" spans="1:45" s="170" customFormat="1" ht="14.1" customHeight="1" thickBot="1">
      <c r="A55" s="264">
        <v>35</v>
      </c>
      <c r="B55" s="265" t="s">
        <v>163</v>
      </c>
      <c r="C55" s="266">
        <f t="shared" si="147"/>
        <v>1377670</v>
      </c>
      <c r="D55" s="267">
        <f t="shared" si="148"/>
        <v>1377625</v>
      </c>
      <c r="E55" s="268">
        <f t="shared" si="149"/>
        <v>1193708</v>
      </c>
      <c r="F55" s="269">
        <f t="shared" si="150"/>
        <v>183917</v>
      </c>
      <c r="G55" s="267">
        <f t="shared" si="151"/>
        <v>1199498</v>
      </c>
      <c r="H55" s="268">
        <f t="shared" si="152"/>
        <v>1190986</v>
      </c>
      <c r="I55" s="270">
        <f t="shared" si="153"/>
        <v>8512</v>
      </c>
      <c r="J55" s="291"/>
      <c r="K55" s="1156">
        <f t="shared" si="154"/>
        <v>178127</v>
      </c>
      <c r="L55" s="1157">
        <f t="shared" si="155"/>
        <v>2722</v>
      </c>
      <c r="M55" s="1158">
        <f t="shared" si="156"/>
        <v>175405</v>
      </c>
      <c r="N55" s="1159">
        <f t="shared" si="157"/>
        <v>45</v>
      </c>
      <c r="O55" s="1160">
        <f t="shared" si="118"/>
        <v>125376</v>
      </c>
      <c r="P55" s="1156">
        <f t="shared" si="119"/>
        <v>125331</v>
      </c>
      <c r="Q55" s="1157">
        <f t="shared" si="120"/>
        <v>105939</v>
      </c>
      <c r="R55" s="1158">
        <f t="shared" si="120"/>
        <v>19392</v>
      </c>
      <c r="S55" s="1161">
        <f t="shared" si="121"/>
        <v>109366</v>
      </c>
      <c r="T55" s="1507">
        <v>103217</v>
      </c>
      <c r="U55" s="1508">
        <v>6149</v>
      </c>
      <c r="V55" s="1162">
        <v>35</v>
      </c>
      <c r="W55" s="1056">
        <v>35</v>
      </c>
      <c r="X55" s="1163" t="s">
        <v>163</v>
      </c>
      <c r="Y55" s="1205">
        <f t="shared" si="158"/>
        <v>15965</v>
      </c>
      <c r="Z55" s="1206">
        <v>2722</v>
      </c>
      <c r="AA55" s="1207">
        <v>13243</v>
      </c>
      <c r="AB55" s="1208">
        <v>45</v>
      </c>
      <c r="AC55" s="1059">
        <f t="shared" si="99"/>
        <v>1252294</v>
      </c>
      <c r="AD55" s="890">
        <f t="shared" si="32"/>
        <v>1252294</v>
      </c>
      <c r="AE55" s="891">
        <f t="shared" si="159"/>
        <v>1087769</v>
      </c>
      <c r="AF55" s="916">
        <f t="shared" si="159"/>
        <v>164525</v>
      </c>
      <c r="AG55" s="296"/>
      <c r="AH55" s="311">
        <f t="shared" si="160"/>
        <v>1090132</v>
      </c>
      <c r="AI55" s="309">
        <v>1087769</v>
      </c>
      <c r="AJ55" s="312">
        <v>2363</v>
      </c>
      <c r="AK55" s="311">
        <f t="shared" si="161"/>
        <v>162162</v>
      </c>
      <c r="AL55" s="309">
        <v>0</v>
      </c>
      <c r="AM55" s="312">
        <v>162162</v>
      </c>
      <c r="AN55" s="347">
        <v>0</v>
      </c>
      <c r="AO55" s="309">
        <v>0</v>
      </c>
      <c r="AP55" s="309">
        <v>0</v>
      </c>
      <c r="AQ55" s="309">
        <v>0</v>
      </c>
      <c r="AR55" s="312">
        <v>0</v>
      </c>
      <c r="AS55" s="313">
        <v>35</v>
      </c>
    </row>
    <row r="56" spans="1:45" s="120" customFormat="1">
      <c r="B56" s="159"/>
      <c r="C56" s="87"/>
      <c r="D56" s="137"/>
      <c r="E56" s="137"/>
      <c r="F56" s="127"/>
      <c r="G56" s="155"/>
      <c r="H56" s="155"/>
      <c r="I56" s="234" t="s">
        <v>189</v>
      </c>
      <c r="T56" s="1209"/>
      <c r="U56" s="1209"/>
      <c r="Y56" s="1209"/>
      <c r="Z56" s="1209"/>
      <c r="AA56" s="1209"/>
      <c r="AB56" s="1209"/>
    </row>
  </sheetData>
  <mergeCells count="51">
    <mergeCell ref="AI4:AR4"/>
    <mergeCell ref="W51:X51"/>
    <mergeCell ref="A51:B51"/>
    <mergeCell ref="A33:B33"/>
    <mergeCell ref="A43:B43"/>
    <mergeCell ref="A44:B44"/>
    <mergeCell ref="W43:X43"/>
    <mergeCell ref="W44:X44"/>
    <mergeCell ref="W47:X47"/>
    <mergeCell ref="A47:B47"/>
    <mergeCell ref="W33:X33"/>
    <mergeCell ref="A9:B9"/>
    <mergeCell ref="W26:X26"/>
    <mergeCell ref="W18:X18"/>
    <mergeCell ref="W25:X25"/>
    <mergeCell ref="W9:X9"/>
    <mergeCell ref="W11:X11"/>
    <mergeCell ref="W17:X17"/>
    <mergeCell ref="W10:X10"/>
    <mergeCell ref="A10:B10"/>
    <mergeCell ref="A26:B26"/>
    <mergeCell ref="A17:B17"/>
    <mergeCell ref="A18:B18"/>
    <mergeCell ref="A11:B11"/>
    <mergeCell ref="A25:B25"/>
    <mergeCell ref="D5:F5"/>
    <mergeCell ref="A8:B8"/>
    <mergeCell ref="W8:X8"/>
    <mergeCell ref="O4:U4"/>
    <mergeCell ref="P5:R5"/>
    <mergeCell ref="S5:U5"/>
    <mergeCell ref="N5:N6"/>
    <mergeCell ref="O5:O6"/>
    <mergeCell ref="C4:C6"/>
    <mergeCell ref="D4:I4"/>
    <mergeCell ref="AS4:AS6"/>
    <mergeCell ref="A7:B7"/>
    <mergeCell ref="AK5:AM5"/>
    <mergeCell ref="AC5:AC6"/>
    <mergeCell ref="Y5:AA5"/>
    <mergeCell ref="Y4:AB4"/>
    <mergeCell ref="AB5:AB6"/>
    <mergeCell ref="AD5:AF5"/>
    <mergeCell ref="W7:X7"/>
    <mergeCell ref="AN5:AR5"/>
    <mergeCell ref="A4:B6"/>
    <mergeCell ref="G5:I5"/>
    <mergeCell ref="K5:M5"/>
    <mergeCell ref="AH5:AJ5"/>
    <mergeCell ref="W4:X6"/>
    <mergeCell ref="V4:V6"/>
  </mergeCells>
  <phoneticPr fontId="3"/>
  <pageMargins left="0.70866141732283472" right="0.70866141732283472" top="0.78740157480314965" bottom="0.19685039370078741" header="0.35433070866141736" footer="0.31496062992125984"/>
  <pageSetup paperSize="9" scale="89" firstPageNumber="12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3" manualBreakCount="3">
    <brk id="9" max="55" man="1"/>
    <brk id="22" max="56" man="1"/>
    <brk id="3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V83"/>
  <sheetViews>
    <sheetView showGridLines="0" view="pageBreakPreview" zoomScale="130" zoomScaleNormal="115" zoomScaleSheetLayoutView="130" workbookViewId="0">
      <pane xSplit="2" ySplit="6" topLeftCell="C7" activePane="bottomRight" state="frozen"/>
      <selection pane="topRight" activeCell="O7" sqref="O7"/>
      <selection pane="bottomLeft" activeCell="O7" sqref="O7"/>
      <selection pane="bottomRight" activeCell="C74" sqref="A1:XFD1048576"/>
    </sheetView>
  </sheetViews>
  <sheetFormatPr defaultColWidth="10.88671875" defaultRowHeight="18.75" customHeight="1"/>
  <cols>
    <col min="1" max="1" width="8.88671875" style="173" customWidth="1"/>
    <col min="2" max="2" width="7.88671875" style="173" customWidth="1"/>
    <col min="3" max="3" width="5.6640625" style="174" customWidth="1"/>
    <col min="4" max="4" width="8.6640625" style="174" customWidth="1"/>
    <col min="5" max="5" width="5.6640625" style="174" customWidth="1"/>
    <col min="6" max="6" width="8.6640625" style="174" customWidth="1"/>
    <col min="7" max="7" width="5.6640625" style="174" customWidth="1"/>
    <col min="8" max="8" width="8.6640625" style="174" customWidth="1"/>
    <col min="9" max="9" width="5.6640625" style="174" customWidth="1"/>
    <col min="10" max="10" width="8.6640625" style="174" customWidth="1"/>
    <col min="11" max="11" width="5.6640625" style="174" customWidth="1"/>
    <col min="12" max="12" width="8.6640625" style="174" customWidth="1"/>
    <col min="13" max="13" width="5.33203125" style="174" customWidth="1"/>
    <col min="14" max="19" width="8.6640625" style="174" customWidth="1"/>
    <col min="20" max="20" width="9.109375" style="174" customWidth="1"/>
    <col min="21" max="22" width="10.6640625" style="174" customWidth="1"/>
    <col min="23" max="16384" width="10.88671875" style="174"/>
  </cols>
  <sheetData>
    <row r="1" spans="1:22" ht="24" customHeight="1"/>
    <row r="2" spans="1:22" s="177" customFormat="1" ht="15.9" customHeight="1">
      <c r="A2" s="175" t="s">
        <v>236</v>
      </c>
      <c r="B2" s="176"/>
      <c r="C2" s="175"/>
      <c r="D2" s="175"/>
    </row>
    <row r="3" spans="1:22" ht="12" customHeight="1" thickBot="1">
      <c r="V3" s="178" t="s">
        <v>237</v>
      </c>
    </row>
    <row r="4" spans="1:22" s="173" customFormat="1" ht="9.9" customHeight="1">
      <c r="A4" s="1211" t="s">
        <v>238</v>
      </c>
      <c r="B4" s="1212"/>
      <c r="C4" s="1213" t="s">
        <v>239</v>
      </c>
      <c r="D4" s="1214"/>
      <c r="E4" s="1214"/>
      <c r="F4" s="1214"/>
      <c r="G4" s="1214"/>
      <c r="H4" s="1214"/>
      <c r="I4" s="1214"/>
      <c r="J4" s="1214"/>
      <c r="K4" s="1214"/>
      <c r="L4" s="1214"/>
      <c r="M4" s="1215"/>
      <c r="N4" s="1216"/>
      <c r="O4" s="1216"/>
      <c r="P4" s="1217"/>
      <c r="Q4" s="1218" t="s">
        <v>210</v>
      </c>
      <c r="R4" s="1219"/>
      <c r="S4" s="1220"/>
      <c r="T4" s="1218" t="s">
        <v>240</v>
      </c>
      <c r="U4" s="1219"/>
      <c r="V4" s="1221"/>
    </row>
    <row r="5" spans="1:22" s="173" customFormat="1" ht="9.9" customHeight="1">
      <c r="A5" s="1222"/>
      <c r="B5" s="1223"/>
      <c r="C5" s="1224" t="s">
        <v>241</v>
      </c>
      <c r="D5" s="1225"/>
      <c r="E5" s="1224" t="s">
        <v>242</v>
      </c>
      <c r="F5" s="1226"/>
      <c r="G5" s="1227" t="s">
        <v>243</v>
      </c>
      <c r="H5" s="1225"/>
      <c r="I5" s="1224" t="s">
        <v>244</v>
      </c>
      <c r="J5" s="1226"/>
      <c r="K5" s="1228" t="s">
        <v>245</v>
      </c>
      <c r="L5" s="1229"/>
      <c r="M5" s="1230"/>
      <c r="N5" s="1224" t="s">
        <v>246</v>
      </c>
      <c r="O5" s="1231"/>
      <c r="P5" s="1225"/>
      <c r="Q5" s="1232"/>
      <c r="R5" s="1233"/>
      <c r="S5" s="1234"/>
      <c r="T5" s="1232"/>
      <c r="U5" s="1233"/>
      <c r="V5" s="1235"/>
    </row>
    <row r="6" spans="1:22" s="173" customFormat="1" ht="9.9" customHeight="1">
      <c r="A6" s="1236"/>
      <c r="B6" s="1237"/>
      <c r="C6" s="1238" t="s">
        <v>247</v>
      </c>
      <c r="D6" s="1239" t="s">
        <v>248</v>
      </c>
      <c r="E6" s="1238" t="s">
        <v>247</v>
      </c>
      <c r="F6" s="1240" t="s">
        <v>248</v>
      </c>
      <c r="G6" s="1241" t="s">
        <v>247</v>
      </c>
      <c r="H6" s="1239" t="s">
        <v>248</v>
      </c>
      <c r="I6" s="1238" t="s">
        <v>247</v>
      </c>
      <c r="J6" s="1240" t="s">
        <v>248</v>
      </c>
      <c r="K6" s="1238" t="s">
        <v>247</v>
      </c>
      <c r="L6" s="1240" t="s">
        <v>248</v>
      </c>
      <c r="M6" s="1230"/>
      <c r="N6" s="1238" t="s">
        <v>247</v>
      </c>
      <c r="O6" s="1242" t="s">
        <v>248</v>
      </c>
      <c r="P6" s="1239" t="s">
        <v>249</v>
      </c>
      <c r="Q6" s="1243" t="s">
        <v>247</v>
      </c>
      <c r="R6" s="1244" t="s">
        <v>248</v>
      </c>
      <c r="S6" s="1245" t="s">
        <v>249</v>
      </c>
      <c r="T6" s="1243" t="s">
        <v>247</v>
      </c>
      <c r="U6" s="1244" t="s">
        <v>248</v>
      </c>
      <c r="V6" s="1246" t="s">
        <v>249</v>
      </c>
    </row>
    <row r="7" spans="1:22" ht="9.9" customHeight="1">
      <c r="A7" s="1247"/>
      <c r="B7" s="1248" t="s">
        <v>250</v>
      </c>
      <c r="C7" s="1249">
        <v>195.09000000000006</v>
      </c>
      <c r="D7" s="1250">
        <v>0</v>
      </c>
      <c r="E7" s="1249">
        <v>26.799999999999997</v>
      </c>
      <c r="F7" s="1251">
        <v>0</v>
      </c>
      <c r="G7" s="1252">
        <v>4.57</v>
      </c>
      <c r="H7" s="1250">
        <v>0</v>
      </c>
      <c r="I7" s="1249">
        <v>74.31</v>
      </c>
      <c r="J7" s="1251">
        <v>0</v>
      </c>
      <c r="K7" s="1249"/>
      <c r="L7" s="1251"/>
      <c r="M7" s="1253"/>
      <c r="N7" s="1101">
        <f t="shared" ref="N7:O38" si="0">SUM(C7,E7,G7,I7,K7)</f>
        <v>300.77000000000004</v>
      </c>
      <c r="O7" s="914">
        <f t="shared" si="0"/>
        <v>0</v>
      </c>
      <c r="P7" s="999">
        <v>0</v>
      </c>
      <c r="Q7" s="1101">
        <v>109.41000000000003</v>
      </c>
      <c r="R7" s="914">
        <v>0</v>
      </c>
      <c r="S7" s="999">
        <v>0</v>
      </c>
      <c r="T7" s="902">
        <f t="shared" ref="T7:V22" si="1">SUM(N7,Q7)</f>
        <v>410.18000000000006</v>
      </c>
      <c r="U7" s="958">
        <f t="shared" si="1"/>
        <v>0</v>
      </c>
      <c r="V7" s="1254">
        <f t="shared" si="1"/>
        <v>0</v>
      </c>
    </row>
    <row r="8" spans="1:22" ht="9.9" customHeight="1">
      <c r="A8" s="1247" t="s">
        <v>251</v>
      </c>
      <c r="B8" s="1248" t="s">
        <v>252</v>
      </c>
      <c r="C8" s="1249"/>
      <c r="D8" s="1250"/>
      <c r="E8" s="1249"/>
      <c r="F8" s="1251"/>
      <c r="G8" s="1252"/>
      <c r="H8" s="1250"/>
      <c r="I8" s="1249">
        <v>0.69</v>
      </c>
      <c r="J8" s="1251">
        <v>0</v>
      </c>
      <c r="K8" s="1249">
        <v>0.31</v>
      </c>
      <c r="L8" s="1251">
        <v>0</v>
      </c>
      <c r="M8" s="1253"/>
      <c r="N8" s="1101">
        <f t="shared" si="0"/>
        <v>1</v>
      </c>
      <c r="O8" s="914">
        <f t="shared" si="0"/>
        <v>0</v>
      </c>
      <c r="P8" s="999">
        <v>0</v>
      </c>
      <c r="Q8" s="1101">
        <v>367.99999999999977</v>
      </c>
      <c r="R8" s="914">
        <v>0</v>
      </c>
      <c r="S8" s="999">
        <v>0</v>
      </c>
      <c r="T8" s="902">
        <f t="shared" si="1"/>
        <v>368.99999999999977</v>
      </c>
      <c r="U8" s="958">
        <f t="shared" si="1"/>
        <v>0</v>
      </c>
      <c r="V8" s="1254">
        <f t="shared" si="1"/>
        <v>0</v>
      </c>
    </row>
    <row r="9" spans="1:22" ht="9.9" customHeight="1">
      <c r="A9" s="1255"/>
      <c r="B9" s="1256" t="s">
        <v>246</v>
      </c>
      <c r="C9" s="912">
        <f>SUM(C7:C8)</f>
        <v>195.09000000000006</v>
      </c>
      <c r="D9" s="1257">
        <f t="shared" ref="D9:V24" si="2">SUM(D7:D8)</f>
        <v>0</v>
      </c>
      <c r="E9" s="912">
        <f t="shared" si="2"/>
        <v>26.799999999999997</v>
      </c>
      <c r="F9" s="1258">
        <f t="shared" si="2"/>
        <v>0</v>
      </c>
      <c r="G9" s="1007">
        <f t="shared" si="2"/>
        <v>4.57</v>
      </c>
      <c r="H9" s="1257">
        <f t="shared" si="2"/>
        <v>0</v>
      </c>
      <c r="I9" s="912">
        <f t="shared" si="2"/>
        <v>75</v>
      </c>
      <c r="J9" s="1258">
        <f t="shared" si="2"/>
        <v>0</v>
      </c>
      <c r="K9" s="912">
        <f t="shared" si="2"/>
        <v>0.31</v>
      </c>
      <c r="L9" s="1258">
        <f t="shared" si="2"/>
        <v>0</v>
      </c>
      <c r="M9" s="957"/>
      <c r="N9" s="912">
        <f t="shared" si="0"/>
        <v>301.77000000000004</v>
      </c>
      <c r="O9" s="1259">
        <f t="shared" si="0"/>
        <v>0</v>
      </c>
      <c r="P9" s="1257">
        <f t="shared" ref="P9:S24" si="3">SUM(P7:P8)</f>
        <v>0</v>
      </c>
      <c r="Q9" s="912">
        <f t="shared" si="3"/>
        <v>477.4099999999998</v>
      </c>
      <c r="R9" s="1259">
        <f t="shared" si="3"/>
        <v>0</v>
      </c>
      <c r="S9" s="1257">
        <f t="shared" si="3"/>
        <v>0</v>
      </c>
      <c r="T9" s="912">
        <f t="shared" si="2"/>
        <v>779.17999999999984</v>
      </c>
      <c r="U9" s="1259">
        <f t="shared" si="2"/>
        <v>0</v>
      </c>
      <c r="V9" s="1260">
        <f t="shared" si="2"/>
        <v>0</v>
      </c>
    </row>
    <row r="10" spans="1:22" ht="9.9" customHeight="1">
      <c r="A10" s="1247"/>
      <c r="B10" s="1248" t="s">
        <v>250</v>
      </c>
      <c r="C10" s="1249">
        <v>148.76000000000008</v>
      </c>
      <c r="D10" s="1250">
        <v>0</v>
      </c>
      <c r="E10" s="1249">
        <v>98.879999999999981</v>
      </c>
      <c r="F10" s="1251">
        <v>0</v>
      </c>
      <c r="G10" s="1252"/>
      <c r="H10" s="1250"/>
      <c r="I10" s="1249">
        <v>32.730000000000004</v>
      </c>
      <c r="J10" s="1251">
        <v>0</v>
      </c>
      <c r="K10" s="1249">
        <v>4.5</v>
      </c>
      <c r="L10" s="1251">
        <v>0</v>
      </c>
      <c r="M10" s="1253"/>
      <c r="N10" s="1101">
        <f t="shared" si="0"/>
        <v>284.87000000000006</v>
      </c>
      <c r="O10" s="914">
        <f t="shared" si="0"/>
        <v>0</v>
      </c>
      <c r="P10" s="999">
        <v>0</v>
      </c>
      <c r="Q10" s="1249">
        <v>296.61000000000007</v>
      </c>
      <c r="R10" s="1261">
        <v>10286</v>
      </c>
      <c r="S10" s="1250">
        <v>1917</v>
      </c>
      <c r="T10" s="902">
        <f t="shared" ref="T10:T11" si="4">SUM(N10,Q10)</f>
        <v>581.48000000000013</v>
      </c>
      <c r="U10" s="958">
        <f t="shared" si="1"/>
        <v>10286</v>
      </c>
      <c r="V10" s="1254">
        <f t="shared" si="1"/>
        <v>1917</v>
      </c>
    </row>
    <row r="11" spans="1:22" ht="9.9" customHeight="1">
      <c r="A11" s="1247" t="s">
        <v>253</v>
      </c>
      <c r="B11" s="1248" t="s">
        <v>252</v>
      </c>
      <c r="C11" s="1101"/>
      <c r="D11" s="999"/>
      <c r="E11" s="1101"/>
      <c r="F11" s="998"/>
      <c r="G11" s="1252">
        <v>1.0899999999999999</v>
      </c>
      <c r="H11" s="1250">
        <v>0</v>
      </c>
      <c r="I11" s="1249">
        <v>0.42</v>
      </c>
      <c r="J11" s="1251">
        <v>0</v>
      </c>
      <c r="K11" s="1249"/>
      <c r="L11" s="1251"/>
      <c r="M11" s="1253"/>
      <c r="N11" s="1101">
        <f t="shared" si="0"/>
        <v>1.5099999999999998</v>
      </c>
      <c r="O11" s="914">
        <f t="shared" si="0"/>
        <v>0</v>
      </c>
      <c r="P11" s="999">
        <v>0</v>
      </c>
      <c r="Q11" s="1249">
        <v>399.34000000000015</v>
      </c>
      <c r="R11" s="1261">
        <v>6780</v>
      </c>
      <c r="S11" s="1250">
        <v>1302</v>
      </c>
      <c r="T11" s="902">
        <f t="shared" si="4"/>
        <v>400.85000000000014</v>
      </c>
      <c r="U11" s="958">
        <f t="shared" si="1"/>
        <v>6780</v>
      </c>
      <c r="V11" s="1254">
        <f t="shared" si="1"/>
        <v>1302</v>
      </c>
    </row>
    <row r="12" spans="1:22" ht="9.9" customHeight="1">
      <c r="A12" s="1255"/>
      <c r="B12" s="1256" t="s">
        <v>246</v>
      </c>
      <c r="C12" s="912">
        <f>SUM(C10:C11)</f>
        <v>148.76000000000008</v>
      </c>
      <c r="D12" s="1257">
        <f t="shared" ref="D12:L12" si="5">SUM(D10:D11)</f>
        <v>0</v>
      </c>
      <c r="E12" s="912">
        <f t="shared" si="5"/>
        <v>98.879999999999981</v>
      </c>
      <c r="F12" s="1258">
        <f t="shared" si="5"/>
        <v>0</v>
      </c>
      <c r="G12" s="1007">
        <f t="shared" si="5"/>
        <v>1.0899999999999999</v>
      </c>
      <c r="H12" s="1257">
        <f t="shared" si="5"/>
        <v>0</v>
      </c>
      <c r="I12" s="912">
        <f t="shared" si="5"/>
        <v>33.150000000000006</v>
      </c>
      <c r="J12" s="1258">
        <f t="shared" si="5"/>
        <v>0</v>
      </c>
      <c r="K12" s="912">
        <f t="shared" si="5"/>
        <v>4.5</v>
      </c>
      <c r="L12" s="1258">
        <f t="shared" si="5"/>
        <v>0</v>
      </c>
      <c r="M12" s="957"/>
      <c r="N12" s="912">
        <f t="shared" si="0"/>
        <v>286.38000000000005</v>
      </c>
      <c r="O12" s="1259">
        <f t="shared" si="0"/>
        <v>0</v>
      </c>
      <c r="P12" s="1257">
        <f t="shared" ref="P12" si="6">SUM(P10:P11)</f>
        <v>0</v>
      </c>
      <c r="Q12" s="912">
        <f t="shared" si="3"/>
        <v>695.95000000000027</v>
      </c>
      <c r="R12" s="1259">
        <f t="shared" si="3"/>
        <v>17066</v>
      </c>
      <c r="S12" s="1257">
        <f t="shared" si="3"/>
        <v>3219</v>
      </c>
      <c r="T12" s="912">
        <f t="shared" si="2"/>
        <v>982.33000000000027</v>
      </c>
      <c r="U12" s="1259">
        <f t="shared" si="2"/>
        <v>17066</v>
      </c>
      <c r="V12" s="1260">
        <f t="shared" si="2"/>
        <v>3219</v>
      </c>
    </row>
    <row r="13" spans="1:22" ht="9.9" customHeight="1">
      <c r="A13" s="1247"/>
      <c r="B13" s="1248" t="s">
        <v>250</v>
      </c>
      <c r="C13" s="1249">
        <v>163.51999999999987</v>
      </c>
      <c r="D13" s="1250">
        <v>10875</v>
      </c>
      <c r="E13" s="1249">
        <v>208.90999999999988</v>
      </c>
      <c r="F13" s="1251">
        <v>8233</v>
      </c>
      <c r="G13" s="1252">
        <v>16.899999999999999</v>
      </c>
      <c r="H13" s="1250">
        <v>1030</v>
      </c>
      <c r="I13" s="1249">
        <v>53.809999999999995</v>
      </c>
      <c r="J13" s="1251">
        <v>2358</v>
      </c>
      <c r="K13" s="1249">
        <v>2.4500000000000002</v>
      </c>
      <c r="L13" s="1251">
        <v>101</v>
      </c>
      <c r="M13" s="1253"/>
      <c r="N13" s="1101">
        <f t="shared" si="0"/>
        <v>445.58999999999969</v>
      </c>
      <c r="O13" s="914">
        <f t="shared" si="0"/>
        <v>22597</v>
      </c>
      <c r="P13" s="999">
        <v>3407</v>
      </c>
      <c r="Q13" s="1101">
        <v>380.22000000000008</v>
      </c>
      <c r="R13" s="914">
        <v>24380</v>
      </c>
      <c r="S13" s="999">
        <v>1922</v>
      </c>
      <c r="T13" s="902">
        <f t="shared" ref="T13:T14" si="7">SUM(N13,Q13)</f>
        <v>825.80999999999972</v>
      </c>
      <c r="U13" s="958">
        <f t="shared" si="1"/>
        <v>46977</v>
      </c>
      <c r="V13" s="1254">
        <f t="shared" si="1"/>
        <v>5329</v>
      </c>
    </row>
    <row r="14" spans="1:22" ht="9.9" customHeight="1">
      <c r="A14" s="1247" t="s">
        <v>254</v>
      </c>
      <c r="B14" s="1248" t="s">
        <v>252</v>
      </c>
      <c r="C14" s="1101"/>
      <c r="D14" s="999"/>
      <c r="E14" s="1101"/>
      <c r="F14" s="998"/>
      <c r="G14" s="1262">
        <v>0.12</v>
      </c>
      <c r="H14" s="999">
        <v>6</v>
      </c>
      <c r="I14" s="1101"/>
      <c r="J14" s="998"/>
      <c r="K14" s="1101"/>
      <c r="L14" s="998"/>
      <c r="M14" s="1263"/>
      <c r="N14" s="1101">
        <f t="shared" si="0"/>
        <v>0.12</v>
      </c>
      <c r="O14" s="914">
        <f t="shared" si="0"/>
        <v>6</v>
      </c>
      <c r="P14" s="999">
        <v>1</v>
      </c>
      <c r="Q14" s="1101">
        <v>688.95000000000095</v>
      </c>
      <c r="R14" s="914">
        <v>25776</v>
      </c>
      <c r="S14" s="999">
        <v>2982</v>
      </c>
      <c r="T14" s="902">
        <f t="shared" si="7"/>
        <v>689.07000000000096</v>
      </c>
      <c r="U14" s="958">
        <f t="shared" si="1"/>
        <v>25782</v>
      </c>
      <c r="V14" s="1254">
        <f t="shared" si="1"/>
        <v>2983</v>
      </c>
    </row>
    <row r="15" spans="1:22" ht="9.9" customHeight="1">
      <c r="A15" s="1255"/>
      <c r="B15" s="1256" t="s">
        <v>246</v>
      </c>
      <c r="C15" s="912">
        <f>SUM(C13:C14)</f>
        <v>163.51999999999987</v>
      </c>
      <c r="D15" s="1257">
        <f t="shared" ref="D15:L15" si="8">SUM(D13:D14)</f>
        <v>10875</v>
      </c>
      <c r="E15" s="912">
        <f t="shared" si="8"/>
        <v>208.90999999999988</v>
      </c>
      <c r="F15" s="1258">
        <f t="shared" si="8"/>
        <v>8233</v>
      </c>
      <c r="G15" s="1007">
        <f t="shared" si="8"/>
        <v>17.02</v>
      </c>
      <c r="H15" s="1257">
        <f t="shared" si="8"/>
        <v>1036</v>
      </c>
      <c r="I15" s="912">
        <f t="shared" si="8"/>
        <v>53.809999999999995</v>
      </c>
      <c r="J15" s="1258">
        <f t="shared" si="8"/>
        <v>2358</v>
      </c>
      <c r="K15" s="912">
        <f t="shared" si="8"/>
        <v>2.4500000000000002</v>
      </c>
      <c r="L15" s="1258">
        <f t="shared" si="8"/>
        <v>101</v>
      </c>
      <c r="M15" s="957"/>
      <c r="N15" s="912">
        <f t="shared" si="0"/>
        <v>445.7099999999997</v>
      </c>
      <c r="O15" s="1259">
        <f t="shared" si="0"/>
        <v>22603</v>
      </c>
      <c r="P15" s="1257">
        <f t="shared" ref="P15" si="9">SUM(P13:P14)</f>
        <v>3408</v>
      </c>
      <c r="Q15" s="912">
        <f t="shared" si="3"/>
        <v>1069.170000000001</v>
      </c>
      <c r="R15" s="1259">
        <f t="shared" si="3"/>
        <v>50156</v>
      </c>
      <c r="S15" s="1257">
        <f t="shared" si="3"/>
        <v>4904</v>
      </c>
      <c r="T15" s="912">
        <f t="shared" si="2"/>
        <v>1514.8800000000006</v>
      </c>
      <c r="U15" s="1259">
        <f t="shared" si="2"/>
        <v>72759</v>
      </c>
      <c r="V15" s="1260">
        <f t="shared" si="2"/>
        <v>8312</v>
      </c>
    </row>
    <row r="16" spans="1:22" ht="9.9" customHeight="1">
      <c r="A16" s="1247"/>
      <c r="B16" s="1248" t="s">
        <v>250</v>
      </c>
      <c r="C16" s="1249">
        <v>146.25000000000003</v>
      </c>
      <c r="D16" s="1250">
        <v>23492</v>
      </c>
      <c r="E16" s="1249">
        <v>450.64</v>
      </c>
      <c r="F16" s="1251">
        <v>31817</v>
      </c>
      <c r="G16" s="1252">
        <v>2.58</v>
      </c>
      <c r="H16" s="1250">
        <v>223</v>
      </c>
      <c r="I16" s="1249">
        <v>2.8400000000000003</v>
      </c>
      <c r="J16" s="1251">
        <v>291</v>
      </c>
      <c r="K16" s="1249">
        <v>3.13</v>
      </c>
      <c r="L16" s="1251">
        <v>317</v>
      </c>
      <c r="M16" s="1253"/>
      <c r="N16" s="1101">
        <f t="shared" si="0"/>
        <v>605.44000000000005</v>
      </c>
      <c r="O16" s="914">
        <f t="shared" si="0"/>
        <v>56140</v>
      </c>
      <c r="P16" s="999">
        <v>5831</v>
      </c>
      <c r="Q16" s="1101">
        <v>229.27</v>
      </c>
      <c r="R16" s="914">
        <v>19081</v>
      </c>
      <c r="S16" s="999">
        <v>871</v>
      </c>
      <c r="T16" s="902">
        <f t="shared" ref="T16:T17" si="10">SUM(N16,Q16)</f>
        <v>834.71</v>
      </c>
      <c r="U16" s="958">
        <f t="shared" si="1"/>
        <v>75221</v>
      </c>
      <c r="V16" s="1254">
        <f t="shared" si="1"/>
        <v>6702</v>
      </c>
    </row>
    <row r="17" spans="1:22" ht="9.9" customHeight="1">
      <c r="A17" s="1247" t="s">
        <v>255</v>
      </c>
      <c r="B17" s="1248" t="s">
        <v>252</v>
      </c>
      <c r="C17" s="1101"/>
      <c r="D17" s="999"/>
      <c r="E17" s="1101"/>
      <c r="F17" s="998"/>
      <c r="G17" s="1262"/>
      <c r="H17" s="999"/>
      <c r="I17" s="1101"/>
      <c r="J17" s="998"/>
      <c r="K17" s="1101"/>
      <c r="L17" s="998"/>
      <c r="M17" s="1263"/>
      <c r="N17" s="1101">
        <f t="shared" si="0"/>
        <v>0</v>
      </c>
      <c r="O17" s="914">
        <f t="shared" si="0"/>
        <v>0</v>
      </c>
      <c r="P17" s="999">
        <v>0</v>
      </c>
      <c r="Q17" s="1249">
        <v>754.93999999999983</v>
      </c>
      <c r="R17" s="1261">
        <v>44683</v>
      </c>
      <c r="S17" s="1250">
        <v>3327</v>
      </c>
      <c r="T17" s="902">
        <f t="shared" si="10"/>
        <v>754.93999999999983</v>
      </c>
      <c r="U17" s="958">
        <f t="shared" si="1"/>
        <v>44683</v>
      </c>
      <c r="V17" s="1254">
        <f t="shared" si="1"/>
        <v>3327</v>
      </c>
    </row>
    <row r="18" spans="1:22" ht="9.9" customHeight="1">
      <c r="A18" s="1255"/>
      <c r="B18" s="1256" t="s">
        <v>246</v>
      </c>
      <c r="C18" s="912">
        <f>SUM(C16:C17)</f>
        <v>146.25000000000003</v>
      </c>
      <c r="D18" s="1257">
        <f t="shared" ref="D18:L18" si="11">SUM(D16:D17)</f>
        <v>23492</v>
      </c>
      <c r="E18" s="912">
        <f t="shared" si="11"/>
        <v>450.64</v>
      </c>
      <c r="F18" s="1258">
        <f t="shared" si="11"/>
        <v>31817</v>
      </c>
      <c r="G18" s="1007">
        <f t="shared" si="11"/>
        <v>2.58</v>
      </c>
      <c r="H18" s="1257">
        <f t="shared" si="11"/>
        <v>223</v>
      </c>
      <c r="I18" s="912">
        <f t="shared" si="11"/>
        <v>2.8400000000000003</v>
      </c>
      <c r="J18" s="1258">
        <f t="shared" si="11"/>
        <v>291</v>
      </c>
      <c r="K18" s="912">
        <f t="shared" si="11"/>
        <v>3.13</v>
      </c>
      <c r="L18" s="1258">
        <f t="shared" si="11"/>
        <v>317</v>
      </c>
      <c r="M18" s="957"/>
      <c r="N18" s="912">
        <f t="shared" si="0"/>
        <v>605.44000000000005</v>
      </c>
      <c r="O18" s="1259">
        <f t="shared" si="0"/>
        <v>56140</v>
      </c>
      <c r="P18" s="1257">
        <f t="shared" ref="P18" si="12">SUM(P16:P17)</f>
        <v>5831</v>
      </c>
      <c r="Q18" s="912">
        <f t="shared" si="3"/>
        <v>984.20999999999981</v>
      </c>
      <c r="R18" s="1259">
        <f t="shared" si="3"/>
        <v>63764</v>
      </c>
      <c r="S18" s="1257">
        <f t="shared" si="3"/>
        <v>4198</v>
      </c>
      <c r="T18" s="912">
        <f t="shared" si="2"/>
        <v>1589.6499999999999</v>
      </c>
      <c r="U18" s="1259">
        <f t="shared" si="2"/>
        <v>119904</v>
      </c>
      <c r="V18" s="1260">
        <f t="shared" si="2"/>
        <v>10029</v>
      </c>
    </row>
    <row r="19" spans="1:22" ht="9.9" customHeight="1">
      <c r="A19" s="1247"/>
      <c r="B19" s="1248" t="s">
        <v>250</v>
      </c>
      <c r="C19" s="1249">
        <v>207.06000000000003</v>
      </c>
      <c r="D19" s="1250">
        <v>49377</v>
      </c>
      <c r="E19" s="1249">
        <v>1003.7599999999971</v>
      </c>
      <c r="F19" s="1251">
        <v>113922</v>
      </c>
      <c r="G19" s="1252">
        <v>7.14</v>
      </c>
      <c r="H19" s="1250">
        <v>1071</v>
      </c>
      <c r="I19" s="1249">
        <v>32.96</v>
      </c>
      <c r="J19" s="1251">
        <v>4990</v>
      </c>
      <c r="K19" s="1249">
        <v>19.009999999999998</v>
      </c>
      <c r="L19" s="1251">
        <v>2720</v>
      </c>
      <c r="M19" s="1253"/>
      <c r="N19" s="1101">
        <f t="shared" si="0"/>
        <v>1269.9299999999973</v>
      </c>
      <c r="O19" s="914">
        <f t="shared" si="0"/>
        <v>172080</v>
      </c>
      <c r="P19" s="999">
        <v>13489</v>
      </c>
      <c r="Q19" s="1101">
        <v>235.88000000000011</v>
      </c>
      <c r="R19" s="914">
        <v>24280</v>
      </c>
      <c r="S19" s="999">
        <v>779</v>
      </c>
      <c r="T19" s="902">
        <f t="shared" ref="T19:T20" si="13">SUM(N19,Q19)</f>
        <v>1505.8099999999974</v>
      </c>
      <c r="U19" s="958">
        <f t="shared" si="1"/>
        <v>196360</v>
      </c>
      <c r="V19" s="1254">
        <f t="shared" si="1"/>
        <v>14268</v>
      </c>
    </row>
    <row r="20" spans="1:22" ht="9.9" customHeight="1">
      <c r="A20" s="1247" t="s">
        <v>256</v>
      </c>
      <c r="B20" s="1248" t="s">
        <v>252</v>
      </c>
      <c r="C20" s="1101"/>
      <c r="D20" s="999"/>
      <c r="E20" s="1101"/>
      <c r="F20" s="998"/>
      <c r="G20" s="1262"/>
      <c r="H20" s="999"/>
      <c r="I20" s="1101"/>
      <c r="J20" s="998"/>
      <c r="K20" s="1101"/>
      <c r="L20" s="998"/>
      <c r="M20" s="1263"/>
      <c r="N20" s="1101">
        <f t="shared" si="0"/>
        <v>0</v>
      </c>
      <c r="O20" s="914">
        <f t="shared" si="0"/>
        <v>0</v>
      </c>
      <c r="P20" s="999">
        <v>0</v>
      </c>
      <c r="Q20" s="1101">
        <v>1263.3999999999962</v>
      </c>
      <c r="R20" s="914">
        <v>97205</v>
      </c>
      <c r="S20" s="999">
        <v>4075</v>
      </c>
      <c r="T20" s="902">
        <f t="shared" si="13"/>
        <v>1263.3999999999962</v>
      </c>
      <c r="U20" s="958">
        <f t="shared" si="1"/>
        <v>97205</v>
      </c>
      <c r="V20" s="1254">
        <f t="shared" si="1"/>
        <v>4075</v>
      </c>
    </row>
    <row r="21" spans="1:22" ht="9.9" customHeight="1">
      <c r="A21" s="1255"/>
      <c r="B21" s="1256" t="s">
        <v>246</v>
      </c>
      <c r="C21" s="912">
        <f>SUM(C19:C20)</f>
        <v>207.06000000000003</v>
      </c>
      <c r="D21" s="1257">
        <f t="shared" ref="D21:L21" si="14">SUM(D19:D20)</f>
        <v>49377</v>
      </c>
      <c r="E21" s="912">
        <f t="shared" si="14"/>
        <v>1003.7599999999971</v>
      </c>
      <c r="F21" s="1258">
        <f t="shared" si="14"/>
        <v>113922</v>
      </c>
      <c r="G21" s="1007">
        <f t="shared" si="14"/>
        <v>7.14</v>
      </c>
      <c r="H21" s="1257">
        <f t="shared" si="14"/>
        <v>1071</v>
      </c>
      <c r="I21" s="912">
        <f t="shared" si="14"/>
        <v>32.96</v>
      </c>
      <c r="J21" s="1258">
        <f t="shared" si="14"/>
        <v>4990</v>
      </c>
      <c r="K21" s="912">
        <f t="shared" si="14"/>
        <v>19.009999999999998</v>
      </c>
      <c r="L21" s="1258">
        <f t="shared" si="14"/>
        <v>2720</v>
      </c>
      <c r="M21" s="957"/>
      <c r="N21" s="912">
        <f t="shared" si="0"/>
        <v>1269.9299999999973</v>
      </c>
      <c r="O21" s="1259">
        <f t="shared" si="0"/>
        <v>172080</v>
      </c>
      <c r="P21" s="1257">
        <f t="shared" ref="P21" si="15">SUM(P19:P20)</f>
        <v>13489</v>
      </c>
      <c r="Q21" s="912">
        <f t="shared" si="3"/>
        <v>1499.2799999999963</v>
      </c>
      <c r="R21" s="1259">
        <f t="shared" si="3"/>
        <v>121485</v>
      </c>
      <c r="S21" s="1257">
        <f t="shared" si="3"/>
        <v>4854</v>
      </c>
      <c r="T21" s="912">
        <f t="shared" si="2"/>
        <v>2769.2099999999937</v>
      </c>
      <c r="U21" s="1259">
        <f t="shared" si="2"/>
        <v>293565</v>
      </c>
      <c r="V21" s="1260">
        <f t="shared" si="2"/>
        <v>18343</v>
      </c>
    </row>
    <row r="22" spans="1:22" ht="9.9" customHeight="1">
      <c r="A22" s="1247"/>
      <c r="B22" s="1248" t="s">
        <v>250</v>
      </c>
      <c r="C22" s="1249">
        <v>350.76000000000005</v>
      </c>
      <c r="D22" s="1250">
        <v>104535</v>
      </c>
      <c r="E22" s="1249">
        <v>1560.1299999999896</v>
      </c>
      <c r="F22" s="1251">
        <v>253619</v>
      </c>
      <c r="G22" s="1252">
        <v>15.17</v>
      </c>
      <c r="H22" s="1250">
        <v>3163</v>
      </c>
      <c r="I22" s="1249">
        <v>80.429999999999993</v>
      </c>
      <c r="J22" s="1251">
        <v>15091</v>
      </c>
      <c r="K22" s="1249">
        <v>23.86</v>
      </c>
      <c r="L22" s="1251">
        <v>4687</v>
      </c>
      <c r="M22" s="1253"/>
      <c r="N22" s="1101">
        <f t="shared" si="0"/>
        <v>2030.3499999999897</v>
      </c>
      <c r="O22" s="914">
        <f t="shared" si="0"/>
        <v>381095</v>
      </c>
      <c r="P22" s="999">
        <v>21650</v>
      </c>
      <c r="Q22" s="1101">
        <v>253.67999999999998</v>
      </c>
      <c r="R22" s="914">
        <v>29894</v>
      </c>
      <c r="S22" s="999">
        <v>700</v>
      </c>
      <c r="T22" s="902">
        <f t="shared" ref="T22:V68" si="16">SUM(N22,Q22)</f>
        <v>2284.0299999999897</v>
      </c>
      <c r="U22" s="958">
        <f t="shared" si="1"/>
        <v>410989</v>
      </c>
      <c r="V22" s="1254">
        <f t="shared" si="1"/>
        <v>22350</v>
      </c>
    </row>
    <row r="23" spans="1:22" ht="9.9" customHeight="1">
      <c r="A23" s="1247" t="s">
        <v>257</v>
      </c>
      <c r="B23" s="1248" t="s">
        <v>252</v>
      </c>
      <c r="C23" s="1101"/>
      <c r="D23" s="999"/>
      <c r="E23" s="1101"/>
      <c r="F23" s="998"/>
      <c r="G23" s="1252"/>
      <c r="H23" s="1250"/>
      <c r="I23" s="1249"/>
      <c r="J23" s="1251"/>
      <c r="K23" s="1249"/>
      <c r="L23" s="1251"/>
      <c r="M23" s="1253"/>
      <c r="N23" s="1101">
        <f t="shared" si="0"/>
        <v>0</v>
      </c>
      <c r="O23" s="914">
        <f t="shared" si="0"/>
        <v>0</v>
      </c>
      <c r="P23" s="999">
        <v>0</v>
      </c>
      <c r="Q23" s="1101">
        <v>2133.2399999999943</v>
      </c>
      <c r="R23" s="914">
        <v>195346</v>
      </c>
      <c r="S23" s="999">
        <v>5706</v>
      </c>
      <c r="T23" s="902">
        <f t="shared" si="16"/>
        <v>2133.2399999999943</v>
      </c>
      <c r="U23" s="958">
        <f t="shared" si="16"/>
        <v>195346</v>
      </c>
      <c r="V23" s="1254">
        <f t="shared" si="16"/>
        <v>5706</v>
      </c>
    </row>
    <row r="24" spans="1:22" ht="9.9" customHeight="1">
      <c r="A24" s="1255"/>
      <c r="B24" s="1256" t="s">
        <v>246</v>
      </c>
      <c r="C24" s="912">
        <f>SUM(C22:C23)</f>
        <v>350.76000000000005</v>
      </c>
      <c r="D24" s="1257">
        <f t="shared" ref="D24:L24" si="17">SUM(D22:D23)</f>
        <v>104535</v>
      </c>
      <c r="E24" s="912">
        <f t="shared" si="17"/>
        <v>1560.1299999999896</v>
      </c>
      <c r="F24" s="1258">
        <f t="shared" si="17"/>
        <v>253619</v>
      </c>
      <c r="G24" s="1007">
        <f t="shared" si="17"/>
        <v>15.17</v>
      </c>
      <c r="H24" s="1257">
        <f t="shared" si="17"/>
        <v>3163</v>
      </c>
      <c r="I24" s="912">
        <f t="shared" si="17"/>
        <v>80.429999999999993</v>
      </c>
      <c r="J24" s="1258">
        <f t="shared" si="17"/>
        <v>15091</v>
      </c>
      <c r="K24" s="912">
        <f t="shared" si="17"/>
        <v>23.86</v>
      </c>
      <c r="L24" s="1258">
        <f t="shared" si="17"/>
        <v>4687</v>
      </c>
      <c r="M24" s="957"/>
      <c r="N24" s="912">
        <f t="shared" si="0"/>
        <v>2030.3499999999897</v>
      </c>
      <c r="O24" s="1259">
        <f t="shared" si="0"/>
        <v>381095</v>
      </c>
      <c r="P24" s="1257">
        <f t="shared" ref="P24" si="18">SUM(P22:P23)</f>
        <v>21650</v>
      </c>
      <c r="Q24" s="912">
        <f t="shared" si="3"/>
        <v>2386.9199999999942</v>
      </c>
      <c r="R24" s="1259">
        <f t="shared" si="3"/>
        <v>225240</v>
      </c>
      <c r="S24" s="1257">
        <f t="shared" si="3"/>
        <v>6406</v>
      </c>
      <c r="T24" s="912">
        <f t="shared" si="2"/>
        <v>4417.2699999999841</v>
      </c>
      <c r="U24" s="1259">
        <f t="shared" si="2"/>
        <v>606335</v>
      </c>
      <c r="V24" s="1260">
        <f t="shared" si="2"/>
        <v>28056</v>
      </c>
    </row>
    <row r="25" spans="1:22" ht="9.9" customHeight="1">
      <c r="A25" s="1247"/>
      <c r="B25" s="1248" t="s">
        <v>250</v>
      </c>
      <c r="C25" s="1249">
        <v>456.25999999999959</v>
      </c>
      <c r="D25" s="1250">
        <v>171911</v>
      </c>
      <c r="E25" s="1249">
        <v>1972.1399999999892</v>
      </c>
      <c r="F25" s="1251">
        <v>422284</v>
      </c>
      <c r="G25" s="1252">
        <v>18.77</v>
      </c>
      <c r="H25" s="1250">
        <v>4466</v>
      </c>
      <c r="I25" s="1249">
        <v>304.76000000000005</v>
      </c>
      <c r="J25" s="1251">
        <v>73394</v>
      </c>
      <c r="K25" s="1249">
        <v>64.309999999999988</v>
      </c>
      <c r="L25" s="1251">
        <v>15565</v>
      </c>
      <c r="M25" s="1253"/>
      <c r="N25" s="1101">
        <f t="shared" si="0"/>
        <v>2816.2399999999889</v>
      </c>
      <c r="O25" s="914">
        <f t="shared" si="0"/>
        <v>687620</v>
      </c>
      <c r="P25" s="999">
        <v>27317</v>
      </c>
      <c r="Q25" s="1101">
        <v>186.34000000000006</v>
      </c>
      <c r="R25" s="914">
        <v>24499</v>
      </c>
      <c r="S25" s="999">
        <v>396</v>
      </c>
      <c r="T25" s="902">
        <f t="shared" ref="T25:T26" si="19">SUM(N25,Q25)</f>
        <v>3002.579999999989</v>
      </c>
      <c r="U25" s="958">
        <f t="shared" si="16"/>
        <v>712119</v>
      </c>
      <c r="V25" s="1254">
        <f t="shared" si="16"/>
        <v>27713</v>
      </c>
    </row>
    <row r="26" spans="1:22" ht="9.9" customHeight="1">
      <c r="A26" s="1247" t="s">
        <v>258</v>
      </c>
      <c r="B26" s="1248" t="s">
        <v>252</v>
      </c>
      <c r="C26" s="1249"/>
      <c r="D26" s="1250"/>
      <c r="E26" s="1249"/>
      <c r="F26" s="1251"/>
      <c r="G26" s="1252">
        <v>7.0000000000000007E-2</v>
      </c>
      <c r="H26" s="1250">
        <v>18</v>
      </c>
      <c r="I26" s="1249"/>
      <c r="J26" s="1251"/>
      <c r="K26" s="1249">
        <v>3.55</v>
      </c>
      <c r="L26" s="1251">
        <v>123</v>
      </c>
      <c r="M26" s="1253"/>
      <c r="N26" s="1101">
        <f t="shared" si="0"/>
        <v>3.6199999999999997</v>
      </c>
      <c r="O26" s="914">
        <f t="shared" si="0"/>
        <v>141</v>
      </c>
      <c r="P26" s="999">
        <v>7</v>
      </c>
      <c r="Q26" s="1101">
        <v>2466.7099999999969</v>
      </c>
      <c r="R26" s="914">
        <v>263863</v>
      </c>
      <c r="S26" s="999">
        <v>5509</v>
      </c>
      <c r="T26" s="902">
        <f t="shared" si="19"/>
        <v>2470.3299999999967</v>
      </c>
      <c r="U26" s="958">
        <f t="shared" si="16"/>
        <v>264004</v>
      </c>
      <c r="V26" s="1254">
        <f t="shared" si="16"/>
        <v>5516</v>
      </c>
    </row>
    <row r="27" spans="1:22" ht="9.9" customHeight="1">
      <c r="A27" s="1255"/>
      <c r="B27" s="1256" t="s">
        <v>246</v>
      </c>
      <c r="C27" s="912">
        <f>SUM(C25:C26)</f>
        <v>456.25999999999959</v>
      </c>
      <c r="D27" s="1257">
        <f t="shared" ref="D27:L27" si="20">SUM(D25:D26)</f>
        <v>171911</v>
      </c>
      <c r="E27" s="912">
        <f t="shared" si="20"/>
        <v>1972.1399999999892</v>
      </c>
      <c r="F27" s="1258">
        <f t="shared" si="20"/>
        <v>422284</v>
      </c>
      <c r="G27" s="1007">
        <f t="shared" si="20"/>
        <v>18.84</v>
      </c>
      <c r="H27" s="1257">
        <f t="shared" si="20"/>
        <v>4484</v>
      </c>
      <c r="I27" s="912">
        <f t="shared" si="20"/>
        <v>304.76000000000005</v>
      </c>
      <c r="J27" s="1258">
        <f t="shared" si="20"/>
        <v>73394</v>
      </c>
      <c r="K27" s="912">
        <f t="shared" si="20"/>
        <v>67.859999999999985</v>
      </c>
      <c r="L27" s="1258">
        <f t="shared" si="20"/>
        <v>15688</v>
      </c>
      <c r="M27" s="957"/>
      <c r="N27" s="912">
        <f t="shared" si="0"/>
        <v>2819.8599999999892</v>
      </c>
      <c r="O27" s="1259">
        <f t="shared" si="0"/>
        <v>687761</v>
      </c>
      <c r="P27" s="1257">
        <f t="shared" ref="P27:S27" si="21">SUM(P25:P26)</f>
        <v>27324</v>
      </c>
      <c r="Q27" s="912">
        <f t="shared" si="21"/>
        <v>2653.049999999997</v>
      </c>
      <c r="R27" s="1259">
        <f t="shared" si="21"/>
        <v>288362</v>
      </c>
      <c r="S27" s="1257">
        <f t="shared" si="21"/>
        <v>5905</v>
      </c>
      <c r="T27" s="912">
        <f t="shared" ref="T27:V42" si="22">SUM(T25:T26)</f>
        <v>5472.9099999999853</v>
      </c>
      <c r="U27" s="1259">
        <f t="shared" si="22"/>
        <v>976123</v>
      </c>
      <c r="V27" s="1260">
        <f t="shared" si="22"/>
        <v>33229</v>
      </c>
    </row>
    <row r="28" spans="1:22" ht="9.9" customHeight="1">
      <c r="A28" s="1247"/>
      <c r="B28" s="1248" t="s">
        <v>250</v>
      </c>
      <c r="C28" s="1249">
        <v>987.48999999999637</v>
      </c>
      <c r="D28" s="1250">
        <v>433374</v>
      </c>
      <c r="E28" s="1249">
        <v>2325.6899999999846</v>
      </c>
      <c r="F28" s="1251">
        <v>605868</v>
      </c>
      <c r="G28" s="1252">
        <v>35.299999999999997</v>
      </c>
      <c r="H28" s="1250">
        <v>9928</v>
      </c>
      <c r="I28" s="1249">
        <v>635.90999999999985</v>
      </c>
      <c r="J28" s="1251">
        <v>176914</v>
      </c>
      <c r="K28" s="1249">
        <v>123.55999999999999</v>
      </c>
      <c r="L28" s="1251">
        <v>33650</v>
      </c>
      <c r="M28" s="1253"/>
      <c r="N28" s="1101">
        <f t="shared" si="0"/>
        <v>4107.9499999999816</v>
      </c>
      <c r="O28" s="914">
        <f t="shared" si="0"/>
        <v>1259734</v>
      </c>
      <c r="P28" s="999">
        <v>36409</v>
      </c>
      <c r="Q28" s="1101">
        <v>89.07999999999997</v>
      </c>
      <c r="R28" s="914">
        <v>11298</v>
      </c>
      <c r="S28" s="999">
        <v>150</v>
      </c>
      <c r="T28" s="902">
        <f t="shared" ref="T28:T29" si="23">SUM(N28,Q28)</f>
        <v>4197.0299999999816</v>
      </c>
      <c r="U28" s="958">
        <f t="shared" si="16"/>
        <v>1271032</v>
      </c>
      <c r="V28" s="1254">
        <f t="shared" si="16"/>
        <v>36559</v>
      </c>
    </row>
    <row r="29" spans="1:22" ht="9.9" customHeight="1">
      <c r="A29" s="1247" t="s">
        <v>259</v>
      </c>
      <c r="B29" s="1248" t="s">
        <v>252</v>
      </c>
      <c r="C29" s="1249"/>
      <c r="D29" s="1250"/>
      <c r="E29" s="1249"/>
      <c r="F29" s="1251"/>
      <c r="G29" s="1252">
        <v>0.22</v>
      </c>
      <c r="H29" s="1250">
        <v>59</v>
      </c>
      <c r="I29" s="1249"/>
      <c r="J29" s="1251"/>
      <c r="K29" s="1249">
        <v>25.39</v>
      </c>
      <c r="L29" s="1251">
        <v>1077</v>
      </c>
      <c r="M29" s="1253"/>
      <c r="N29" s="1101">
        <f t="shared" si="0"/>
        <v>25.61</v>
      </c>
      <c r="O29" s="914">
        <f t="shared" si="0"/>
        <v>1136</v>
      </c>
      <c r="P29" s="999">
        <v>51</v>
      </c>
      <c r="Q29" s="1101">
        <v>3533.8699999999917</v>
      </c>
      <c r="R29" s="914">
        <v>416168</v>
      </c>
      <c r="S29" s="999">
        <v>6550</v>
      </c>
      <c r="T29" s="902">
        <f t="shared" si="23"/>
        <v>3559.4799999999918</v>
      </c>
      <c r="U29" s="958">
        <f t="shared" si="16"/>
        <v>417304</v>
      </c>
      <c r="V29" s="1254">
        <f t="shared" si="16"/>
        <v>6601</v>
      </c>
    </row>
    <row r="30" spans="1:22" ht="9.9" customHeight="1">
      <c r="A30" s="1255"/>
      <c r="B30" s="1256" t="s">
        <v>246</v>
      </c>
      <c r="C30" s="912">
        <f>SUM(C28:C29)</f>
        <v>987.48999999999637</v>
      </c>
      <c r="D30" s="1257">
        <f t="shared" ref="D30:L30" si="24">SUM(D28:D29)</f>
        <v>433374</v>
      </c>
      <c r="E30" s="912">
        <f t="shared" si="24"/>
        <v>2325.6899999999846</v>
      </c>
      <c r="F30" s="1258">
        <f t="shared" si="24"/>
        <v>605868</v>
      </c>
      <c r="G30" s="1007">
        <f t="shared" si="24"/>
        <v>35.519999999999996</v>
      </c>
      <c r="H30" s="1257">
        <f t="shared" si="24"/>
        <v>9987</v>
      </c>
      <c r="I30" s="912">
        <f t="shared" si="24"/>
        <v>635.90999999999985</v>
      </c>
      <c r="J30" s="1258">
        <f t="shared" si="24"/>
        <v>176914</v>
      </c>
      <c r="K30" s="912">
        <f t="shared" si="24"/>
        <v>148.94999999999999</v>
      </c>
      <c r="L30" s="1258">
        <f t="shared" si="24"/>
        <v>34727</v>
      </c>
      <c r="M30" s="957"/>
      <c r="N30" s="912">
        <f t="shared" si="0"/>
        <v>4133.5599999999813</v>
      </c>
      <c r="O30" s="1259">
        <f t="shared" si="0"/>
        <v>1260870</v>
      </c>
      <c r="P30" s="1257">
        <f t="shared" ref="P30:S30" si="25">SUM(P28:P29)</f>
        <v>36460</v>
      </c>
      <c r="Q30" s="912">
        <f t="shared" si="25"/>
        <v>3622.9499999999916</v>
      </c>
      <c r="R30" s="1259">
        <f t="shared" si="25"/>
        <v>427466</v>
      </c>
      <c r="S30" s="1257">
        <f t="shared" si="25"/>
        <v>6700</v>
      </c>
      <c r="T30" s="912">
        <f t="shared" ref="T30:V45" si="26">SUM(T28:T29)</f>
        <v>7756.5099999999729</v>
      </c>
      <c r="U30" s="1259">
        <f t="shared" si="22"/>
        <v>1688336</v>
      </c>
      <c r="V30" s="1260">
        <f t="shared" si="22"/>
        <v>43160</v>
      </c>
    </row>
    <row r="31" spans="1:22" ht="9.9" customHeight="1">
      <c r="A31" s="1247"/>
      <c r="B31" s="1248" t="s">
        <v>250</v>
      </c>
      <c r="C31" s="1249">
        <v>1878.699999999975</v>
      </c>
      <c r="D31" s="1250">
        <v>914099</v>
      </c>
      <c r="E31" s="1249">
        <v>2214.0499999999902</v>
      </c>
      <c r="F31" s="1251">
        <v>668025</v>
      </c>
      <c r="G31" s="1252">
        <v>148.94000000000003</v>
      </c>
      <c r="H31" s="1250">
        <v>46115</v>
      </c>
      <c r="I31" s="1249">
        <v>837.89000000000021</v>
      </c>
      <c r="J31" s="1251">
        <v>256416</v>
      </c>
      <c r="K31" s="1249">
        <v>16.57</v>
      </c>
      <c r="L31" s="1251">
        <v>5032</v>
      </c>
      <c r="M31" s="1253"/>
      <c r="N31" s="1101">
        <f t="shared" si="0"/>
        <v>5096.1499999999651</v>
      </c>
      <c r="O31" s="914">
        <f t="shared" si="0"/>
        <v>1889687</v>
      </c>
      <c r="P31" s="999">
        <v>41084</v>
      </c>
      <c r="Q31" s="1101">
        <v>31.22</v>
      </c>
      <c r="R31" s="914">
        <v>4462</v>
      </c>
      <c r="S31" s="999">
        <v>49</v>
      </c>
      <c r="T31" s="902">
        <f t="shared" ref="T31:T32" si="27">SUM(N31,Q31)</f>
        <v>5127.3699999999653</v>
      </c>
      <c r="U31" s="958">
        <f t="shared" si="16"/>
        <v>1894149</v>
      </c>
      <c r="V31" s="1254">
        <f t="shared" si="16"/>
        <v>41133</v>
      </c>
    </row>
    <row r="32" spans="1:22" ht="9.9" customHeight="1">
      <c r="A32" s="1247" t="s">
        <v>260</v>
      </c>
      <c r="B32" s="1248" t="s">
        <v>252</v>
      </c>
      <c r="C32" s="1101"/>
      <c r="D32" s="999"/>
      <c r="E32" s="1101"/>
      <c r="F32" s="998"/>
      <c r="G32" s="1252">
        <v>0.28000000000000003</v>
      </c>
      <c r="H32" s="1250">
        <v>85</v>
      </c>
      <c r="I32" s="1249"/>
      <c r="J32" s="1251"/>
      <c r="K32" s="1249">
        <v>62.39</v>
      </c>
      <c r="L32" s="1251">
        <v>3609</v>
      </c>
      <c r="M32" s="1253"/>
      <c r="N32" s="1101">
        <f t="shared" si="0"/>
        <v>62.67</v>
      </c>
      <c r="O32" s="914">
        <f t="shared" si="0"/>
        <v>3694</v>
      </c>
      <c r="P32" s="999">
        <v>147</v>
      </c>
      <c r="Q32" s="1101">
        <v>3730.3299999999799</v>
      </c>
      <c r="R32" s="914">
        <v>477504</v>
      </c>
      <c r="S32" s="999">
        <v>6027</v>
      </c>
      <c r="T32" s="902">
        <f t="shared" si="27"/>
        <v>3792.99999999998</v>
      </c>
      <c r="U32" s="958">
        <f t="shared" si="16"/>
        <v>481198</v>
      </c>
      <c r="V32" s="1254">
        <f t="shared" si="16"/>
        <v>6174</v>
      </c>
    </row>
    <row r="33" spans="1:22" ht="9.9" customHeight="1">
      <c r="A33" s="1255"/>
      <c r="B33" s="1256" t="s">
        <v>246</v>
      </c>
      <c r="C33" s="912">
        <f>SUM(C31:C32)</f>
        <v>1878.699999999975</v>
      </c>
      <c r="D33" s="1257">
        <f t="shared" ref="D33:L33" si="28">SUM(D31:D32)</f>
        <v>914099</v>
      </c>
      <c r="E33" s="912">
        <f t="shared" si="28"/>
        <v>2214.0499999999902</v>
      </c>
      <c r="F33" s="1258">
        <f t="shared" si="28"/>
        <v>668025</v>
      </c>
      <c r="G33" s="1007">
        <f t="shared" si="28"/>
        <v>149.22000000000003</v>
      </c>
      <c r="H33" s="1257">
        <f t="shared" si="28"/>
        <v>46200</v>
      </c>
      <c r="I33" s="912">
        <f t="shared" si="28"/>
        <v>837.89000000000021</v>
      </c>
      <c r="J33" s="1258">
        <f t="shared" si="28"/>
        <v>256416</v>
      </c>
      <c r="K33" s="912">
        <f t="shared" si="28"/>
        <v>78.960000000000008</v>
      </c>
      <c r="L33" s="1258">
        <f t="shared" si="28"/>
        <v>8641</v>
      </c>
      <c r="M33" s="957"/>
      <c r="N33" s="912">
        <f t="shared" si="0"/>
        <v>5158.8199999999661</v>
      </c>
      <c r="O33" s="1259">
        <f t="shared" si="0"/>
        <v>1893381</v>
      </c>
      <c r="P33" s="1257">
        <f t="shared" ref="P33:S33" si="29">SUM(P31:P32)</f>
        <v>41231</v>
      </c>
      <c r="Q33" s="912">
        <f t="shared" si="29"/>
        <v>3761.5499999999797</v>
      </c>
      <c r="R33" s="1259">
        <f t="shared" si="29"/>
        <v>481966</v>
      </c>
      <c r="S33" s="1257">
        <f t="shared" si="29"/>
        <v>6076</v>
      </c>
      <c r="T33" s="912">
        <f t="shared" si="26"/>
        <v>8920.3699999999444</v>
      </c>
      <c r="U33" s="1259">
        <f t="shared" si="22"/>
        <v>2375347</v>
      </c>
      <c r="V33" s="1260">
        <f t="shared" si="22"/>
        <v>47307</v>
      </c>
    </row>
    <row r="34" spans="1:22" ht="9.9" customHeight="1">
      <c r="A34" s="1247"/>
      <c r="B34" s="1248" t="s">
        <v>250</v>
      </c>
      <c r="C34" s="1249">
        <v>4400.6200000000381</v>
      </c>
      <c r="D34" s="1250">
        <v>2346409</v>
      </c>
      <c r="E34" s="1249">
        <v>2019.7199999999925</v>
      </c>
      <c r="F34" s="1251">
        <v>686886</v>
      </c>
      <c r="G34" s="1252">
        <v>579.68999999999971</v>
      </c>
      <c r="H34" s="1250">
        <v>195069</v>
      </c>
      <c r="I34" s="1249">
        <v>1049.8999999999994</v>
      </c>
      <c r="J34" s="1251">
        <v>347645</v>
      </c>
      <c r="K34" s="1249">
        <v>62.410000000000004</v>
      </c>
      <c r="L34" s="1251">
        <v>20850</v>
      </c>
      <c r="M34" s="1253"/>
      <c r="N34" s="1249">
        <f t="shared" si="0"/>
        <v>8112.3400000000302</v>
      </c>
      <c r="O34" s="1261">
        <f t="shared" si="0"/>
        <v>3596859</v>
      </c>
      <c r="P34" s="999">
        <v>57421</v>
      </c>
      <c r="Q34" s="1249">
        <v>55.45</v>
      </c>
      <c r="R34" s="1261">
        <v>7594</v>
      </c>
      <c r="S34" s="1250">
        <v>79</v>
      </c>
      <c r="T34" s="902">
        <f t="shared" ref="T34:T35" si="30">SUM(N34,Q34)</f>
        <v>8167.79000000003</v>
      </c>
      <c r="U34" s="958">
        <f t="shared" si="16"/>
        <v>3604453</v>
      </c>
      <c r="V34" s="1254">
        <f t="shared" si="16"/>
        <v>57500</v>
      </c>
    </row>
    <row r="35" spans="1:22" ht="9.9" customHeight="1">
      <c r="A35" s="1247" t="s">
        <v>261</v>
      </c>
      <c r="B35" s="1248" t="s">
        <v>252</v>
      </c>
      <c r="C35" s="1249"/>
      <c r="D35" s="1250"/>
      <c r="E35" s="1249"/>
      <c r="F35" s="1251"/>
      <c r="G35" s="1252">
        <v>2.42</v>
      </c>
      <c r="H35" s="1250">
        <v>825</v>
      </c>
      <c r="I35" s="1249"/>
      <c r="J35" s="1251"/>
      <c r="K35" s="1249">
        <v>48.66</v>
      </c>
      <c r="L35" s="1251">
        <v>3462</v>
      </c>
      <c r="M35" s="1253"/>
      <c r="N35" s="1101">
        <f t="shared" si="0"/>
        <v>51.08</v>
      </c>
      <c r="O35" s="914">
        <f t="shared" si="0"/>
        <v>4287</v>
      </c>
      <c r="P35" s="999">
        <v>133</v>
      </c>
      <c r="Q35" s="1101">
        <v>5184.6200000000481</v>
      </c>
      <c r="R35" s="914">
        <v>707994</v>
      </c>
      <c r="S35" s="999">
        <v>7498</v>
      </c>
      <c r="T35" s="902">
        <f t="shared" si="30"/>
        <v>5235.700000000048</v>
      </c>
      <c r="U35" s="958">
        <f t="shared" si="16"/>
        <v>712281</v>
      </c>
      <c r="V35" s="1254">
        <f t="shared" si="16"/>
        <v>7631</v>
      </c>
    </row>
    <row r="36" spans="1:22" ht="9.9" customHeight="1">
      <c r="A36" s="1255"/>
      <c r="B36" s="1256" t="s">
        <v>246</v>
      </c>
      <c r="C36" s="912">
        <f>SUM(C34:C35)</f>
        <v>4400.6200000000381</v>
      </c>
      <c r="D36" s="1257">
        <f t="shared" ref="D36:L36" si="31">SUM(D34:D35)</f>
        <v>2346409</v>
      </c>
      <c r="E36" s="912">
        <f t="shared" si="31"/>
        <v>2019.7199999999925</v>
      </c>
      <c r="F36" s="1258">
        <f t="shared" si="31"/>
        <v>686886</v>
      </c>
      <c r="G36" s="1007">
        <f t="shared" si="31"/>
        <v>582.10999999999967</v>
      </c>
      <c r="H36" s="1257">
        <f t="shared" si="31"/>
        <v>195894</v>
      </c>
      <c r="I36" s="912">
        <f t="shared" si="31"/>
        <v>1049.8999999999994</v>
      </c>
      <c r="J36" s="1258">
        <f t="shared" si="31"/>
        <v>347645</v>
      </c>
      <c r="K36" s="912">
        <f t="shared" si="31"/>
        <v>111.07</v>
      </c>
      <c r="L36" s="1258">
        <f t="shared" si="31"/>
        <v>24312</v>
      </c>
      <c r="M36" s="957"/>
      <c r="N36" s="912">
        <f t="shared" si="0"/>
        <v>8163.4200000000301</v>
      </c>
      <c r="O36" s="1259">
        <f t="shared" si="0"/>
        <v>3601146</v>
      </c>
      <c r="P36" s="1257">
        <f t="shared" ref="P36:S36" si="32">SUM(P34:P35)</f>
        <v>57554</v>
      </c>
      <c r="Q36" s="912">
        <f t="shared" si="32"/>
        <v>5240.0700000000479</v>
      </c>
      <c r="R36" s="1259">
        <f t="shared" si="32"/>
        <v>715588</v>
      </c>
      <c r="S36" s="1257">
        <f t="shared" si="32"/>
        <v>7577</v>
      </c>
      <c r="T36" s="912">
        <f t="shared" si="26"/>
        <v>13403.490000000078</v>
      </c>
      <c r="U36" s="1259">
        <f t="shared" si="22"/>
        <v>4316734</v>
      </c>
      <c r="V36" s="1260">
        <f t="shared" si="22"/>
        <v>65131</v>
      </c>
    </row>
    <row r="37" spans="1:22" ht="9.9" customHeight="1">
      <c r="A37" s="1247"/>
      <c r="B37" s="1248" t="s">
        <v>250</v>
      </c>
      <c r="C37" s="1249">
        <v>7535.6200000000872</v>
      </c>
      <c r="D37" s="1250">
        <v>4332783</v>
      </c>
      <c r="E37" s="1249">
        <v>1249.9599999999971</v>
      </c>
      <c r="F37" s="1251">
        <v>462753</v>
      </c>
      <c r="G37" s="1252">
        <v>1749.6399999999874</v>
      </c>
      <c r="H37" s="1250">
        <v>629436</v>
      </c>
      <c r="I37" s="1249">
        <v>2060.2199999999971</v>
      </c>
      <c r="J37" s="1251">
        <v>729229</v>
      </c>
      <c r="K37" s="1249">
        <v>59.61</v>
      </c>
      <c r="L37" s="1251">
        <v>21329</v>
      </c>
      <c r="M37" s="1253"/>
      <c r="N37" s="1101">
        <f t="shared" si="0"/>
        <v>12655.050000000068</v>
      </c>
      <c r="O37" s="914">
        <f t="shared" si="0"/>
        <v>6175530</v>
      </c>
      <c r="P37" s="999">
        <v>78030</v>
      </c>
      <c r="Q37" s="1101">
        <v>9.86</v>
      </c>
      <c r="R37" s="914">
        <v>1520</v>
      </c>
      <c r="S37" s="999">
        <v>16</v>
      </c>
      <c r="T37" s="902">
        <f t="shared" ref="T37:T38" si="33">SUM(N37,Q37)</f>
        <v>12664.910000000069</v>
      </c>
      <c r="U37" s="958">
        <f t="shared" si="16"/>
        <v>6177050</v>
      </c>
      <c r="V37" s="1254">
        <f t="shared" si="16"/>
        <v>78046</v>
      </c>
    </row>
    <row r="38" spans="1:22" ht="9.9" customHeight="1">
      <c r="A38" s="1247" t="s">
        <v>262</v>
      </c>
      <c r="B38" s="1248" t="s">
        <v>252</v>
      </c>
      <c r="C38" s="1249"/>
      <c r="D38" s="1250"/>
      <c r="E38" s="1249"/>
      <c r="F38" s="1251"/>
      <c r="G38" s="1252">
        <v>4.25</v>
      </c>
      <c r="H38" s="1250">
        <v>1527</v>
      </c>
      <c r="I38" s="1249"/>
      <c r="J38" s="1251"/>
      <c r="K38" s="1249">
        <v>101.06</v>
      </c>
      <c r="L38" s="1251">
        <v>8027</v>
      </c>
      <c r="M38" s="1253"/>
      <c r="N38" s="1101">
        <f t="shared" si="0"/>
        <v>105.31</v>
      </c>
      <c r="O38" s="914">
        <f t="shared" si="0"/>
        <v>9554</v>
      </c>
      <c r="P38" s="999">
        <v>266</v>
      </c>
      <c r="Q38" s="1101">
        <v>6830.9100000000471</v>
      </c>
      <c r="R38" s="914">
        <v>987396</v>
      </c>
      <c r="S38" s="999">
        <v>9558</v>
      </c>
      <c r="T38" s="902">
        <f t="shared" si="33"/>
        <v>6936.2200000000475</v>
      </c>
      <c r="U38" s="958">
        <f t="shared" si="16"/>
        <v>996950</v>
      </c>
      <c r="V38" s="1254">
        <f t="shared" si="16"/>
        <v>9824</v>
      </c>
    </row>
    <row r="39" spans="1:22" ht="9.9" customHeight="1">
      <c r="A39" s="1255"/>
      <c r="B39" s="1256" t="s">
        <v>246</v>
      </c>
      <c r="C39" s="912">
        <f>SUM(C37:C38)</f>
        <v>7535.6200000000872</v>
      </c>
      <c r="D39" s="1257">
        <f t="shared" ref="D39:L39" si="34">SUM(D37:D38)</f>
        <v>4332783</v>
      </c>
      <c r="E39" s="912">
        <f t="shared" si="34"/>
        <v>1249.9599999999971</v>
      </c>
      <c r="F39" s="1258">
        <f t="shared" si="34"/>
        <v>462753</v>
      </c>
      <c r="G39" s="1007">
        <f t="shared" si="34"/>
        <v>1753.8899999999874</v>
      </c>
      <c r="H39" s="1257">
        <f t="shared" si="34"/>
        <v>630963</v>
      </c>
      <c r="I39" s="912">
        <f t="shared" si="34"/>
        <v>2060.2199999999971</v>
      </c>
      <c r="J39" s="1258">
        <f t="shared" si="34"/>
        <v>729229</v>
      </c>
      <c r="K39" s="912">
        <f t="shared" si="34"/>
        <v>160.67000000000002</v>
      </c>
      <c r="L39" s="1258">
        <f t="shared" si="34"/>
        <v>29356</v>
      </c>
      <c r="M39" s="957"/>
      <c r="N39" s="912">
        <f t="shared" ref="N39:O72" si="35">SUM(C39,E39,G39,I39,K39)</f>
        <v>12760.360000000068</v>
      </c>
      <c r="O39" s="1259">
        <f t="shared" si="35"/>
        <v>6185084</v>
      </c>
      <c r="P39" s="1257">
        <f t="shared" ref="P39:S39" si="36">SUM(P37:P38)</f>
        <v>78296</v>
      </c>
      <c r="Q39" s="912">
        <f t="shared" si="36"/>
        <v>6840.7700000000468</v>
      </c>
      <c r="R39" s="1259">
        <f t="shared" si="36"/>
        <v>988916</v>
      </c>
      <c r="S39" s="1257">
        <f t="shared" si="36"/>
        <v>9574</v>
      </c>
      <c r="T39" s="912">
        <f t="shared" si="26"/>
        <v>19601.130000000117</v>
      </c>
      <c r="U39" s="1259">
        <f t="shared" si="22"/>
        <v>7174000</v>
      </c>
      <c r="V39" s="1260">
        <f t="shared" si="22"/>
        <v>87870</v>
      </c>
    </row>
    <row r="40" spans="1:22" ht="9.9" customHeight="1">
      <c r="A40" s="1247"/>
      <c r="B40" s="1248" t="s">
        <v>250</v>
      </c>
      <c r="C40" s="1249">
        <v>11658.330000000273</v>
      </c>
      <c r="D40" s="1250">
        <v>7127686</v>
      </c>
      <c r="E40" s="1249">
        <v>793.90999999999963</v>
      </c>
      <c r="F40" s="1251">
        <v>317584</v>
      </c>
      <c r="G40" s="1252">
        <v>2831.9600000000028</v>
      </c>
      <c r="H40" s="1250">
        <v>1073988</v>
      </c>
      <c r="I40" s="1249">
        <v>2845.739999999993</v>
      </c>
      <c r="J40" s="1251">
        <v>1055423</v>
      </c>
      <c r="K40" s="1249">
        <v>104.02000000000001</v>
      </c>
      <c r="L40" s="1251">
        <v>39446</v>
      </c>
      <c r="M40" s="1253"/>
      <c r="N40" s="1101">
        <f t="shared" si="35"/>
        <v>18233.960000000268</v>
      </c>
      <c r="O40" s="914">
        <f t="shared" si="35"/>
        <v>9614127</v>
      </c>
      <c r="P40" s="999">
        <v>94960</v>
      </c>
      <c r="Q40" s="1101">
        <v>2.5299999999999998</v>
      </c>
      <c r="R40" s="914">
        <v>389</v>
      </c>
      <c r="S40" s="999">
        <v>4</v>
      </c>
      <c r="T40" s="902">
        <f t="shared" ref="T40:T41" si="37">SUM(N40,Q40)</f>
        <v>18236.490000000267</v>
      </c>
      <c r="U40" s="958">
        <f t="shared" si="16"/>
        <v>9614516</v>
      </c>
      <c r="V40" s="1254">
        <f t="shared" si="16"/>
        <v>94964</v>
      </c>
    </row>
    <row r="41" spans="1:22" ht="9.9" customHeight="1">
      <c r="A41" s="1247" t="s">
        <v>263</v>
      </c>
      <c r="B41" s="1248" t="s">
        <v>252</v>
      </c>
      <c r="C41" s="1249"/>
      <c r="D41" s="1250"/>
      <c r="E41" s="1249"/>
      <c r="F41" s="1251"/>
      <c r="G41" s="1252">
        <v>0.60000000000000009</v>
      </c>
      <c r="H41" s="1250">
        <v>228</v>
      </c>
      <c r="I41" s="1249"/>
      <c r="J41" s="1251"/>
      <c r="K41" s="1249">
        <v>101.89</v>
      </c>
      <c r="L41" s="1251">
        <v>9154</v>
      </c>
      <c r="M41" s="1253"/>
      <c r="N41" s="1101">
        <f t="shared" si="35"/>
        <v>102.49</v>
      </c>
      <c r="O41" s="914">
        <f t="shared" si="35"/>
        <v>9382</v>
      </c>
      <c r="P41" s="999">
        <v>248</v>
      </c>
      <c r="Q41" s="1101">
        <v>8027.6200000001363</v>
      </c>
      <c r="R41" s="914">
        <v>1223373</v>
      </c>
      <c r="S41" s="999">
        <v>11715</v>
      </c>
      <c r="T41" s="902">
        <f t="shared" si="37"/>
        <v>8130.1100000001361</v>
      </c>
      <c r="U41" s="958">
        <f t="shared" si="16"/>
        <v>1232755</v>
      </c>
      <c r="V41" s="1254">
        <f t="shared" si="16"/>
        <v>11963</v>
      </c>
    </row>
    <row r="42" spans="1:22" ht="9.9" customHeight="1">
      <c r="A42" s="1255"/>
      <c r="B42" s="1256" t="s">
        <v>246</v>
      </c>
      <c r="C42" s="912">
        <f>SUM(C40:C41)</f>
        <v>11658.330000000273</v>
      </c>
      <c r="D42" s="1257">
        <f t="shared" ref="D42:L42" si="38">SUM(D40:D41)</f>
        <v>7127686</v>
      </c>
      <c r="E42" s="912">
        <f t="shared" si="38"/>
        <v>793.90999999999963</v>
      </c>
      <c r="F42" s="1258">
        <f t="shared" si="38"/>
        <v>317584</v>
      </c>
      <c r="G42" s="1007">
        <f t="shared" si="38"/>
        <v>2832.5600000000027</v>
      </c>
      <c r="H42" s="1257">
        <f t="shared" si="38"/>
        <v>1074216</v>
      </c>
      <c r="I42" s="912">
        <f t="shared" si="38"/>
        <v>2845.739999999993</v>
      </c>
      <c r="J42" s="1258">
        <f t="shared" si="38"/>
        <v>1055423</v>
      </c>
      <c r="K42" s="912">
        <f t="shared" si="38"/>
        <v>205.91000000000003</v>
      </c>
      <c r="L42" s="1258">
        <f t="shared" si="38"/>
        <v>48600</v>
      </c>
      <c r="M42" s="957"/>
      <c r="N42" s="912">
        <f t="shared" si="35"/>
        <v>18336.45000000027</v>
      </c>
      <c r="O42" s="1259">
        <f t="shared" si="35"/>
        <v>9623509</v>
      </c>
      <c r="P42" s="1257">
        <f t="shared" ref="P42:S42" si="39">SUM(P40:P41)</f>
        <v>95208</v>
      </c>
      <c r="Q42" s="912">
        <f t="shared" si="39"/>
        <v>8030.1500000001361</v>
      </c>
      <c r="R42" s="1259">
        <f t="shared" si="39"/>
        <v>1223762</v>
      </c>
      <c r="S42" s="1257">
        <f t="shared" si="39"/>
        <v>11719</v>
      </c>
      <c r="T42" s="912">
        <f t="shared" si="26"/>
        <v>26366.600000000402</v>
      </c>
      <c r="U42" s="1259">
        <f t="shared" si="22"/>
        <v>10847271</v>
      </c>
      <c r="V42" s="1260">
        <f t="shared" si="22"/>
        <v>106927</v>
      </c>
    </row>
    <row r="43" spans="1:22" ht="9.9" customHeight="1">
      <c r="A43" s="1247"/>
      <c r="B43" s="1248" t="s">
        <v>250</v>
      </c>
      <c r="C43" s="1249">
        <v>12469.340000000264</v>
      </c>
      <c r="D43" s="1250">
        <v>7919586</v>
      </c>
      <c r="E43" s="1249">
        <v>631.32000000000005</v>
      </c>
      <c r="F43" s="1251">
        <v>265797</v>
      </c>
      <c r="G43" s="1252">
        <v>2377.3199999999829</v>
      </c>
      <c r="H43" s="1250">
        <v>937207</v>
      </c>
      <c r="I43" s="1249">
        <v>3349.8200000000097</v>
      </c>
      <c r="J43" s="1251">
        <v>1289438</v>
      </c>
      <c r="K43" s="1249">
        <v>177.56999999999996</v>
      </c>
      <c r="L43" s="1251">
        <v>69524</v>
      </c>
      <c r="M43" s="1253"/>
      <c r="N43" s="1101">
        <f t="shared" si="35"/>
        <v>19005.370000000257</v>
      </c>
      <c r="O43" s="914">
        <f t="shared" si="35"/>
        <v>10481552</v>
      </c>
      <c r="P43" s="999">
        <v>84182</v>
      </c>
      <c r="Q43" s="1101">
        <v>4.71</v>
      </c>
      <c r="R43" s="914">
        <v>820</v>
      </c>
      <c r="S43" s="999">
        <v>5</v>
      </c>
      <c r="T43" s="902">
        <f t="shared" ref="T43:T44" si="40">SUM(N43,Q43)</f>
        <v>19010.080000000256</v>
      </c>
      <c r="U43" s="958">
        <f t="shared" si="16"/>
        <v>10482372</v>
      </c>
      <c r="V43" s="1254">
        <f t="shared" si="16"/>
        <v>84187</v>
      </c>
    </row>
    <row r="44" spans="1:22" ht="9.9" customHeight="1">
      <c r="A44" s="1247" t="s">
        <v>264</v>
      </c>
      <c r="B44" s="1248" t="s">
        <v>252</v>
      </c>
      <c r="C44" s="1249"/>
      <c r="D44" s="1250"/>
      <c r="E44" s="1249"/>
      <c r="F44" s="1251"/>
      <c r="G44" s="1252">
        <v>0.26</v>
      </c>
      <c r="H44" s="1250">
        <v>103</v>
      </c>
      <c r="I44" s="1249"/>
      <c r="J44" s="1251"/>
      <c r="K44" s="1249">
        <v>491.85000000000008</v>
      </c>
      <c r="L44" s="1251">
        <v>49651</v>
      </c>
      <c r="M44" s="1253"/>
      <c r="N44" s="1101">
        <f t="shared" si="35"/>
        <v>492.11000000000007</v>
      </c>
      <c r="O44" s="914">
        <f t="shared" si="35"/>
        <v>49754</v>
      </c>
      <c r="P44" s="999">
        <v>1191</v>
      </c>
      <c r="Q44" s="1101">
        <v>13592.100000000142</v>
      </c>
      <c r="R44" s="914">
        <v>2152671</v>
      </c>
      <c r="S44" s="999">
        <v>14759</v>
      </c>
      <c r="T44" s="902">
        <f t="shared" si="40"/>
        <v>14084.210000000143</v>
      </c>
      <c r="U44" s="958">
        <f t="shared" si="16"/>
        <v>2202425</v>
      </c>
      <c r="V44" s="1254">
        <f t="shared" si="16"/>
        <v>15950</v>
      </c>
    </row>
    <row r="45" spans="1:22" ht="9.9" customHeight="1">
      <c r="A45" s="1255"/>
      <c r="B45" s="1256" t="s">
        <v>246</v>
      </c>
      <c r="C45" s="912">
        <f>SUM(C43:C44)</f>
        <v>12469.340000000264</v>
      </c>
      <c r="D45" s="1257">
        <f t="shared" ref="D45:L45" si="41">SUM(D43:D44)</f>
        <v>7919586</v>
      </c>
      <c r="E45" s="912">
        <f t="shared" si="41"/>
        <v>631.32000000000005</v>
      </c>
      <c r="F45" s="1258">
        <f t="shared" si="41"/>
        <v>265797</v>
      </c>
      <c r="G45" s="1007">
        <f t="shared" si="41"/>
        <v>2377.5799999999831</v>
      </c>
      <c r="H45" s="1257">
        <f t="shared" si="41"/>
        <v>937310</v>
      </c>
      <c r="I45" s="912">
        <f t="shared" si="41"/>
        <v>3349.8200000000097</v>
      </c>
      <c r="J45" s="1258">
        <f t="shared" si="41"/>
        <v>1289438</v>
      </c>
      <c r="K45" s="912">
        <f t="shared" si="41"/>
        <v>669.42000000000007</v>
      </c>
      <c r="L45" s="1258">
        <f t="shared" si="41"/>
        <v>119175</v>
      </c>
      <c r="M45" s="957"/>
      <c r="N45" s="912">
        <f t="shared" si="35"/>
        <v>19497.480000000258</v>
      </c>
      <c r="O45" s="1259">
        <f t="shared" si="35"/>
        <v>10531306</v>
      </c>
      <c r="P45" s="1257">
        <f t="shared" ref="P45:S45" si="42">SUM(P43:P44)</f>
        <v>85373</v>
      </c>
      <c r="Q45" s="912">
        <f t="shared" si="42"/>
        <v>13596.810000000141</v>
      </c>
      <c r="R45" s="1259">
        <f t="shared" si="42"/>
        <v>2153491</v>
      </c>
      <c r="S45" s="1257">
        <f t="shared" si="42"/>
        <v>14764</v>
      </c>
      <c r="T45" s="912">
        <f t="shared" si="26"/>
        <v>33094.290000000401</v>
      </c>
      <c r="U45" s="1259">
        <f t="shared" si="26"/>
        <v>12684797</v>
      </c>
      <c r="V45" s="1260">
        <f t="shared" si="26"/>
        <v>100137</v>
      </c>
    </row>
    <row r="46" spans="1:22" ht="9.9" customHeight="1">
      <c r="A46" s="1247"/>
      <c r="B46" s="1248" t="s">
        <v>250</v>
      </c>
      <c r="C46" s="1249">
        <v>10812.930000000159</v>
      </c>
      <c r="D46" s="1250">
        <v>7197951</v>
      </c>
      <c r="E46" s="1249">
        <v>444.27000000000027</v>
      </c>
      <c r="F46" s="1251">
        <v>196324</v>
      </c>
      <c r="G46" s="1252">
        <v>1543.5299999999902</v>
      </c>
      <c r="H46" s="1250">
        <v>634335</v>
      </c>
      <c r="I46" s="1249">
        <v>2958.7100000000055</v>
      </c>
      <c r="J46" s="1251">
        <v>1172362</v>
      </c>
      <c r="K46" s="1249">
        <v>19.129999999999995</v>
      </c>
      <c r="L46" s="1251">
        <v>7829</v>
      </c>
      <c r="M46" s="1253"/>
      <c r="N46" s="1101">
        <f t="shared" si="35"/>
        <v>15778.570000000154</v>
      </c>
      <c r="O46" s="914">
        <f t="shared" si="35"/>
        <v>9208801</v>
      </c>
      <c r="P46" s="999">
        <v>69817</v>
      </c>
      <c r="Q46" s="1101">
        <v>3.14</v>
      </c>
      <c r="R46" s="914">
        <v>555</v>
      </c>
      <c r="S46" s="999">
        <v>4</v>
      </c>
      <c r="T46" s="902">
        <f t="shared" ref="T46:T47" si="43">SUM(N46,Q46)</f>
        <v>15781.710000000154</v>
      </c>
      <c r="U46" s="958">
        <f t="shared" si="16"/>
        <v>9209356</v>
      </c>
      <c r="V46" s="1254">
        <f t="shared" si="16"/>
        <v>69821</v>
      </c>
    </row>
    <row r="47" spans="1:22" ht="9.9" customHeight="1">
      <c r="A47" s="1247" t="s">
        <v>265</v>
      </c>
      <c r="B47" s="1248" t="s">
        <v>252</v>
      </c>
      <c r="C47" s="1249"/>
      <c r="D47" s="1250"/>
      <c r="E47" s="1249"/>
      <c r="F47" s="1251"/>
      <c r="G47" s="1252">
        <v>1.4</v>
      </c>
      <c r="H47" s="1250">
        <v>575</v>
      </c>
      <c r="I47" s="1249"/>
      <c r="J47" s="1251"/>
      <c r="K47" s="1249">
        <v>149.93000000000004</v>
      </c>
      <c r="L47" s="1251">
        <v>17611</v>
      </c>
      <c r="M47" s="1253"/>
      <c r="N47" s="1101">
        <f t="shared" si="35"/>
        <v>151.33000000000004</v>
      </c>
      <c r="O47" s="914">
        <f t="shared" si="35"/>
        <v>18186</v>
      </c>
      <c r="P47" s="999">
        <v>387</v>
      </c>
      <c r="Q47" s="1101">
        <v>14181.260000000186</v>
      </c>
      <c r="R47" s="914">
        <v>2332918</v>
      </c>
      <c r="S47" s="999">
        <v>14226</v>
      </c>
      <c r="T47" s="902">
        <f t="shared" si="43"/>
        <v>14332.590000000186</v>
      </c>
      <c r="U47" s="958">
        <f t="shared" si="16"/>
        <v>2351104</v>
      </c>
      <c r="V47" s="1254">
        <f t="shared" si="16"/>
        <v>14613</v>
      </c>
    </row>
    <row r="48" spans="1:22" ht="9.9" customHeight="1">
      <c r="A48" s="1255"/>
      <c r="B48" s="1256" t="s">
        <v>246</v>
      </c>
      <c r="C48" s="912">
        <f>SUM(C46:C47)</f>
        <v>10812.930000000159</v>
      </c>
      <c r="D48" s="1257">
        <f t="shared" ref="D48:L48" si="44">SUM(D46:D47)</f>
        <v>7197951</v>
      </c>
      <c r="E48" s="912">
        <f t="shared" si="44"/>
        <v>444.27000000000027</v>
      </c>
      <c r="F48" s="1258">
        <f t="shared" si="44"/>
        <v>196324</v>
      </c>
      <c r="G48" s="1007">
        <f t="shared" si="44"/>
        <v>1544.9299999999903</v>
      </c>
      <c r="H48" s="1257">
        <f t="shared" si="44"/>
        <v>634910</v>
      </c>
      <c r="I48" s="912">
        <f t="shared" si="44"/>
        <v>2958.7100000000055</v>
      </c>
      <c r="J48" s="1258">
        <f t="shared" si="44"/>
        <v>1172362</v>
      </c>
      <c r="K48" s="912">
        <f t="shared" si="44"/>
        <v>169.06000000000003</v>
      </c>
      <c r="L48" s="1258">
        <f t="shared" si="44"/>
        <v>25440</v>
      </c>
      <c r="M48" s="957"/>
      <c r="N48" s="912">
        <f t="shared" si="35"/>
        <v>15929.900000000156</v>
      </c>
      <c r="O48" s="1259">
        <f t="shared" si="35"/>
        <v>9226987</v>
      </c>
      <c r="P48" s="1257">
        <f t="shared" ref="P48:S48" si="45">SUM(P46:P47)</f>
        <v>70204</v>
      </c>
      <c r="Q48" s="912">
        <f t="shared" si="45"/>
        <v>14184.400000000185</v>
      </c>
      <c r="R48" s="1259">
        <f t="shared" si="45"/>
        <v>2333473</v>
      </c>
      <c r="S48" s="1257">
        <f t="shared" si="45"/>
        <v>14230</v>
      </c>
      <c r="T48" s="912">
        <f t="shared" ref="T48:V63" si="46">SUM(T46:T47)</f>
        <v>30114.300000000338</v>
      </c>
      <c r="U48" s="1259">
        <f t="shared" si="46"/>
        <v>11560460</v>
      </c>
      <c r="V48" s="1260">
        <f t="shared" si="46"/>
        <v>84434</v>
      </c>
    </row>
    <row r="49" spans="1:22" ht="9.9" customHeight="1">
      <c r="A49" s="1247"/>
      <c r="B49" s="1248" t="s">
        <v>250</v>
      </c>
      <c r="C49" s="1249">
        <v>4155.6700000000674</v>
      </c>
      <c r="D49" s="1250">
        <v>2802048</v>
      </c>
      <c r="E49" s="1249">
        <v>220.22999999999993</v>
      </c>
      <c r="F49" s="1251">
        <v>99366</v>
      </c>
      <c r="G49" s="1252">
        <v>1059.4799999999982</v>
      </c>
      <c r="H49" s="1250">
        <v>440738</v>
      </c>
      <c r="I49" s="1249">
        <v>1435.2399999999893</v>
      </c>
      <c r="J49" s="1251">
        <v>574096</v>
      </c>
      <c r="K49" s="1249">
        <v>1.7200000000000002</v>
      </c>
      <c r="L49" s="1251">
        <v>716</v>
      </c>
      <c r="M49" s="1253"/>
      <c r="N49" s="1101">
        <f t="shared" si="35"/>
        <v>6872.3400000000538</v>
      </c>
      <c r="O49" s="914">
        <f t="shared" si="35"/>
        <v>3916964</v>
      </c>
      <c r="P49" s="999">
        <v>28366</v>
      </c>
      <c r="Q49" s="1101">
        <v>0.09</v>
      </c>
      <c r="R49" s="914">
        <v>19</v>
      </c>
      <c r="S49" s="999">
        <v>0</v>
      </c>
      <c r="T49" s="902">
        <f t="shared" ref="T49:T50" si="47">SUM(N49,Q49)</f>
        <v>6872.430000000054</v>
      </c>
      <c r="U49" s="958">
        <f t="shared" si="16"/>
        <v>3916983</v>
      </c>
      <c r="V49" s="1254">
        <f t="shared" si="16"/>
        <v>28366</v>
      </c>
    </row>
    <row r="50" spans="1:22" ht="9.9" customHeight="1">
      <c r="A50" s="1247" t="s">
        <v>266</v>
      </c>
      <c r="B50" s="1248" t="s">
        <v>252</v>
      </c>
      <c r="C50" s="1249"/>
      <c r="D50" s="1250"/>
      <c r="E50" s="1249"/>
      <c r="F50" s="1251"/>
      <c r="G50" s="1252">
        <v>0.12</v>
      </c>
      <c r="H50" s="1250">
        <v>50</v>
      </c>
      <c r="I50" s="1249"/>
      <c r="J50" s="1251"/>
      <c r="K50" s="1249">
        <v>86.52</v>
      </c>
      <c r="L50" s="1251">
        <v>11006</v>
      </c>
      <c r="M50" s="1253"/>
      <c r="N50" s="1101">
        <f t="shared" si="35"/>
        <v>86.64</v>
      </c>
      <c r="O50" s="914">
        <f t="shared" si="35"/>
        <v>11056</v>
      </c>
      <c r="P50" s="999">
        <v>210</v>
      </c>
      <c r="Q50" s="1101">
        <v>10547.430000000115</v>
      </c>
      <c r="R50" s="914">
        <v>1759502</v>
      </c>
      <c r="S50" s="999">
        <v>10893</v>
      </c>
      <c r="T50" s="902">
        <f t="shared" si="47"/>
        <v>10634.070000000114</v>
      </c>
      <c r="U50" s="958">
        <f t="shared" si="16"/>
        <v>1770558</v>
      </c>
      <c r="V50" s="1254">
        <f t="shared" si="16"/>
        <v>11103</v>
      </c>
    </row>
    <row r="51" spans="1:22" ht="9.9" customHeight="1">
      <c r="A51" s="1255"/>
      <c r="B51" s="1256" t="s">
        <v>246</v>
      </c>
      <c r="C51" s="912">
        <f>SUM(C49:C50)</f>
        <v>4155.6700000000674</v>
      </c>
      <c r="D51" s="1257">
        <f t="shared" ref="D51:L51" si="48">SUM(D49:D50)</f>
        <v>2802048</v>
      </c>
      <c r="E51" s="912">
        <f t="shared" si="48"/>
        <v>220.22999999999993</v>
      </c>
      <c r="F51" s="1258">
        <f t="shared" si="48"/>
        <v>99366</v>
      </c>
      <c r="G51" s="1007">
        <f t="shared" si="48"/>
        <v>1059.5999999999981</v>
      </c>
      <c r="H51" s="1257">
        <f t="shared" si="48"/>
        <v>440788</v>
      </c>
      <c r="I51" s="912">
        <f t="shared" si="48"/>
        <v>1435.2399999999893</v>
      </c>
      <c r="J51" s="1258">
        <f t="shared" si="48"/>
        <v>574096</v>
      </c>
      <c r="K51" s="912">
        <f t="shared" si="48"/>
        <v>88.24</v>
      </c>
      <c r="L51" s="1258">
        <f t="shared" si="48"/>
        <v>11722</v>
      </c>
      <c r="M51" s="957"/>
      <c r="N51" s="912">
        <f t="shared" si="35"/>
        <v>6958.9800000000541</v>
      </c>
      <c r="O51" s="1259">
        <f t="shared" si="35"/>
        <v>3928020</v>
      </c>
      <c r="P51" s="1257">
        <f t="shared" ref="P51:S51" si="49">SUM(P49:P50)</f>
        <v>28576</v>
      </c>
      <c r="Q51" s="912">
        <f t="shared" si="49"/>
        <v>10547.520000000115</v>
      </c>
      <c r="R51" s="1259">
        <f t="shared" si="49"/>
        <v>1759521</v>
      </c>
      <c r="S51" s="1257">
        <f t="shared" si="49"/>
        <v>10893</v>
      </c>
      <c r="T51" s="912">
        <f t="shared" si="46"/>
        <v>17506.500000000167</v>
      </c>
      <c r="U51" s="1259">
        <f t="shared" si="46"/>
        <v>5687541</v>
      </c>
      <c r="V51" s="1260">
        <f t="shared" si="46"/>
        <v>39469</v>
      </c>
    </row>
    <row r="52" spans="1:22" ht="9.9" customHeight="1">
      <c r="A52" s="1247"/>
      <c r="B52" s="1248" t="s">
        <v>250</v>
      </c>
      <c r="C52" s="1249">
        <v>2436.5500000000015</v>
      </c>
      <c r="D52" s="1250">
        <v>1676633</v>
      </c>
      <c r="E52" s="1249">
        <v>204.19</v>
      </c>
      <c r="F52" s="1251">
        <v>92135</v>
      </c>
      <c r="G52" s="1252">
        <v>524.37999999999977</v>
      </c>
      <c r="H52" s="1250">
        <v>218132</v>
      </c>
      <c r="I52" s="1249">
        <v>458.64999999999992</v>
      </c>
      <c r="J52" s="1251">
        <v>183460</v>
      </c>
      <c r="K52" s="1249">
        <v>1.9100000000000001</v>
      </c>
      <c r="L52" s="1251">
        <v>795</v>
      </c>
      <c r="M52" s="1253"/>
      <c r="N52" s="1101">
        <f t="shared" si="35"/>
        <v>3625.6800000000012</v>
      </c>
      <c r="O52" s="914">
        <f t="shared" si="35"/>
        <v>2171155</v>
      </c>
      <c r="P52" s="999">
        <v>16073</v>
      </c>
      <c r="Q52" s="1101">
        <v>2.44</v>
      </c>
      <c r="R52" s="914">
        <v>0</v>
      </c>
      <c r="S52" s="999">
        <v>0</v>
      </c>
      <c r="T52" s="902">
        <f t="shared" ref="T52:T53" si="50">SUM(N52,Q52)</f>
        <v>3628.1200000000013</v>
      </c>
      <c r="U52" s="958">
        <f t="shared" si="16"/>
        <v>2171155</v>
      </c>
      <c r="V52" s="1254">
        <f t="shared" si="16"/>
        <v>16073</v>
      </c>
    </row>
    <row r="53" spans="1:22" ht="9.9" customHeight="1">
      <c r="A53" s="1247" t="s">
        <v>267</v>
      </c>
      <c r="B53" s="1248" t="s">
        <v>252</v>
      </c>
      <c r="C53" s="1249"/>
      <c r="D53" s="1250"/>
      <c r="E53" s="1249"/>
      <c r="F53" s="1251"/>
      <c r="G53" s="1252">
        <v>1.9900000000000002</v>
      </c>
      <c r="H53" s="1250">
        <v>828</v>
      </c>
      <c r="I53" s="1249"/>
      <c r="J53" s="1251"/>
      <c r="K53" s="1249">
        <v>3.8</v>
      </c>
      <c r="L53" s="1251">
        <v>539</v>
      </c>
      <c r="M53" s="1253"/>
      <c r="N53" s="1101">
        <f t="shared" si="35"/>
        <v>5.79</v>
      </c>
      <c r="O53" s="914">
        <f t="shared" si="35"/>
        <v>1367</v>
      </c>
      <c r="P53" s="999">
        <v>11</v>
      </c>
      <c r="Q53" s="1101">
        <v>5664.5200000000277</v>
      </c>
      <c r="R53" s="914">
        <v>943450</v>
      </c>
      <c r="S53" s="999">
        <v>6013</v>
      </c>
      <c r="T53" s="902">
        <f t="shared" si="50"/>
        <v>5670.3100000000277</v>
      </c>
      <c r="U53" s="958">
        <f t="shared" si="16"/>
        <v>944817</v>
      </c>
      <c r="V53" s="1254">
        <f t="shared" si="16"/>
        <v>6024</v>
      </c>
    </row>
    <row r="54" spans="1:22" ht="9.9" customHeight="1">
      <c r="A54" s="1255"/>
      <c r="B54" s="1256" t="s">
        <v>246</v>
      </c>
      <c r="C54" s="912">
        <f>SUM(C52:C53)</f>
        <v>2436.5500000000015</v>
      </c>
      <c r="D54" s="1257">
        <f t="shared" ref="D54:L54" si="51">SUM(D52:D53)</f>
        <v>1676633</v>
      </c>
      <c r="E54" s="912">
        <f t="shared" si="51"/>
        <v>204.19</v>
      </c>
      <c r="F54" s="1258">
        <f t="shared" si="51"/>
        <v>92135</v>
      </c>
      <c r="G54" s="1007">
        <f t="shared" si="51"/>
        <v>526.36999999999978</v>
      </c>
      <c r="H54" s="1257">
        <f t="shared" si="51"/>
        <v>218960</v>
      </c>
      <c r="I54" s="912">
        <f t="shared" si="51"/>
        <v>458.64999999999992</v>
      </c>
      <c r="J54" s="1258">
        <f t="shared" si="51"/>
        <v>183460</v>
      </c>
      <c r="K54" s="912">
        <f t="shared" si="51"/>
        <v>5.71</v>
      </c>
      <c r="L54" s="1258">
        <f t="shared" si="51"/>
        <v>1334</v>
      </c>
      <c r="M54" s="957"/>
      <c r="N54" s="912">
        <f t="shared" si="35"/>
        <v>3631.4700000000016</v>
      </c>
      <c r="O54" s="1259">
        <f t="shared" si="35"/>
        <v>2172522</v>
      </c>
      <c r="P54" s="1257">
        <f t="shared" ref="P54:S54" si="52">SUM(P52:P53)</f>
        <v>16084</v>
      </c>
      <c r="Q54" s="912">
        <f t="shared" si="52"/>
        <v>5666.9600000000273</v>
      </c>
      <c r="R54" s="1259">
        <f t="shared" si="52"/>
        <v>943450</v>
      </c>
      <c r="S54" s="1257">
        <f t="shared" si="52"/>
        <v>6013</v>
      </c>
      <c r="T54" s="912">
        <f t="shared" si="46"/>
        <v>9298.4300000000294</v>
      </c>
      <c r="U54" s="1259">
        <f t="shared" si="46"/>
        <v>3115972</v>
      </c>
      <c r="V54" s="1260">
        <f t="shared" si="46"/>
        <v>22097</v>
      </c>
    </row>
    <row r="55" spans="1:22" ht="9.9" customHeight="1">
      <c r="A55" s="1247"/>
      <c r="B55" s="1248" t="s">
        <v>250</v>
      </c>
      <c r="C55" s="1249">
        <v>1720.3199999999686</v>
      </c>
      <c r="D55" s="1250">
        <v>1173337</v>
      </c>
      <c r="E55" s="1249">
        <v>221.57999999999998</v>
      </c>
      <c r="F55" s="1251">
        <v>99976</v>
      </c>
      <c r="G55" s="1252">
        <v>284.13999999999993</v>
      </c>
      <c r="H55" s="1250">
        <v>118201</v>
      </c>
      <c r="I55" s="1249">
        <v>266.86</v>
      </c>
      <c r="J55" s="1251">
        <v>106744</v>
      </c>
      <c r="K55" s="1249">
        <v>1.08</v>
      </c>
      <c r="L55" s="1251">
        <v>450</v>
      </c>
      <c r="M55" s="1253"/>
      <c r="N55" s="1101">
        <f t="shared" si="35"/>
        <v>2493.9799999999686</v>
      </c>
      <c r="O55" s="914">
        <f t="shared" si="35"/>
        <v>1498708</v>
      </c>
      <c r="P55" s="999">
        <v>11287</v>
      </c>
      <c r="Q55" s="1101">
        <v>0.24</v>
      </c>
      <c r="R55" s="914">
        <v>50</v>
      </c>
      <c r="S55" s="999">
        <v>0</v>
      </c>
      <c r="T55" s="902">
        <f t="shared" ref="T55:T56" si="53">SUM(N55,Q55)</f>
        <v>2494.2199999999684</v>
      </c>
      <c r="U55" s="958">
        <f t="shared" si="16"/>
        <v>1498758</v>
      </c>
      <c r="V55" s="1254">
        <f t="shared" si="16"/>
        <v>11287</v>
      </c>
    </row>
    <row r="56" spans="1:22" ht="9.9" customHeight="1">
      <c r="A56" s="1247" t="s">
        <v>268</v>
      </c>
      <c r="B56" s="1248" t="s">
        <v>252</v>
      </c>
      <c r="C56" s="1249"/>
      <c r="D56" s="1250"/>
      <c r="E56" s="1249"/>
      <c r="F56" s="1251"/>
      <c r="G56" s="1252">
        <v>0.14000000000000001</v>
      </c>
      <c r="H56" s="1250">
        <v>58</v>
      </c>
      <c r="I56" s="1249"/>
      <c r="J56" s="1251"/>
      <c r="K56" s="1249">
        <v>251.73</v>
      </c>
      <c r="L56" s="1251">
        <v>37751</v>
      </c>
      <c r="M56" s="1253"/>
      <c r="N56" s="1101">
        <f t="shared" si="35"/>
        <v>251.86999999999998</v>
      </c>
      <c r="O56" s="914">
        <f t="shared" si="35"/>
        <v>37809</v>
      </c>
      <c r="P56" s="999">
        <v>451</v>
      </c>
      <c r="Q56" s="1101">
        <v>3817.9100000000085</v>
      </c>
      <c r="R56" s="914">
        <v>632385</v>
      </c>
      <c r="S56" s="999">
        <v>4240</v>
      </c>
      <c r="T56" s="902">
        <f t="shared" si="53"/>
        <v>4069.7800000000084</v>
      </c>
      <c r="U56" s="958">
        <f t="shared" si="16"/>
        <v>670194</v>
      </c>
      <c r="V56" s="1254">
        <f t="shared" si="16"/>
        <v>4691</v>
      </c>
    </row>
    <row r="57" spans="1:22" ht="9.9" customHeight="1">
      <c r="A57" s="1255"/>
      <c r="B57" s="1256" t="s">
        <v>246</v>
      </c>
      <c r="C57" s="912">
        <f>SUM(C55:C56)</f>
        <v>1720.3199999999686</v>
      </c>
      <c r="D57" s="1257">
        <f t="shared" ref="D57:L57" si="54">SUM(D55:D56)</f>
        <v>1173337</v>
      </c>
      <c r="E57" s="912">
        <f t="shared" si="54"/>
        <v>221.57999999999998</v>
      </c>
      <c r="F57" s="1258">
        <f t="shared" si="54"/>
        <v>99976</v>
      </c>
      <c r="G57" s="1007">
        <f t="shared" si="54"/>
        <v>284.27999999999992</v>
      </c>
      <c r="H57" s="1257">
        <f t="shared" si="54"/>
        <v>118259</v>
      </c>
      <c r="I57" s="912">
        <f t="shared" si="54"/>
        <v>266.86</v>
      </c>
      <c r="J57" s="1258">
        <f t="shared" si="54"/>
        <v>106744</v>
      </c>
      <c r="K57" s="912">
        <f t="shared" si="54"/>
        <v>252.81</v>
      </c>
      <c r="L57" s="1258">
        <f t="shared" si="54"/>
        <v>38201</v>
      </c>
      <c r="M57" s="957"/>
      <c r="N57" s="912">
        <f t="shared" si="35"/>
        <v>2745.8499999999685</v>
      </c>
      <c r="O57" s="1259">
        <f t="shared" si="35"/>
        <v>1536517</v>
      </c>
      <c r="P57" s="1257">
        <f t="shared" ref="P57:S57" si="55">SUM(P55:P56)</f>
        <v>11738</v>
      </c>
      <c r="Q57" s="912">
        <f t="shared" si="55"/>
        <v>3818.1500000000083</v>
      </c>
      <c r="R57" s="1259">
        <f t="shared" si="55"/>
        <v>632435</v>
      </c>
      <c r="S57" s="1257">
        <f t="shared" si="55"/>
        <v>4240</v>
      </c>
      <c r="T57" s="912">
        <f t="shared" si="46"/>
        <v>6563.9999999999764</v>
      </c>
      <c r="U57" s="1259">
        <f t="shared" si="46"/>
        <v>2168952</v>
      </c>
      <c r="V57" s="1260">
        <f t="shared" si="46"/>
        <v>15978</v>
      </c>
    </row>
    <row r="58" spans="1:22" ht="9.9" customHeight="1">
      <c r="A58" s="1247"/>
      <c r="B58" s="1248" t="s">
        <v>250</v>
      </c>
      <c r="C58" s="1249">
        <v>1037.3399999999961</v>
      </c>
      <c r="D58" s="1250">
        <v>690598</v>
      </c>
      <c r="E58" s="1249">
        <v>182.16000000000028</v>
      </c>
      <c r="F58" s="1251">
        <v>82184</v>
      </c>
      <c r="G58" s="1252">
        <v>244.47000000000003</v>
      </c>
      <c r="H58" s="1250">
        <v>101650</v>
      </c>
      <c r="I58" s="1249">
        <v>141.93</v>
      </c>
      <c r="J58" s="1251">
        <v>56772</v>
      </c>
      <c r="K58" s="1249">
        <v>3.63</v>
      </c>
      <c r="L58" s="1251">
        <v>1510</v>
      </c>
      <c r="M58" s="1253"/>
      <c r="N58" s="1101">
        <f t="shared" si="35"/>
        <v>1609.5299999999966</v>
      </c>
      <c r="O58" s="914">
        <f t="shared" si="35"/>
        <v>932714</v>
      </c>
      <c r="P58" s="999">
        <v>7016</v>
      </c>
      <c r="Q58" s="1101">
        <v>1.02</v>
      </c>
      <c r="R58" s="914">
        <v>23</v>
      </c>
      <c r="S58" s="999">
        <v>0</v>
      </c>
      <c r="T58" s="902">
        <f t="shared" ref="T58:T59" si="56">SUM(N58,Q58)</f>
        <v>1610.5499999999965</v>
      </c>
      <c r="U58" s="958">
        <f t="shared" si="16"/>
        <v>932737</v>
      </c>
      <c r="V58" s="1254">
        <f t="shared" si="16"/>
        <v>7016</v>
      </c>
    </row>
    <row r="59" spans="1:22" ht="9.9" customHeight="1">
      <c r="A59" s="1247" t="s">
        <v>269</v>
      </c>
      <c r="B59" s="1248" t="s">
        <v>252</v>
      </c>
      <c r="C59" s="1249"/>
      <c r="D59" s="1250"/>
      <c r="E59" s="1249"/>
      <c r="F59" s="1251"/>
      <c r="G59" s="1252"/>
      <c r="H59" s="1250"/>
      <c r="I59" s="1249"/>
      <c r="J59" s="1251"/>
      <c r="K59" s="1249">
        <v>112.27000000000001</v>
      </c>
      <c r="L59" s="1251">
        <v>17719</v>
      </c>
      <c r="M59" s="1253"/>
      <c r="N59" s="1101">
        <f t="shared" si="35"/>
        <v>112.27000000000001</v>
      </c>
      <c r="O59" s="914">
        <f t="shared" si="35"/>
        <v>17719</v>
      </c>
      <c r="P59" s="999">
        <v>176</v>
      </c>
      <c r="Q59" s="1101">
        <v>2755.8200000000061</v>
      </c>
      <c r="R59" s="914">
        <v>458698</v>
      </c>
      <c r="S59" s="999">
        <v>3073</v>
      </c>
      <c r="T59" s="902">
        <f t="shared" si="56"/>
        <v>2868.0900000000061</v>
      </c>
      <c r="U59" s="958">
        <f t="shared" si="16"/>
        <v>476417</v>
      </c>
      <c r="V59" s="1254">
        <f t="shared" si="16"/>
        <v>3249</v>
      </c>
    </row>
    <row r="60" spans="1:22" ht="9.9" customHeight="1">
      <c r="A60" s="1255"/>
      <c r="B60" s="1256" t="s">
        <v>246</v>
      </c>
      <c r="C60" s="912">
        <f>SUM(C58:C59)</f>
        <v>1037.3399999999961</v>
      </c>
      <c r="D60" s="1257">
        <f t="shared" ref="D60:L60" si="57">SUM(D58:D59)</f>
        <v>690598</v>
      </c>
      <c r="E60" s="912">
        <f t="shared" si="57"/>
        <v>182.16000000000028</v>
      </c>
      <c r="F60" s="1258">
        <f t="shared" si="57"/>
        <v>82184</v>
      </c>
      <c r="G60" s="1007">
        <f t="shared" si="57"/>
        <v>244.47000000000003</v>
      </c>
      <c r="H60" s="1257">
        <f t="shared" si="57"/>
        <v>101650</v>
      </c>
      <c r="I60" s="912">
        <f t="shared" si="57"/>
        <v>141.93</v>
      </c>
      <c r="J60" s="1258">
        <f t="shared" si="57"/>
        <v>56772</v>
      </c>
      <c r="K60" s="912">
        <f t="shared" si="57"/>
        <v>115.9</v>
      </c>
      <c r="L60" s="1258">
        <f t="shared" si="57"/>
        <v>19229</v>
      </c>
      <c r="M60" s="957"/>
      <c r="N60" s="912">
        <f t="shared" si="35"/>
        <v>1721.7999999999965</v>
      </c>
      <c r="O60" s="1259">
        <f t="shared" si="35"/>
        <v>950433</v>
      </c>
      <c r="P60" s="1257">
        <f t="shared" ref="P60:S60" si="58">SUM(P58:P59)</f>
        <v>7192</v>
      </c>
      <c r="Q60" s="912">
        <f t="shared" si="58"/>
        <v>2756.8400000000061</v>
      </c>
      <c r="R60" s="1259">
        <f t="shared" si="58"/>
        <v>458721</v>
      </c>
      <c r="S60" s="1257">
        <f t="shared" si="58"/>
        <v>3073</v>
      </c>
      <c r="T60" s="912">
        <f t="shared" si="46"/>
        <v>4478.6400000000031</v>
      </c>
      <c r="U60" s="1259">
        <f t="shared" si="46"/>
        <v>1409154</v>
      </c>
      <c r="V60" s="1260">
        <f t="shared" si="46"/>
        <v>10265</v>
      </c>
    </row>
    <row r="61" spans="1:22" ht="9.9" customHeight="1">
      <c r="A61" s="1247"/>
      <c r="B61" s="1248" t="s">
        <v>250</v>
      </c>
      <c r="C61" s="1249">
        <v>746.60999999999672</v>
      </c>
      <c r="D61" s="1250">
        <v>503422</v>
      </c>
      <c r="E61" s="1249">
        <v>197.08999999999997</v>
      </c>
      <c r="F61" s="1251">
        <v>88924</v>
      </c>
      <c r="G61" s="1252">
        <v>143.25</v>
      </c>
      <c r="H61" s="1250">
        <v>59583</v>
      </c>
      <c r="I61" s="1249">
        <v>124.19</v>
      </c>
      <c r="J61" s="1251">
        <v>49676</v>
      </c>
      <c r="K61" s="1249">
        <v>2.25</v>
      </c>
      <c r="L61" s="1251">
        <v>936</v>
      </c>
      <c r="M61" s="1253"/>
      <c r="N61" s="1101">
        <f t="shared" si="35"/>
        <v>1213.3899999999967</v>
      </c>
      <c r="O61" s="914">
        <f t="shared" si="35"/>
        <v>702541</v>
      </c>
      <c r="P61" s="999">
        <v>5303</v>
      </c>
      <c r="Q61" s="1101">
        <v>0.35</v>
      </c>
      <c r="R61" s="914">
        <v>72</v>
      </c>
      <c r="S61" s="999">
        <v>0</v>
      </c>
      <c r="T61" s="902">
        <f t="shared" ref="T61:T62" si="59">SUM(N61,Q61)</f>
        <v>1213.7399999999966</v>
      </c>
      <c r="U61" s="958">
        <f t="shared" si="16"/>
        <v>702613</v>
      </c>
      <c r="V61" s="1254">
        <f t="shared" si="16"/>
        <v>5303</v>
      </c>
    </row>
    <row r="62" spans="1:22" ht="9.9" customHeight="1">
      <c r="A62" s="1247" t="s">
        <v>270</v>
      </c>
      <c r="B62" s="1248" t="s">
        <v>252</v>
      </c>
      <c r="C62" s="1249"/>
      <c r="D62" s="1250"/>
      <c r="E62" s="1249"/>
      <c r="F62" s="1251"/>
      <c r="G62" s="1252">
        <v>0.54</v>
      </c>
      <c r="H62" s="1250">
        <v>224</v>
      </c>
      <c r="I62" s="1249"/>
      <c r="J62" s="1251"/>
      <c r="K62" s="1249">
        <v>527.79999999999995</v>
      </c>
      <c r="L62" s="1251">
        <v>87012</v>
      </c>
      <c r="M62" s="1253"/>
      <c r="N62" s="1101">
        <f t="shared" si="35"/>
        <v>528.33999999999992</v>
      </c>
      <c r="O62" s="914">
        <f t="shared" si="35"/>
        <v>87236</v>
      </c>
      <c r="P62" s="999">
        <v>779</v>
      </c>
      <c r="Q62" s="1101">
        <v>2511.16</v>
      </c>
      <c r="R62" s="914">
        <v>417950</v>
      </c>
      <c r="S62" s="999">
        <v>2844</v>
      </c>
      <c r="T62" s="902">
        <f t="shared" si="59"/>
        <v>3039.5</v>
      </c>
      <c r="U62" s="958">
        <f t="shared" si="16"/>
        <v>505186</v>
      </c>
      <c r="V62" s="1254">
        <f t="shared" si="16"/>
        <v>3623</v>
      </c>
    </row>
    <row r="63" spans="1:22" ht="9.9" customHeight="1">
      <c r="A63" s="1255"/>
      <c r="B63" s="1256" t="s">
        <v>246</v>
      </c>
      <c r="C63" s="912">
        <f>SUM(C61:C62)</f>
        <v>746.60999999999672</v>
      </c>
      <c r="D63" s="1257">
        <f t="shared" ref="D63:L63" si="60">SUM(D61:D62)</f>
        <v>503422</v>
      </c>
      <c r="E63" s="912">
        <f t="shared" si="60"/>
        <v>197.08999999999997</v>
      </c>
      <c r="F63" s="1258">
        <f t="shared" si="60"/>
        <v>88924</v>
      </c>
      <c r="G63" s="1007">
        <f t="shared" si="60"/>
        <v>143.79</v>
      </c>
      <c r="H63" s="1257">
        <f t="shared" si="60"/>
        <v>59807</v>
      </c>
      <c r="I63" s="912">
        <f t="shared" si="60"/>
        <v>124.19</v>
      </c>
      <c r="J63" s="1258">
        <f t="shared" si="60"/>
        <v>49676</v>
      </c>
      <c r="K63" s="912">
        <f t="shared" si="60"/>
        <v>530.04999999999995</v>
      </c>
      <c r="L63" s="1258">
        <f t="shared" si="60"/>
        <v>87948</v>
      </c>
      <c r="M63" s="957"/>
      <c r="N63" s="912">
        <f t="shared" si="35"/>
        <v>1741.7299999999966</v>
      </c>
      <c r="O63" s="1259">
        <f t="shared" si="35"/>
        <v>789777</v>
      </c>
      <c r="P63" s="1257">
        <f t="shared" ref="P63:S63" si="61">SUM(P61:P62)</f>
        <v>6082</v>
      </c>
      <c r="Q63" s="912">
        <f t="shared" si="61"/>
        <v>2511.5099999999998</v>
      </c>
      <c r="R63" s="1259">
        <f t="shared" si="61"/>
        <v>418022</v>
      </c>
      <c r="S63" s="1257">
        <f t="shared" si="61"/>
        <v>2844</v>
      </c>
      <c r="T63" s="912">
        <f t="shared" si="46"/>
        <v>4253.2399999999961</v>
      </c>
      <c r="U63" s="1259">
        <f t="shared" si="46"/>
        <v>1207799</v>
      </c>
      <c r="V63" s="1260">
        <f t="shared" si="46"/>
        <v>8926</v>
      </c>
    </row>
    <row r="64" spans="1:22" ht="9.9" customHeight="1">
      <c r="A64" s="1247"/>
      <c r="B64" s="1248" t="s">
        <v>250</v>
      </c>
      <c r="C64" s="1249">
        <v>511.18000000000035</v>
      </c>
      <c r="D64" s="1250">
        <v>344437</v>
      </c>
      <c r="E64" s="1249">
        <v>123.46000000000002</v>
      </c>
      <c r="F64" s="1251">
        <v>55705</v>
      </c>
      <c r="G64" s="1252">
        <v>133.70000000000005</v>
      </c>
      <c r="H64" s="1250">
        <v>55605</v>
      </c>
      <c r="I64" s="1249">
        <v>87.549999999999969</v>
      </c>
      <c r="J64" s="1251">
        <v>35020</v>
      </c>
      <c r="K64" s="1249">
        <v>1.1100000000000001</v>
      </c>
      <c r="L64" s="1251">
        <v>462</v>
      </c>
      <c r="M64" s="1253"/>
      <c r="N64" s="1101">
        <f t="shared" si="35"/>
        <v>857.00000000000034</v>
      </c>
      <c r="O64" s="914">
        <f t="shared" si="35"/>
        <v>491229</v>
      </c>
      <c r="P64" s="999">
        <v>3658</v>
      </c>
      <c r="Q64" s="1101">
        <v>1.24</v>
      </c>
      <c r="R64" s="914">
        <v>0</v>
      </c>
      <c r="S64" s="999">
        <v>0</v>
      </c>
      <c r="T64" s="902">
        <f t="shared" ref="T64:T65" si="62">SUM(N64,Q64)</f>
        <v>858.24000000000035</v>
      </c>
      <c r="U64" s="958">
        <f t="shared" si="16"/>
        <v>491229</v>
      </c>
      <c r="V64" s="1254">
        <f t="shared" si="16"/>
        <v>3658</v>
      </c>
    </row>
    <row r="65" spans="1:22" ht="9.9" customHeight="1">
      <c r="A65" s="1247" t="s">
        <v>271</v>
      </c>
      <c r="B65" s="1248" t="s">
        <v>252</v>
      </c>
      <c r="C65" s="1249"/>
      <c r="D65" s="1250"/>
      <c r="E65" s="1249"/>
      <c r="F65" s="1251"/>
      <c r="G65" s="1252"/>
      <c r="H65" s="1250"/>
      <c r="I65" s="1249"/>
      <c r="J65" s="1251"/>
      <c r="K65" s="1249">
        <v>264.72999999999996</v>
      </c>
      <c r="L65" s="1251">
        <v>45262</v>
      </c>
      <c r="M65" s="1253"/>
      <c r="N65" s="1101">
        <f t="shared" si="35"/>
        <v>264.72999999999996</v>
      </c>
      <c r="O65" s="914">
        <f t="shared" si="35"/>
        <v>45262</v>
      </c>
      <c r="P65" s="999">
        <v>313</v>
      </c>
      <c r="Q65" s="1101">
        <v>2042.7899999999952</v>
      </c>
      <c r="R65" s="914">
        <v>341419</v>
      </c>
      <c r="S65" s="999">
        <v>2313</v>
      </c>
      <c r="T65" s="902">
        <f t="shared" si="62"/>
        <v>2307.519999999995</v>
      </c>
      <c r="U65" s="958">
        <f t="shared" si="16"/>
        <v>386681</v>
      </c>
      <c r="V65" s="1254">
        <f t="shared" si="16"/>
        <v>2626</v>
      </c>
    </row>
    <row r="66" spans="1:22" ht="9.9" customHeight="1">
      <c r="A66" s="1255"/>
      <c r="B66" s="1256" t="s">
        <v>246</v>
      </c>
      <c r="C66" s="912">
        <f>SUM(C64:C65)</f>
        <v>511.18000000000035</v>
      </c>
      <c r="D66" s="1257">
        <f t="shared" ref="D66:L66" si="63">SUM(D64:D65)</f>
        <v>344437</v>
      </c>
      <c r="E66" s="912">
        <f t="shared" si="63"/>
        <v>123.46000000000002</v>
      </c>
      <c r="F66" s="1258">
        <f t="shared" si="63"/>
        <v>55705</v>
      </c>
      <c r="G66" s="1007">
        <f t="shared" si="63"/>
        <v>133.70000000000005</v>
      </c>
      <c r="H66" s="1257">
        <f t="shared" si="63"/>
        <v>55605</v>
      </c>
      <c r="I66" s="912">
        <f t="shared" si="63"/>
        <v>87.549999999999969</v>
      </c>
      <c r="J66" s="1258">
        <f t="shared" si="63"/>
        <v>35020</v>
      </c>
      <c r="K66" s="912">
        <f t="shared" si="63"/>
        <v>265.83999999999997</v>
      </c>
      <c r="L66" s="1258">
        <f t="shared" si="63"/>
        <v>45724</v>
      </c>
      <c r="M66" s="957"/>
      <c r="N66" s="912">
        <f t="shared" si="35"/>
        <v>1121.7300000000002</v>
      </c>
      <c r="O66" s="1259">
        <f t="shared" si="35"/>
        <v>536491</v>
      </c>
      <c r="P66" s="1257">
        <f t="shared" ref="P66:S66" si="64">SUM(P64:P65)</f>
        <v>3971</v>
      </c>
      <c r="Q66" s="912">
        <f t="shared" si="64"/>
        <v>2044.0299999999952</v>
      </c>
      <c r="R66" s="1259">
        <f t="shared" si="64"/>
        <v>341419</v>
      </c>
      <c r="S66" s="1257">
        <f t="shared" si="64"/>
        <v>2313</v>
      </c>
      <c r="T66" s="912">
        <f t="shared" ref="T66:V69" si="65">SUM(T64:T65)</f>
        <v>3165.7599999999952</v>
      </c>
      <c r="U66" s="1259">
        <f t="shared" si="65"/>
        <v>877910</v>
      </c>
      <c r="V66" s="1260">
        <f t="shared" si="65"/>
        <v>6284</v>
      </c>
    </row>
    <row r="67" spans="1:22" ht="9.9" customHeight="1">
      <c r="A67" s="1247"/>
      <c r="B67" s="1248" t="s">
        <v>250</v>
      </c>
      <c r="C67" s="1249">
        <v>980.80000000000052</v>
      </c>
      <c r="D67" s="1250">
        <v>640659</v>
      </c>
      <c r="E67" s="1249">
        <v>187.07000000000005</v>
      </c>
      <c r="F67" s="1251">
        <v>84200</v>
      </c>
      <c r="G67" s="1252">
        <v>427.87999999999982</v>
      </c>
      <c r="H67" s="1250">
        <v>177966</v>
      </c>
      <c r="I67" s="1249">
        <v>92.080000000000027</v>
      </c>
      <c r="J67" s="1251">
        <v>36832</v>
      </c>
      <c r="K67" s="1249">
        <v>17.57</v>
      </c>
      <c r="L67" s="1251">
        <v>1714</v>
      </c>
      <c r="M67" s="1253"/>
      <c r="N67" s="1101">
        <f t="shared" si="35"/>
        <v>1705.4000000000003</v>
      </c>
      <c r="O67" s="914">
        <f t="shared" si="35"/>
        <v>941371</v>
      </c>
      <c r="P67" s="999">
        <v>7048</v>
      </c>
      <c r="Q67" s="1101">
        <v>0.37</v>
      </c>
      <c r="R67" s="914">
        <v>68</v>
      </c>
      <c r="S67" s="999">
        <v>0</v>
      </c>
      <c r="T67" s="902">
        <f t="shared" ref="T67:T68" si="66">SUM(N67,Q67)</f>
        <v>1705.7700000000002</v>
      </c>
      <c r="U67" s="958">
        <f t="shared" si="16"/>
        <v>941439</v>
      </c>
      <c r="V67" s="1254">
        <f t="shared" si="16"/>
        <v>7048</v>
      </c>
    </row>
    <row r="68" spans="1:22" ht="9.9" customHeight="1">
      <c r="A68" s="1247" t="s">
        <v>272</v>
      </c>
      <c r="B68" s="1248" t="s">
        <v>252</v>
      </c>
      <c r="C68" s="1249">
        <v>0</v>
      </c>
      <c r="D68" s="1250">
        <v>0</v>
      </c>
      <c r="E68" s="1249">
        <v>0</v>
      </c>
      <c r="F68" s="1251">
        <v>0</v>
      </c>
      <c r="G68" s="1252">
        <v>0.74</v>
      </c>
      <c r="H68" s="1250">
        <v>308</v>
      </c>
      <c r="I68" s="1249">
        <v>0</v>
      </c>
      <c r="J68" s="1251">
        <v>0</v>
      </c>
      <c r="K68" s="1249">
        <v>6522.94</v>
      </c>
      <c r="L68" s="1251">
        <v>1195984</v>
      </c>
      <c r="M68" s="1253"/>
      <c r="N68" s="1101">
        <f t="shared" si="35"/>
        <v>6523.6799999999994</v>
      </c>
      <c r="O68" s="914">
        <f t="shared" si="35"/>
        <v>1196292</v>
      </c>
      <c r="P68" s="999">
        <v>3729</v>
      </c>
      <c r="Q68" s="1101">
        <v>12425.899999999998</v>
      </c>
      <c r="R68" s="914">
        <v>2145533</v>
      </c>
      <c r="S68" s="999">
        <v>3575</v>
      </c>
      <c r="T68" s="902">
        <f t="shared" si="66"/>
        <v>18949.579999999998</v>
      </c>
      <c r="U68" s="958">
        <f t="shared" si="16"/>
        <v>3341825</v>
      </c>
      <c r="V68" s="1254">
        <f t="shared" si="16"/>
        <v>7304</v>
      </c>
    </row>
    <row r="69" spans="1:22" ht="9.9" customHeight="1">
      <c r="A69" s="1255" t="s">
        <v>273</v>
      </c>
      <c r="B69" s="1256" t="s">
        <v>246</v>
      </c>
      <c r="C69" s="912">
        <f>SUM(C67:C68)</f>
        <v>980.80000000000052</v>
      </c>
      <c r="D69" s="1257">
        <f t="shared" ref="D69:L69" si="67">SUM(D67:D68)</f>
        <v>640659</v>
      </c>
      <c r="E69" s="912">
        <f t="shared" si="67"/>
        <v>187.07000000000005</v>
      </c>
      <c r="F69" s="1258">
        <f t="shared" si="67"/>
        <v>84200</v>
      </c>
      <c r="G69" s="1007">
        <f t="shared" si="67"/>
        <v>428.61999999999983</v>
      </c>
      <c r="H69" s="1257">
        <f t="shared" si="67"/>
        <v>178274</v>
      </c>
      <c r="I69" s="912">
        <f t="shared" si="67"/>
        <v>92.080000000000027</v>
      </c>
      <c r="J69" s="1258">
        <f t="shared" si="67"/>
        <v>36832</v>
      </c>
      <c r="K69" s="912">
        <f t="shared" si="67"/>
        <v>6540.5099999999993</v>
      </c>
      <c r="L69" s="1258">
        <f t="shared" si="67"/>
        <v>1197698</v>
      </c>
      <c r="M69" s="957"/>
      <c r="N69" s="912">
        <f t="shared" si="35"/>
        <v>8229.08</v>
      </c>
      <c r="O69" s="1259">
        <f t="shared" si="35"/>
        <v>2137663</v>
      </c>
      <c r="P69" s="1257">
        <f t="shared" ref="P69:S69" si="68">SUM(P67:P68)</f>
        <v>10777</v>
      </c>
      <c r="Q69" s="912">
        <f t="shared" si="68"/>
        <v>12426.269999999999</v>
      </c>
      <c r="R69" s="1259">
        <f t="shared" si="68"/>
        <v>2145601</v>
      </c>
      <c r="S69" s="1257">
        <f t="shared" si="68"/>
        <v>3575</v>
      </c>
      <c r="T69" s="912">
        <f t="shared" si="65"/>
        <v>20655.349999999999</v>
      </c>
      <c r="U69" s="1259">
        <f t="shared" si="65"/>
        <v>4283264</v>
      </c>
      <c r="V69" s="1260">
        <f t="shared" si="65"/>
        <v>14352</v>
      </c>
    </row>
    <row r="70" spans="1:22" ht="9.9" customHeight="1">
      <c r="A70" s="1264"/>
      <c r="B70" s="1265" t="s">
        <v>250</v>
      </c>
      <c r="C70" s="1266">
        <f>SUM(C7,C10,C13,C16,C19,C22,C25,C28,C31,C34,C37,C40,C43,C46,C49,C52,C55,C58,C61,C64,C67)</f>
        <v>62999.200000000834</v>
      </c>
      <c r="D70" s="1267">
        <f t="shared" ref="D70:V70" si="69">SUM(D7,D10,D13,D16,D19,D22,D25,D28,D31,D34,D37,D40,D43,D46,D49,D52,D55,D58,D61,D64,D67)</f>
        <v>38463212</v>
      </c>
      <c r="E70" s="1266">
        <f t="shared" si="69"/>
        <v>16335.959999999939</v>
      </c>
      <c r="F70" s="1268">
        <f t="shared" si="69"/>
        <v>4635602</v>
      </c>
      <c r="G70" s="1269">
        <f>SUM(G7,G10,G13,G16,G19,G22,G25,G28,G31,G34,G37,G40,G43,G46,G49,G52,G55,G58,G61,G64,G67)</f>
        <v>12148.809999999958</v>
      </c>
      <c r="H70" s="1267">
        <f t="shared" si="69"/>
        <v>4707906</v>
      </c>
      <c r="I70" s="1266">
        <f t="shared" si="69"/>
        <v>16926.529999999995</v>
      </c>
      <c r="J70" s="1268">
        <f t="shared" si="69"/>
        <v>6166151</v>
      </c>
      <c r="K70" s="1266">
        <f t="shared" si="69"/>
        <v>709.40000000000009</v>
      </c>
      <c r="L70" s="1268">
        <f t="shared" si="69"/>
        <v>227633</v>
      </c>
      <c r="M70" s="1270"/>
      <c r="N70" s="1266">
        <f t="shared" si="35"/>
        <v>109119.90000000072</v>
      </c>
      <c r="O70" s="1271">
        <f t="shared" si="35"/>
        <v>54200504</v>
      </c>
      <c r="P70" s="1267">
        <f t="shared" si="69"/>
        <v>612348</v>
      </c>
      <c r="Q70" s="1266">
        <f>SUM(Q7,Q10,Q13,Q16,Q19,Q22,Q25,Q28,Q31,Q34,Q37,Q40,Q43,Q46,Q49,Q52,Q55,Q58,Q61,Q64,Q67)</f>
        <v>1893.1500000000003</v>
      </c>
      <c r="R70" s="1271">
        <f t="shared" si="69"/>
        <v>159290</v>
      </c>
      <c r="S70" s="1267">
        <f t="shared" si="69"/>
        <v>6892</v>
      </c>
      <c r="T70" s="1266">
        <f t="shared" si="69"/>
        <v>111013.05000000072</v>
      </c>
      <c r="U70" s="1271">
        <f t="shared" si="69"/>
        <v>54359794</v>
      </c>
      <c r="V70" s="1272">
        <f t="shared" si="69"/>
        <v>619240</v>
      </c>
    </row>
    <row r="71" spans="1:22" ht="9.9" customHeight="1">
      <c r="A71" s="1264" t="s">
        <v>274</v>
      </c>
      <c r="B71" s="1265" t="s">
        <v>252</v>
      </c>
      <c r="C71" s="1266">
        <f t="shared" ref="C71:V72" si="70">SUM(C8,C11,C14,C17,C20,C23,C26,C29,C32,C35,C38,C41,C44,C47,C50,C53,C56,C59,C62,C65,C68)</f>
        <v>0</v>
      </c>
      <c r="D71" s="1267">
        <f t="shared" si="70"/>
        <v>0</v>
      </c>
      <c r="E71" s="1266">
        <f t="shared" si="70"/>
        <v>0</v>
      </c>
      <c r="F71" s="1268">
        <f t="shared" si="70"/>
        <v>0</v>
      </c>
      <c r="G71" s="1269">
        <f>SUM(G8,G11,G14,G17,G20,G23,G26,G29,G32,G35,G38,G41,G44,G47,G50,G53,G56,G59,G62,G65,G68)</f>
        <v>14.24</v>
      </c>
      <c r="H71" s="1267">
        <f t="shared" si="70"/>
        <v>4894</v>
      </c>
      <c r="I71" s="1266">
        <f t="shared" si="70"/>
        <v>1.1099999999999999</v>
      </c>
      <c r="J71" s="1268">
        <f t="shared" si="70"/>
        <v>0</v>
      </c>
      <c r="K71" s="1266">
        <f t="shared" si="70"/>
        <v>8754.82</v>
      </c>
      <c r="L71" s="1268">
        <f t="shared" si="70"/>
        <v>1487987</v>
      </c>
      <c r="M71" s="1270"/>
      <c r="N71" s="1266">
        <f t="shared" si="35"/>
        <v>8770.17</v>
      </c>
      <c r="O71" s="1271">
        <f t="shared" si="35"/>
        <v>1492881</v>
      </c>
      <c r="P71" s="1267">
        <f t="shared" si="70"/>
        <v>8100</v>
      </c>
      <c r="Q71" s="1266">
        <f t="shared" si="70"/>
        <v>102920.82000000066</v>
      </c>
      <c r="R71" s="1271">
        <f t="shared" si="70"/>
        <v>15630614</v>
      </c>
      <c r="S71" s="1267">
        <f t="shared" si="70"/>
        <v>126185</v>
      </c>
      <c r="T71" s="1266">
        <f t="shared" si="70"/>
        <v>111690.99000000067</v>
      </c>
      <c r="U71" s="1271">
        <f t="shared" si="70"/>
        <v>17123495</v>
      </c>
      <c r="V71" s="1272">
        <f t="shared" si="70"/>
        <v>134285</v>
      </c>
    </row>
    <row r="72" spans="1:22" ht="9.9" customHeight="1" thickBot="1">
      <c r="A72" s="1273"/>
      <c r="B72" s="1274" t="s">
        <v>246</v>
      </c>
      <c r="C72" s="1275">
        <f t="shared" si="70"/>
        <v>62999.200000000834</v>
      </c>
      <c r="D72" s="1276">
        <f t="shared" si="70"/>
        <v>38463212</v>
      </c>
      <c r="E72" s="1275">
        <f t="shared" si="70"/>
        <v>16335.959999999939</v>
      </c>
      <c r="F72" s="1277">
        <f t="shared" si="70"/>
        <v>4635602</v>
      </c>
      <c r="G72" s="1278">
        <f>SUM(G9,G12,G15,G18,G21,G24,G27,G30,G33,G36,G39,G42,G45,G48,G51,G54,G57,G60,G63,G66,G69)</f>
        <v>12163.049999999963</v>
      </c>
      <c r="H72" s="1276">
        <f t="shared" si="70"/>
        <v>4712800</v>
      </c>
      <c r="I72" s="1275">
        <f t="shared" si="70"/>
        <v>16927.639999999996</v>
      </c>
      <c r="J72" s="1277">
        <f t="shared" si="70"/>
        <v>6166151</v>
      </c>
      <c r="K72" s="1275">
        <f t="shared" si="70"/>
        <v>9464.2199999999993</v>
      </c>
      <c r="L72" s="1277">
        <f t="shared" si="70"/>
        <v>1715620</v>
      </c>
      <c r="M72" s="1270"/>
      <c r="N72" s="1275">
        <f t="shared" si="35"/>
        <v>117890.07000000073</v>
      </c>
      <c r="O72" s="1279">
        <f t="shared" si="35"/>
        <v>55693385</v>
      </c>
      <c r="P72" s="1276">
        <f t="shared" si="70"/>
        <v>620448</v>
      </c>
      <c r="Q72" s="1275">
        <f t="shared" si="70"/>
        <v>104813.97000000067</v>
      </c>
      <c r="R72" s="1279">
        <f t="shared" si="70"/>
        <v>15789904</v>
      </c>
      <c r="S72" s="1276">
        <f t="shared" si="70"/>
        <v>133077</v>
      </c>
      <c r="T72" s="1275">
        <f t="shared" si="70"/>
        <v>222704.04000000141</v>
      </c>
      <c r="U72" s="1279">
        <f t="shared" si="70"/>
        <v>71483289</v>
      </c>
      <c r="V72" s="1280">
        <f t="shared" si="70"/>
        <v>753525</v>
      </c>
    </row>
    <row r="73" spans="1:22" ht="9.9" customHeight="1" thickBot="1">
      <c r="A73" s="1230"/>
      <c r="B73" s="1230"/>
      <c r="C73" s="1281"/>
      <c r="D73" s="1281"/>
      <c r="E73" s="1281"/>
      <c r="F73" s="1281"/>
      <c r="G73" s="1281"/>
      <c r="H73" s="1281"/>
      <c r="I73" s="1281"/>
      <c r="J73" s="1281"/>
      <c r="K73" s="1281"/>
      <c r="L73" s="1281"/>
      <c r="M73" s="1281"/>
      <c r="N73" s="1281"/>
      <c r="O73" s="1281"/>
      <c r="P73" s="1281"/>
      <c r="Q73" s="1282"/>
      <c r="R73" s="1281"/>
      <c r="S73" s="1281"/>
      <c r="T73" s="1281"/>
      <c r="U73" s="1281"/>
      <c r="V73" s="1281"/>
    </row>
    <row r="74" spans="1:22" ht="9.9" customHeight="1">
      <c r="A74" s="1283"/>
      <c r="B74" s="1284" t="s">
        <v>250</v>
      </c>
      <c r="C74" s="1285">
        <v>15942.980000000012</v>
      </c>
      <c r="D74" s="1286">
        <v>4487747</v>
      </c>
      <c r="E74" s="1287">
        <v>7329.1900000000078</v>
      </c>
      <c r="F74" s="1288">
        <v>1536540</v>
      </c>
      <c r="G74" s="1289">
        <v>4731.2899999999954</v>
      </c>
      <c r="H74" s="1290">
        <v>1226607</v>
      </c>
      <c r="I74" s="1287">
        <v>24678.170000000086</v>
      </c>
      <c r="J74" s="1288">
        <v>5292251</v>
      </c>
      <c r="K74" s="1289">
        <v>383.83000000000015</v>
      </c>
      <c r="L74" s="1288">
        <v>78122</v>
      </c>
      <c r="M74" s="1281"/>
      <c r="N74" s="1287">
        <v>53065.460000000101</v>
      </c>
      <c r="O74" s="1291">
        <v>12621267</v>
      </c>
      <c r="P74" s="1290">
        <v>172357.6999999996</v>
      </c>
      <c r="Q74" s="1287">
        <v>12062.410000000042</v>
      </c>
      <c r="R74" s="1292">
        <v>2187776</v>
      </c>
      <c r="S74" s="1290">
        <v>42897.499999999833</v>
      </c>
      <c r="T74" s="1287">
        <v>65127.870000000141</v>
      </c>
      <c r="U74" s="1292">
        <v>14809043</v>
      </c>
      <c r="V74" s="1293">
        <v>215255.19999999943</v>
      </c>
    </row>
    <row r="75" spans="1:22" ht="9.9" customHeight="1">
      <c r="A75" s="1247" t="s">
        <v>275</v>
      </c>
      <c r="B75" s="1248" t="s">
        <v>252</v>
      </c>
      <c r="C75" s="1294">
        <v>343.42999999999995</v>
      </c>
      <c r="D75" s="1295">
        <v>85681</v>
      </c>
      <c r="E75" s="1294">
        <v>435.16999999999985</v>
      </c>
      <c r="F75" s="1296">
        <v>92369</v>
      </c>
      <c r="G75" s="1297">
        <v>3692.4700000000012</v>
      </c>
      <c r="H75" s="1295">
        <v>392029</v>
      </c>
      <c r="I75" s="1294">
        <v>1677.1400000000006</v>
      </c>
      <c r="J75" s="1296">
        <v>340207</v>
      </c>
      <c r="K75" s="1297">
        <v>14590.71000000001</v>
      </c>
      <c r="L75" s="1296">
        <v>2085224</v>
      </c>
      <c r="M75" s="1281"/>
      <c r="N75" s="1294">
        <v>20738.920000000013</v>
      </c>
      <c r="O75" s="914">
        <v>2995510</v>
      </c>
      <c r="P75" s="1295">
        <v>6352.8999999999978</v>
      </c>
      <c r="Q75" s="1294">
        <v>89198.750000000597</v>
      </c>
      <c r="R75" s="1298">
        <v>11370061</v>
      </c>
      <c r="S75" s="1295">
        <v>64752.79999999913</v>
      </c>
      <c r="T75" s="1294">
        <v>109937.67000000061</v>
      </c>
      <c r="U75" s="1298">
        <v>14365571</v>
      </c>
      <c r="V75" s="1299">
        <v>71105.699999999124</v>
      </c>
    </row>
    <row r="76" spans="1:22" ht="9.9" customHeight="1">
      <c r="A76" s="1300"/>
      <c r="B76" s="1245" t="s">
        <v>246</v>
      </c>
      <c r="C76" s="1301">
        <v>16286.410000000013</v>
      </c>
      <c r="D76" s="1302">
        <v>4573428</v>
      </c>
      <c r="E76" s="1301">
        <v>7764.3600000000079</v>
      </c>
      <c r="F76" s="1303">
        <v>1628909</v>
      </c>
      <c r="G76" s="1304">
        <v>8423.7599999999966</v>
      </c>
      <c r="H76" s="1302">
        <v>1618636</v>
      </c>
      <c r="I76" s="1301">
        <v>26355.310000000085</v>
      </c>
      <c r="J76" s="1303">
        <v>5632458</v>
      </c>
      <c r="K76" s="1304">
        <v>14974.54000000001</v>
      </c>
      <c r="L76" s="1303">
        <v>2163346</v>
      </c>
      <c r="M76" s="1281"/>
      <c r="N76" s="1301">
        <v>73804.380000000121</v>
      </c>
      <c r="O76" s="1305">
        <v>15616777</v>
      </c>
      <c r="P76" s="1302">
        <v>178710.5999999996</v>
      </c>
      <c r="Q76" s="1301">
        <v>101261.16000000064</v>
      </c>
      <c r="R76" s="1306">
        <v>13557837</v>
      </c>
      <c r="S76" s="1302">
        <v>107650.29999999897</v>
      </c>
      <c r="T76" s="1301">
        <v>175066.70000000074</v>
      </c>
      <c r="U76" s="1306">
        <v>29174614</v>
      </c>
      <c r="V76" s="1307">
        <v>286360.89999999857</v>
      </c>
    </row>
    <row r="77" spans="1:22" ht="9.9" customHeight="1">
      <c r="A77" s="1264"/>
      <c r="B77" s="1265" t="s">
        <v>250</v>
      </c>
      <c r="C77" s="1308">
        <f>SUM(C70,C74)</f>
        <v>78942.180000000852</v>
      </c>
      <c r="D77" s="1309">
        <f>SUM(D70,D74)</f>
        <v>42950959</v>
      </c>
      <c r="E77" s="1308">
        <f t="shared" ref="E77:V77" si="71">SUM(E70,E74)</f>
        <v>23665.149999999947</v>
      </c>
      <c r="F77" s="1310">
        <f t="shared" si="71"/>
        <v>6172142</v>
      </c>
      <c r="G77" s="1311">
        <f t="shared" si="71"/>
        <v>16880.099999999955</v>
      </c>
      <c r="H77" s="1309">
        <f t="shared" si="71"/>
        <v>5934513</v>
      </c>
      <c r="I77" s="1308">
        <f t="shared" si="71"/>
        <v>41604.700000000084</v>
      </c>
      <c r="J77" s="1310">
        <f t="shared" si="71"/>
        <v>11458402</v>
      </c>
      <c r="K77" s="1311">
        <f t="shared" si="71"/>
        <v>1093.2300000000002</v>
      </c>
      <c r="L77" s="1310">
        <f t="shared" si="71"/>
        <v>305755</v>
      </c>
      <c r="M77" s="1312"/>
      <c r="N77" s="1308">
        <f t="shared" si="71"/>
        <v>162185.36000000083</v>
      </c>
      <c r="O77" s="1313">
        <f t="shared" si="71"/>
        <v>66821771</v>
      </c>
      <c r="P77" s="1309">
        <f t="shared" si="71"/>
        <v>784705.6999999996</v>
      </c>
      <c r="Q77" s="1308">
        <f t="shared" si="71"/>
        <v>13955.560000000041</v>
      </c>
      <c r="R77" s="1313">
        <f t="shared" si="71"/>
        <v>2347066</v>
      </c>
      <c r="S77" s="1309">
        <f t="shared" si="71"/>
        <v>49789.499999999833</v>
      </c>
      <c r="T77" s="1308">
        <f t="shared" si="71"/>
        <v>176140.92000000086</v>
      </c>
      <c r="U77" s="1313">
        <f t="shared" si="71"/>
        <v>69168837</v>
      </c>
      <c r="V77" s="1314">
        <f t="shared" si="71"/>
        <v>834495.19999999949</v>
      </c>
    </row>
    <row r="78" spans="1:22" ht="9.9" customHeight="1">
      <c r="A78" s="1264" t="s">
        <v>276</v>
      </c>
      <c r="B78" s="1265" t="s">
        <v>252</v>
      </c>
      <c r="C78" s="1308">
        <f t="shared" ref="C78:V79" si="72">SUM(C71,C75)</f>
        <v>343.42999999999995</v>
      </c>
      <c r="D78" s="1309">
        <f t="shared" si="72"/>
        <v>85681</v>
      </c>
      <c r="E78" s="1308">
        <f t="shared" si="72"/>
        <v>435.16999999999985</v>
      </c>
      <c r="F78" s="1310">
        <f t="shared" si="72"/>
        <v>92369</v>
      </c>
      <c r="G78" s="1311">
        <f t="shared" si="72"/>
        <v>3706.7100000000009</v>
      </c>
      <c r="H78" s="1309">
        <f t="shared" si="72"/>
        <v>396923</v>
      </c>
      <c r="I78" s="1308">
        <f t="shared" si="72"/>
        <v>1678.2500000000005</v>
      </c>
      <c r="J78" s="1310">
        <f t="shared" si="72"/>
        <v>340207</v>
      </c>
      <c r="K78" s="1311">
        <f t="shared" si="72"/>
        <v>23345.53000000001</v>
      </c>
      <c r="L78" s="1310">
        <f t="shared" si="72"/>
        <v>3573211</v>
      </c>
      <c r="M78" s="1312"/>
      <c r="N78" s="1308">
        <f t="shared" si="72"/>
        <v>29509.090000000011</v>
      </c>
      <c r="O78" s="1313">
        <f t="shared" si="72"/>
        <v>4488391</v>
      </c>
      <c r="P78" s="1309">
        <f t="shared" si="72"/>
        <v>14452.899999999998</v>
      </c>
      <c r="Q78" s="1308">
        <f t="shared" si="72"/>
        <v>192119.57000000126</v>
      </c>
      <c r="R78" s="1313">
        <f t="shared" si="72"/>
        <v>27000675</v>
      </c>
      <c r="S78" s="1309">
        <f t="shared" si="72"/>
        <v>190937.79999999912</v>
      </c>
      <c r="T78" s="1308">
        <f t="shared" si="72"/>
        <v>221628.66000000128</v>
      </c>
      <c r="U78" s="1313">
        <f t="shared" si="72"/>
        <v>31489066</v>
      </c>
      <c r="V78" s="1314">
        <f t="shared" si="72"/>
        <v>205390.69999999914</v>
      </c>
    </row>
    <row r="79" spans="1:22" ht="9.9" customHeight="1" thickBot="1">
      <c r="A79" s="1273"/>
      <c r="B79" s="1274" t="s">
        <v>246</v>
      </c>
      <c r="C79" s="1315">
        <f t="shared" si="72"/>
        <v>79285.610000000845</v>
      </c>
      <c r="D79" s="1316">
        <f t="shared" si="72"/>
        <v>43036640</v>
      </c>
      <c r="E79" s="1315">
        <f t="shared" si="72"/>
        <v>24100.319999999949</v>
      </c>
      <c r="F79" s="1317">
        <f t="shared" si="72"/>
        <v>6264511</v>
      </c>
      <c r="G79" s="1318">
        <f t="shared" si="72"/>
        <v>20586.809999999961</v>
      </c>
      <c r="H79" s="1316">
        <f t="shared" si="72"/>
        <v>6331436</v>
      </c>
      <c r="I79" s="1315">
        <f t="shared" si="72"/>
        <v>43282.950000000084</v>
      </c>
      <c r="J79" s="1317">
        <f t="shared" si="72"/>
        <v>11798609</v>
      </c>
      <c r="K79" s="1318">
        <f t="shared" si="72"/>
        <v>24438.760000000009</v>
      </c>
      <c r="L79" s="1317">
        <f t="shared" si="72"/>
        <v>3878966</v>
      </c>
      <c r="M79" s="1312"/>
      <c r="N79" s="1315">
        <f t="shared" si="72"/>
        <v>191694.45000000086</v>
      </c>
      <c r="O79" s="1319">
        <f t="shared" si="72"/>
        <v>71310162</v>
      </c>
      <c r="P79" s="1316">
        <f t="shared" si="72"/>
        <v>799158.59999999963</v>
      </c>
      <c r="Q79" s="1315">
        <f t="shared" si="72"/>
        <v>206075.13000000131</v>
      </c>
      <c r="R79" s="1319">
        <f>SUM(R72,R76)</f>
        <v>29347741</v>
      </c>
      <c r="S79" s="1316">
        <f t="shared" si="72"/>
        <v>240727.29999999897</v>
      </c>
      <c r="T79" s="1315">
        <f t="shared" si="72"/>
        <v>397770.74000000214</v>
      </c>
      <c r="U79" s="1319">
        <f t="shared" si="72"/>
        <v>100657903</v>
      </c>
      <c r="V79" s="1320">
        <f t="shared" si="72"/>
        <v>1039885.8999999985</v>
      </c>
    </row>
    <row r="80" spans="1:22" s="120" customFormat="1" ht="14.4">
      <c r="D80" s="137"/>
      <c r="E80" s="137"/>
      <c r="I80" s="127"/>
      <c r="J80" s="88"/>
      <c r="L80" s="127" t="s">
        <v>189</v>
      </c>
    </row>
    <row r="82" spans="14:21" ht="18.75" customHeight="1">
      <c r="N82" s="118"/>
    </row>
    <row r="83" spans="14:21" ht="18.75" customHeight="1">
      <c r="T83" s="179"/>
      <c r="U83" s="179"/>
    </row>
  </sheetData>
  <mergeCells count="11">
    <mergeCell ref="A4:B6"/>
    <mergeCell ref="T4:V5"/>
    <mergeCell ref="C5:D5"/>
    <mergeCell ref="E5:F5"/>
    <mergeCell ref="G5:H5"/>
    <mergeCell ref="I5:J5"/>
    <mergeCell ref="K5:L5"/>
    <mergeCell ref="N5:P5"/>
    <mergeCell ref="Q4:S5"/>
    <mergeCell ref="C4:L4"/>
    <mergeCell ref="N4:P4"/>
  </mergeCells>
  <phoneticPr fontId="3"/>
  <pageMargins left="0.70866141732283472" right="0.70866141732283472" top="0.78740157480314965" bottom="0.19685039370078741" header="0.35433070866141736" footer="0.31496062992125984"/>
  <pageSetup paperSize="9" scale="99" firstPageNumber="16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12" max="7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Z55"/>
  <sheetViews>
    <sheetView showGridLines="0" zoomScaleNormal="100" workbookViewId="0">
      <pane xSplit="3" ySplit="7" topLeftCell="D21" activePane="bottomRight" state="frozen"/>
      <selection pane="topRight" activeCell="O7" sqref="O7"/>
      <selection pane="bottomLeft" activeCell="O7" sqref="O7"/>
      <selection pane="bottomRight" activeCell="C53" sqref="A4:L54"/>
    </sheetView>
  </sheetViews>
  <sheetFormatPr defaultRowHeight="14.4"/>
  <cols>
    <col min="1" max="1" width="5.6640625" style="180" customWidth="1"/>
    <col min="2" max="2" width="13.6640625" style="180" customWidth="1"/>
    <col min="3" max="3" width="9.6640625" style="137" customWidth="1"/>
    <col min="4" max="12" width="6.6640625" style="137" customWidth="1"/>
    <col min="13" max="13" width="5.6640625" style="181" customWidth="1"/>
    <col min="14" max="25" width="6.6640625" style="137" customWidth="1"/>
    <col min="26" max="26" width="3.6640625" style="182" customWidth="1"/>
    <col min="27" max="257" width="9" style="180"/>
    <col min="258" max="258" width="4.6640625" style="180" customWidth="1"/>
    <col min="259" max="259" width="23.109375" style="180" customWidth="1"/>
    <col min="260" max="281" width="10.88671875" style="180" customWidth="1"/>
    <col min="282" max="282" width="5.33203125" style="180" bestFit="1" customWidth="1"/>
    <col min="283" max="513" width="9" style="180"/>
    <col min="514" max="514" width="4.6640625" style="180" customWidth="1"/>
    <col min="515" max="515" width="23.109375" style="180" customWidth="1"/>
    <col min="516" max="537" width="10.88671875" style="180" customWidth="1"/>
    <col min="538" max="538" width="5.33203125" style="180" bestFit="1" customWidth="1"/>
    <col min="539" max="769" width="9" style="180"/>
    <col min="770" max="770" width="4.6640625" style="180" customWidth="1"/>
    <col min="771" max="771" width="23.109375" style="180" customWidth="1"/>
    <col min="772" max="793" width="10.88671875" style="180" customWidth="1"/>
    <col min="794" max="794" width="5.33203125" style="180" bestFit="1" customWidth="1"/>
    <col min="795" max="1025" width="9" style="180"/>
    <col min="1026" max="1026" width="4.6640625" style="180" customWidth="1"/>
    <col min="1027" max="1027" width="23.109375" style="180" customWidth="1"/>
    <col min="1028" max="1049" width="10.88671875" style="180" customWidth="1"/>
    <col min="1050" max="1050" width="5.33203125" style="180" bestFit="1" customWidth="1"/>
    <col min="1051" max="1281" width="9" style="180"/>
    <col min="1282" max="1282" width="4.6640625" style="180" customWidth="1"/>
    <col min="1283" max="1283" width="23.109375" style="180" customWidth="1"/>
    <col min="1284" max="1305" width="10.88671875" style="180" customWidth="1"/>
    <col min="1306" max="1306" width="5.33203125" style="180" bestFit="1" customWidth="1"/>
    <col min="1307" max="1537" width="9" style="180"/>
    <col min="1538" max="1538" width="4.6640625" style="180" customWidth="1"/>
    <col min="1539" max="1539" width="23.109375" style="180" customWidth="1"/>
    <col min="1540" max="1561" width="10.88671875" style="180" customWidth="1"/>
    <col min="1562" max="1562" width="5.33203125" style="180" bestFit="1" customWidth="1"/>
    <col min="1563" max="1793" width="9" style="180"/>
    <col min="1794" max="1794" width="4.6640625" style="180" customWidth="1"/>
    <col min="1795" max="1795" width="23.109375" style="180" customWidth="1"/>
    <col min="1796" max="1817" width="10.88671875" style="180" customWidth="1"/>
    <col min="1818" max="1818" width="5.33203125" style="180" bestFit="1" customWidth="1"/>
    <col min="1819" max="2049" width="9" style="180"/>
    <col min="2050" max="2050" width="4.6640625" style="180" customWidth="1"/>
    <col min="2051" max="2051" width="23.109375" style="180" customWidth="1"/>
    <col min="2052" max="2073" width="10.88671875" style="180" customWidth="1"/>
    <col min="2074" max="2074" width="5.33203125" style="180" bestFit="1" customWidth="1"/>
    <col min="2075" max="2305" width="9" style="180"/>
    <col min="2306" max="2306" width="4.6640625" style="180" customWidth="1"/>
    <col min="2307" max="2307" width="23.109375" style="180" customWidth="1"/>
    <col min="2308" max="2329" width="10.88671875" style="180" customWidth="1"/>
    <col min="2330" max="2330" width="5.33203125" style="180" bestFit="1" customWidth="1"/>
    <col min="2331" max="2561" width="9" style="180"/>
    <col min="2562" max="2562" width="4.6640625" style="180" customWidth="1"/>
    <col min="2563" max="2563" width="23.109375" style="180" customWidth="1"/>
    <col min="2564" max="2585" width="10.88671875" style="180" customWidth="1"/>
    <col min="2586" max="2586" width="5.33203125" style="180" bestFit="1" customWidth="1"/>
    <col min="2587" max="2817" width="9" style="180"/>
    <col min="2818" max="2818" width="4.6640625" style="180" customWidth="1"/>
    <col min="2819" max="2819" width="23.109375" style="180" customWidth="1"/>
    <col min="2820" max="2841" width="10.88671875" style="180" customWidth="1"/>
    <col min="2842" max="2842" width="5.33203125" style="180" bestFit="1" customWidth="1"/>
    <col min="2843" max="3073" width="9" style="180"/>
    <col min="3074" max="3074" width="4.6640625" style="180" customWidth="1"/>
    <col min="3075" max="3075" width="23.109375" style="180" customWidth="1"/>
    <col min="3076" max="3097" width="10.88671875" style="180" customWidth="1"/>
    <col min="3098" max="3098" width="5.33203125" style="180" bestFit="1" customWidth="1"/>
    <col min="3099" max="3329" width="9" style="180"/>
    <col min="3330" max="3330" width="4.6640625" style="180" customWidth="1"/>
    <col min="3331" max="3331" width="23.109375" style="180" customWidth="1"/>
    <col min="3332" max="3353" width="10.88671875" style="180" customWidth="1"/>
    <col min="3354" max="3354" width="5.33203125" style="180" bestFit="1" customWidth="1"/>
    <col min="3355" max="3585" width="9" style="180"/>
    <col min="3586" max="3586" width="4.6640625" style="180" customWidth="1"/>
    <col min="3587" max="3587" width="23.109375" style="180" customWidth="1"/>
    <col min="3588" max="3609" width="10.88671875" style="180" customWidth="1"/>
    <col min="3610" max="3610" width="5.33203125" style="180" bestFit="1" customWidth="1"/>
    <col min="3611" max="3841" width="9" style="180"/>
    <col min="3842" max="3842" width="4.6640625" style="180" customWidth="1"/>
    <col min="3843" max="3843" width="23.109375" style="180" customWidth="1"/>
    <col min="3844" max="3865" width="10.88671875" style="180" customWidth="1"/>
    <col min="3866" max="3866" width="5.33203125" style="180" bestFit="1" customWidth="1"/>
    <col min="3867" max="4097" width="9" style="180"/>
    <col min="4098" max="4098" width="4.6640625" style="180" customWidth="1"/>
    <col min="4099" max="4099" width="23.109375" style="180" customWidth="1"/>
    <col min="4100" max="4121" width="10.88671875" style="180" customWidth="1"/>
    <col min="4122" max="4122" width="5.33203125" style="180" bestFit="1" customWidth="1"/>
    <col min="4123" max="4353" width="9" style="180"/>
    <col min="4354" max="4354" width="4.6640625" style="180" customWidth="1"/>
    <col min="4355" max="4355" width="23.109375" style="180" customWidth="1"/>
    <col min="4356" max="4377" width="10.88671875" style="180" customWidth="1"/>
    <col min="4378" max="4378" width="5.33203125" style="180" bestFit="1" customWidth="1"/>
    <col min="4379" max="4609" width="9" style="180"/>
    <col min="4610" max="4610" width="4.6640625" style="180" customWidth="1"/>
    <col min="4611" max="4611" width="23.109375" style="180" customWidth="1"/>
    <col min="4612" max="4633" width="10.88671875" style="180" customWidth="1"/>
    <col min="4634" max="4634" width="5.33203125" style="180" bestFit="1" customWidth="1"/>
    <col min="4635" max="4865" width="9" style="180"/>
    <col min="4866" max="4866" width="4.6640625" style="180" customWidth="1"/>
    <col min="4867" max="4867" width="23.109375" style="180" customWidth="1"/>
    <col min="4868" max="4889" width="10.88671875" style="180" customWidth="1"/>
    <col min="4890" max="4890" width="5.33203125" style="180" bestFit="1" customWidth="1"/>
    <col min="4891" max="5121" width="9" style="180"/>
    <col min="5122" max="5122" width="4.6640625" style="180" customWidth="1"/>
    <col min="5123" max="5123" width="23.109375" style="180" customWidth="1"/>
    <col min="5124" max="5145" width="10.88671875" style="180" customWidth="1"/>
    <col min="5146" max="5146" width="5.33203125" style="180" bestFit="1" customWidth="1"/>
    <col min="5147" max="5377" width="9" style="180"/>
    <col min="5378" max="5378" width="4.6640625" style="180" customWidth="1"/>
    <col min="5379" max="5379" width="23.109375" style="180" customWidth="1"/>
    <col min="5380" max="5401" width="10.88671875" style="180" customWidth="1"/>
    <col min="5402" max="5402" width="5.33203125" style="180" bestFit="1" customWidth="1"/>
    <col min="5403" max="5633" width="9" style="180"/>
    <col min="5634" max="5634" width="4.6640625" style="180" customWidth="1"/>
    <col min="5635" max="5635" width="23.109375" style="180" customWidth="1"/>
    <col min="5636" max="5657" width="10.88671875" style="180" customWidth="1"/>
    <col min="5658" max="5658" width="5.33203125" style="180" bestFit="1" customWidth="1"/>
    <col min="5659" max="5889" width="9" style="180"/>
    <col min="5890" max="5890" width="4.6640625" style="180" customWidth="1"/>
    <col min="5891" max="5891" width="23.109375" style="180" customWidth="1"/>
    <col min="5892" max="5913" width="10.88671875" style="180" customWidth="1"/>
    <col min="5914" max="5914" width="5.33203125" style="180" bestFit="1" customWidth="1"/>
    <col min="5915" max="6145" width="9" style="180"/>
    <col min="6146" max="6146" width="4.6640625" style="180" customWidth="1"/>
    <col min="6147" max="6147" width="23.109375" style="180" customWidth="1"/>
    <col min="6148" max="6169" width="10.88671875" style="180" customWidth="1"/>
    <col min="6170" max="6170" width="5.33203125" style="180" bestFit="1" customWidth="1"/>
    <col min="6171" max="6401" width="9" style="180"/>
    <col min="6402" max="6402" width="4.6640625" style="180" customWidth="1"/>
    <col min="6403" max="6403" width="23.109375" style="180" customWidth="1"/>
    <col min="6404" max="6425" width="10.88671875" style="180" customWidth="1"/>
    <col min="6426" max="6426" width="5.33203125" style="180" bestFit="1" customWidth="1"/>
    <col min="6427" max="6657" width="9" style="180"/>
    <col min="6658" max="6658" width="4.6640625" style="180" customWidth="1"/>
    <col min="6659" max="6659" width="23.109375" style="180" customWidth="1"/>
    <col min="6660" max="6681" width="10.88671875" style="180" customWidth="1"/>
    <col min="6682" max="6682" width="5.33203125" style="180" bestFit="1" customWidth="1"/>
    <col min="6683" max="6913" width="9" style="180"/>
    <col min="6914" max="6914" width="4.6640625" style="180" customWidth="1"/>
    <col min="6915" max="6915" width="23.109375" style="180" customWidth="1"/>
    <col min="6916" max="6937" width="10.88671875" style="180" customWidth="1"/>
    <col min="6938" max="6938" width="5.33203125" style="180" bestFit="1" customWidth="1"/>
    <col min="6939" max="7169" width="9" style="180"/>
    <col min="7170" max="7170" width="4.6640625" style="180" customWidth="1"/>
    <col min="7171" max="7171" width="23.109375" style="180" customWidth="1"/>
    <col min="7172" max="7193" width="10.88671875" style="180" customWidth="1"/>
    <col min="7194" max="7194" width="5.33203125" style="180" bestFit="1" customWidth="1"/>
    <col min="7195" max="7425" width="9" style="180"/>
    <col min="7426" max="7426" width="4.6640625" style="180" customWidth="1"/>
    <col min="7427" max="7427" width="23.109375" style="180" customWidth="1"/>
    <col min="7428" max="7449" width="10.88671875" style="180" customWidth="1"/>
    <col min="7450" max="7450" width="5.33203125" style="180" bestFit="1" customWidth="1"/>
    <col min="7451" max="7681" width="9" style="180"/>
    <col min="7682" max="7682" width="4.6640625" style="180" customWidth="1"/>
    <col min="7683" max="7683" width="23.109375" style="180" customWidth="1"/>
    <col min="7684" max="7705" width="10.88671875" style="180" customWidth="1"/>
    <col min="7706" max="7706" width="5.33203125" style="180" bestFit="1" customWidth="1"/>
    <col min="7707" max="7937" width="9" style="180"/>
    <col min="7938" max="7938" width="4.6640625" style="180" customWidth="1"/>
    <col min="7939" max="7939" width="23.109375" style="180" customWidth="1"/>
    <col min="7940" max="7961" width="10.88671875" style="180" customWidth="1"/>
    <col min="7962" max="7962" width="5.33203125" style="180" bestFit="1" customWidth="1"/>
    <col min="7963" max="8193" width="9" style="180"/>
    <col min="8194" max="8194" width="4.6640625" style="180" customWidth="1"/>
    <col min="8195" max="8195" width="23.109375" style="180" customWidth="1"/>
    <col min="8196" max="8217" width="10.88671875" style="180" customWidth="1"/>
    <col min="8218" max="8218" width="5.33203125" style="180" bestFit="1" customWidth="1"/>
    <col min="8219" max="8449" width="9" style="180"/>
    <col min="8450" max="8450" width="4.6640625" style="180" customWidth="1"/>
    <col min="8451" max="8451" width="23.109375" style="180" customWidth="1"/>
    <col min="8452" max="8473" width="10.88671875" style="180" customWidth="1"/>
    <col min="8474" max="8474" width="5.33203125" style="180" bestFit="1" customWidth="1"/>
    <col min="8475" max="8705" width="9" style="180"/>
    <col min="8706" max="8706" width="4.6640625" style="180" customWidth="1"/>
    <col min="8707" max="8707" width="23.109375" style="180" customWidth="1"/>
    <col min="8708" max="8729" width="10.88671875" style="180" customWidth="1"/>
    <col min="8730" max="8730" width="5.33203125" style="180" bestFit="1" customWidth="1"/>
    <col min="8731" max="8961" width="9" style="180"/>
    <col min="8962" max="8962" width="4.6640625" style="180" customWidth="1"/>
    <col min="8963" max="8963" width="23.109375" style="180" customWidth="1"/>
    <col min="8964" max="8985" width="10.88671875" style="180" customWidth="1"/>
    <col min="8986" max="8986" width="5.33203125" style="180" bestFit="1" customWidth="1"/>
    <col min="8987" max="9217" width="9" style="180"/>
    <col min="9218" max="9218" width="4.6640625" style="180" customWidth="1"/>
    <col min="9219" max="9219" width="23.109375" style="180" customWidth="1"/>
    <col min="9220" max="9241" width="10.88671875" style="180" customWidth="1"/>
    <col min="9242" max="9242" width="5.33203125" style="180" bestFit="1" customWidth="1"/>
    <col min="9243" max="9473" width="9" style="180"/>
    <col min="9474" max="9474" width="4.6640625" style="180" customWidth="1"/>
    <col min="9475" max="9475" width="23.109375" style="180" customWidth="1"/>
    <col min="9476" max="9497" width="10.88671875" style="180" customWidth="1"/>
    <col min="9498" max="9498" width="5.33203125" style="180" bestFit="1" customWidth="1"/>
    <col min="9499" max="9729" width="9" style="180"/>
    <col min="9730" max="9730" width="4.6640625" style="180" customWidth="1"/>
    <col min="9731" max="9731" width="23.109375" style="180" customWidth="1"/>
    <col min="9732" max="9753" width="10.88671875" style="180" customWidth="1"/>
    <col min="9754" max="9754" width="5.33203125" style="180" bestFit="1" customWidth="1"/>
    <col min="9755" max="9985" width="9" style="180"/>
    <col min="9986" max="9986" width="4.6640625" style="180" customWidth="1"/>
    <col min="9987" max="9987" width="23.109375" style="180" customWidth="1"/>
    <col min="9988" max="10009" width="10.88671875" style="180" customWidth="1"/>
    <col min="10010" max="10010" width="5.33203125" style="180" bestFit="1" customWidth="1"/>
    <col min="10011" max="10241" width="9" style="180"/>
    <col min="10242" max="10242" width="4.6640625" style="180" customWidth="1"/>
    <col min="10243" max="10243" width="23.109375" style="180" customWidth="1"/>
    <col min="10244" max="10265" width="10.88671875" style="180" customWidth="1"/>
    <col min="10266" max="10266" width="5.33203125" style="180" bestFit="1" customWidth="1"/>
    <col min="10267" max="10497" width="9" style="180"/>
    <col min="10498" max="10498" width="4.6640625" style="180" customWidth="1"/>
    <col min="10499" max="10499" width="23.109375" style="180" customWidth="1"/>
    <col min="10500" max="10521" width="10.88671875" style="180" customWidth="1"/>
    <col min="10522" max="10522" width="5.33203125" style="180" bestFit="1" customWidth="1"/>
    <col min="10523" max="10753" width="9" style="180"/>
    <col min="10754" max="10754" width="4.6640625" style="180" customWidth="1"/>
    <col min="10755" max="10755" width="23.109375" style="180" customWidth="1"/>
    <col min="10756" max="10777" width="10.88671875" style="180" customWidth="1"/>
    <col min="10778" max="10778" width="5.33203125" style="180" bestFit="1" customWidth="1"/>
    <col min="10779" max="11009" width="9" style="180"/>
    <col min="11010" max="11010" width="4.6640625" style="180" customWidth="1"/>
    <col min="11011" max="11011" width="23.109375" style="180" customWidth="1"/>
    <col min="11012" max="11033" width="10.88671875" style="180" customWidth="1"/>
    <col min="11034" max="11034" width="5.33203125" style="180" bestFit="1" customWidth="1"/>
    <col min="11035" max="11265" width="9" style="180"/>
    <col min="11266" max="11266" width="4.6640625" style="180" customWidth="1"/>
    <col min="11267" max="11267" width="23.109375" style="180" customWidth="1"/>
    <col min="11268" max="11289" width="10.88671875" style="180" customWidth="1"/>
    <col min="11290" max="11290" width="5.33203125" style="180" bestFit="1" customWidth="1"/>
    <col min="11291" max="11521" width="9" style="180"/>
    <col min="11522" max="11522" width="4.6640625" style="180" customWidth="1"/>
    <col min="11523" max="11523" width="23.109375" style="180" customWidth="1"/>
    <col min="11524" max="11545" width="10.88671875" style="180" customWidth="1"/>
    <col min="11546" max="11546" width="5.33203125" style="180" bestFit="1" customWidth="1"/>
    <col min="11547" max="11777" width="9" style="180"/>
    <col min="11778" max="11778" width="4.6640625" style="180" customWidth="1"/>
    <col min="11779" max="11779" width="23.109375" style="180" customWidth="1"/>
    <col min="11780" max="11801" width="10.88671875" style="180" customWidth="1"/>
    <col min="11802" max="11802" width="5.33203125" style="180" bestFit="1" customWidth="1"/>
    <col min="11803" max="12033" width="9" style="180"/>
    <col min="12034" max="12034" width="4.6640625" style="180" customWidth="1"/>
    <col min="12035" max="12035" width="23.109375" style="180" customWidth="1"/>
    <col min="12036" max="12057" width="10.88671875" style="180" customWidth="1"/>
    <col min="12058" max="12058" width="5.33203125" style="180" bestFit="1" customWidth="1"/>
    <col min="12059" max="12289" width="9" style="180"/>
    <col min="12290" max="12290" width="4.6640625" style="180" customWidth="1"/>
    <col min="12291" max="12291" width="23.109375" style="180" customWidth="1"/>
    <col min="12292" max="12313" width="10.88671875" style="180" customWidth="1"/>
    <col min="12314" max="12314" width="5.33203125" style="180" bestFit="1" customWidth="1"/>
    <col min="12315" max="12545" width="9" style="180"/>
    <col min="12546" max="12546" width="4.6640625" style="180" customWidth="1"/>
    <col min="12547" max="12547" width="23.109375" style="180" customWidth="1"/>
    <col min="12548" max="12569" width="10.88671875" style="180" customWidth="1"/>
    <col min="12570" max="12570" width="5.33203125" style="180" bestFit="1" customWidth="1"/>
    <col min="12571" max="12801" width="9" style="180"/>
    <col min="12802" max="12802" width="4.6640625" style="180" customWidth="1"/>
    <col min="12803" max="12803" width="23.109375" style="180" customWidth="1"/>
    <col min="12804" max="12825" width="10.88671875" style="180" customWidth="1"/>
    <col min="12826" max="12826" width="5.33203125" style="180" bestFit="1" customWidth="1"/>
    <col min="12827" max="13057" width="9" style="180"/>
    <col min="13058" max="13058" width="4.6640625" style="180" customWidth="1"/>
    <col min="13059" max="13059" width="23.109375" style="180" customWidth="1"/>
    <col min="13060" max="13081" width="10.88671875" style="180" customWidth="1"/>
    <col min="13082" max="13082" width="5.33203125" style="180" bestFit="1" customWidth="1"/>
    <col min="13083" max="13313" width="9" style="180"/>
    <col min="13314" max="13314" width="4.6640625" style="180" customWidth="1"/>
    <col min="13315" max="13315" width="23.109375" style="180" customWidth="1"/>
    <col min="13316" max="13337" width="10.88671875" style="180" customWidth="1"/>
    <col min="13338" max="13338" width="5.33203125" style="180" bestFit="1" customWidth="1"/>
    <col min="13339" max="13569" width="9" style="180"/>
    <col min="13570" max="13570" width="4.6640625" style="180" customWidth="1"/>
    <col min="13571" max="13571" width="23.109375" style="180" customWidth="1"/>
    <col min="13572" max="13593" width="10.88671875" style="180" customWidth="1"/>
    <col min="13594" max="13594" width="5.33203125" style="180" bestFit="1" customWidth="1"/>
    <col min="13595" max="13825" width="9" style="180"/>
    <col min="13826" max="13826" width="4.6640625" style="180" customWidth="1"/>
    <col min="13827" max="13827" width="23.109375" style="180" customWidth="1"/>
    <col min="13828" max="13849" width="10.88671875" style="180" customWidth="1"/>
    <col min="13850" max="13850" width="5.33203125" style="180" bestFit="1" customWidth="1"/>
    <col min="13851" max="14081" width="9" style="180"/>
    <col min="14082" max="14082" width="4.6640625" style="180" customWidth="1"/>
    <col min="14083" max="14083" width="23.109375" style="180" customWidth="1"/>
    <col min="14084" max="14105" width="10.88671875" style="180" customWidth="1"/>
    <col min="14106" max="14106" width="5.33203125" style="180" bestFit="1" customWidth="1"/>
    <col min="14107" max="14337" width="9" style="180"/>
    <col min="14338" max="14338" width="4.6640625" style="180" customWidth="1"/>
    <col min="14339" max="14339" width="23.109375" style="180" customWidth="1"/>
    <col min="14340" max="14361" width="10.88671875" style="180" customWidth="1"/>
    <col min="14362" max="14362" width="5.33203125" style="180" bestFit="1" customWidth="1"/>
    <col min="14363" max="14593" width="9" style="180"/>
    <col min="14594" max="14594" width="4.6640625" style="180" customWidth="1"/>
    <col min="14595" max="14595" width="23.109375" style="180" customWidth="1"/>
    <col min="14596" max="14617" width="10.88671875" style="180" customWidth="1"/>
    <col min="14618" max="14618" width="5.33203125" style="180" bestFit="1" customWidth="1"/>
    <col min="14619" max="14849" width="9" style="180"/>
    <col min="14850" max="14850" width="4.6640625" style="180" customWidth="1"/>
    <col min="14851" max="14851" width="23.109375" style="180" customWidth="1"/>
    <col min="14852" max="14873" width="10.88671875" style="180" customWidth="1"/>
    <col min="14874" max="14874" width="5.33203125" style="180" bestFit="1" customWidth="1"/>
    <col min="14875" max="15105" width="9" style="180"/>
    <col min="15106" max="15106" width="4.6640625" style="180" customWidth="1"/>
    <col min="15107" max="15107" width="23.109375" style="180" customWidth="1"/>
    <col min="15108" max="15129" width="10.88671875" style="180" customWidth="1"/>
    <col min="15130" max="15130" width="5.33203125" style="180" bestFit="1" customWidth="1"/>
    <col min="15131" max="15361" width="9" style="180"/>
    <col min="15362" max="15362" width="4.6640625" style="180" customWidth="1"/>
    <col min="15363" max="15363" width="23.109375" style="180" customWidth="1"/>
    <col min="15364" max="15385" width="10.88671875" style="180" customWidth="1"/>
    <col min="15386" max="15386" width="5.33203125" style="180" bestFit="1" customWidth="1"/>
    <col min="15387" max="15617" width="9" style="180"/>
    <col min="15618" max="15618" width="4.6640625" style="180" customWidth="1"/>
    <col min="15619" max="15619" width="23.109375" style="180" customWidth="1"/>
    <col min="15620" max="15641" width="10.88671875" style="180" customWidth="1"/>
    <col min="15642" max="15642" width="5.33203125" style="180" bestFit="1" customWidth="1"/>
    <col min="15643" max="15873" width="9" style="180"/>
    <col min="15874" max="15874" width="4.6640625" style="180" customWidth="1"/>
    <col min="15875" max="15875" width="23.109375" style="180" customWidth="1"/>
    <col min="15876" max="15897" width="10.88671875" style="180" customWidth="1"/>
    <col min="15898" max="15898" width="5.33203125" style="180" bestFit="1" customWidth="1"/>
    <col min="15899" max="16129" width="9" style="180"/>
    <col min="16130" max="16130" width="4.6640625" style="180" customWidth="1"/>
    <col min="16131" max="16131" width="23.109375" style="180" customWidth="1"/>
    <col min="16132" max="16153" width="10.88671875" style="180" customWidth="1"/>
    <col min="16154" max="16154" width="5.33203125" style="180" bestFit="1" customWidth="1"/>
    <col min="16155" max="16384" width="9" style="180"/>
  </cols>
  <sheetData>
    <row r="1" spans="1:26" ht="24" customHeight="1"/>
    <row r="2" spans="1:26" ht="15.9" customHeight="1">
      <c r="A2" s="183" t="s">
        <v>277</v>
      </c>
      <c r="B2" s="183"/>
      <c r="Z2" s="184"/>
    </row>
    <row r="3" spans="1:26" ht="12" customHeight="1" thickBot="1">
      <c r="P3" s="177"/>
      <c r="Q3" s="177"/>
      <c r="R3" s="177"/>
      <c r="W3" s="177"/>
      <c r="X3" s="177"/>
      <c r="Z3" s="178" t="s">
        <v>195</v>
      </c>
    </row>
    <row r="4" spans="1:26" s="190" customFormat="1" ht="15" customHeight="1">
      <c r="A4" s="681" t="s">
        <v>106</v>
      </c>
      <c r="B4" s="682"/>
      <c r="C4" s="185" t="s">
        <v>278</v>
      </c>
      <c r="D4" s="186" t="s">
        <v>251</v>
      </c>
      <c r="E4" s="186" t="s">
        <v>253</v>
      </c>
      <c r="F4" s="186" t="s">
        <v>254</v>
      </c>
      <c r="G4" s="186" t="s">
        <v>255</v>
      </c>
      <c r="H4" s="186" t="s">
        <v>256</v>
      </c>
      <c r="I4" s="186" t="s">
        <v>257</v>
      </c>
      <c r="J4" s="186" t="s">
        <v>258</v>
      </c>
      <c r="K4" s="186" t="s">
        <v>259</v>
      </c>
      <c r="L4" s="186" t="s">
        <v>260</v>
      </c>
      <c r="M4" s="187"/>
      <c r="N4" s="186" t="s">
        <v>261</v>
      </c>
      <c r="O4" s="186" t="s">
        <v>262</v>
      </c>
      <c r="P4" s="186" t="s">
        <v>263</v>
      </c>
      <c r="Q4" s="186" t="s">
        <v>264</v>
      </c>
      <c r="R4" s="186" t="s">
        <v>265</v>
      </c>
      <c r="S4" s="186" t="s">
        <v>266</v>
      </c>
      <c r="T4" s="186" t="s">
        <v>267</v>
      </c>
      <c r="U4" s="186" t="s">
        <v>268</v>
      </c>
      <c r="V4" s="186" t="s">
        <v>269</v>
      </c>
      <c r="W4" s="186" t="s">
        <v>270</v>
      </c>
      <c r="X4" s="186" t="s">
        <v>271</v>
      </c>
      <c r="Y4" s="188" t="s">
        <v>279</v>
      </c>
      <c r="Z4" s="189"/>
    </row>
    <row r="5" spans="1:26" ht="15.9" customHeight="1">
      <c r="A5" s="1321" t="s">
        <v>114</v>
      </c>
      <c r="B5" s="1322"/>
      <c r="C5" s="819">
        <v>109997.18</v>
      </c>
      <c r="D5" s="958">
        <v>489.78999999999996</v>
      </c>
      <c r="E5" s="958">
        <v>776.93000000000006</v>
      </c>
      <c r="F5" s="958">
        <v>1110.3499999999999</v>
      </c>
      <c r="G5" s="958">
        <v>1786.4799999999998</v>
      </c>
      <c r="H5" s="958">
        <v>2682.4900000000002</v>
      </c>
      <c r="I5" s="958">
        <v>3417.42</v>
      </c>
      <c r="J5" s="958">
        <v>4330.74</v>
      </c>
      <c r="K5" s="958">
        <v>6131.8899999999994</v>
      </c>
      <c r="L5" s="958">
        <v>10187.240000000002</v>
      </c>
      <c r="M5" s="330"/>
      <c r="N5" s="230">
        <v>14695.16</v>
      </c>
      <c r="O5" s="230">
        <v>19191.829999999998</v>
      </c>
      <c r="P5" s="230">
        <v>18038.539999999997</v>
      </c>
      <c r="Q5" s="230">
        <v>12898.53</v>
      </c>
      <c r="R5" s="230">
        <v>4477.7700000000004</v>
      </c>
      <c r="S5" s="230">
        <v>3086.91</v>
      </c>
      <c r="T5" s="230">
        <v>2144.16</v>
      </c>
      <c r="U5" s="230">
        <v>1374.3200000000002</v>
      </c>
      <c r="V5" s="230">
        <v>1048.6000000000001</v>
      </c>
      <c r="W5" s="230">
        <v>740.05</v>
      </c>
      <c r="X5" s="230">
        <v>484.35999999999996</v>
      </c>
      <c r="Y5" s="430">
        <v>903.62000000000012</v>
      </c>
      <c r="Z5" s="471" t="s">
        <v>217</v>
      </c>
    </row>
    <row r="6" spans="1:26" ht="15.9" customHeight="1">
      <c r="A6" s="1321" t="s">
        <v>53</v>
      </c>
      <c r="B6" s="1322"/>
      <c r="C6" s="819">
        <v>111253</v>
      </c>
      <c r="D6" s="958">
        <v>317</v>
      </c>
      <c r="E6" s="958">
        <v>739</v>
      </c>
      <c r="F6" s="958">
        <v>758</v>
      </c>
      <c r="G6" s="958">
        <v>1131</v>
      </c>
      <c r="H6" s="958">
        <v>1815</v>
      </c>
      <c r="I6" s="958">
        <v>2691</v>
      </c>
      <c r="J6" s="958">
        <v>3487</v>
      </c>
      <c r="K6" s="958">
        <v>4419</v>
      </c>
      <c r="L6" s="958">
        <v>6171</v>
      </c>
      <c r="M6" s="330"/>
      <c r="N6" s="230">
        <v>10220</v>
      </c>
      <c r="O6" s="230">
        <v>14703</v>
      </c>
      <c r="P6" s="230">
        <v>19306</v>
      </c>
      <c r="Q6" s="230">
        <v>18157</v>
      </c>
      <c r="R6" s="230">
        <v>12892</v>
      </c>
      <c r="S6" s="230">
        <v>4540</v>
      </c>
      <c r="T6" s="230">
        <v>3135</v>
      </c>
      <c r="U6" s="230">
        <v>2160</v>
      </c>
      <c r="V6" s="230">
        <v>1419</v>
      </c>
      <c r="W6" s="230">
        <v>1079</v>
      </c>
      <c r="X6" s="230">
        <v>690</v>
      </c>
      <c r="Y6" s="430">
        <v>1424</v>
      </c>
      <c r="Z6" s="471" t="s">
        <v>186</v>
      </c>
    </row>
    <row r="7" spans="1:26" s="191" customFormat="1" ht="15.9" customHeight="1">
      <c r="A7" s="1323" t="s">
        <v>116</v>
      </c>
      <c r="B7" s="1324"/>
      <c r="C7" s="831">
        <f>SUM(C8,C15,C23,C41)</f>
        <v>111013.04999999996</v>
      </c>
      <c r="D7" s="905">
        <f t="shared" ref="D7:Y7" si="0">SUM(D8,D15,D23,D41)</f>
        <v>410.17999999999995</v>
      </c>
      <c r="E7" s="905">
        <f t="shared" si="0"/>
        <v>581.48</v>
      </c>
      <c r="F7" s="905">
        <f t="shared" si="0"/>
        <v>825.81000000000006</v>
      </c>
      <c r="G7" s="905">
        <f t="shared" si="0"/>
        <v>834.71</v>
      </c>
      <c r="H7" s="905">
        <f t="shared" si="0"/>
        <v>1505.81</v>
      </c>
      <c r="I7" s="905">
        <f t="shared" si="0"/>
        <v>2284.0300000000002</v>
      </c>
      <c r="J7" s="905">
        <f t="shared" si="0"/>
        <v>3002.58</v>
      </c>
      <c r="K7" s="905">
        <f t="shared" si="0"/>
        <v>4197.0300000000007</v>
      </c>
      <c r="L7" s="905">
        <f t="shared" si="0"/>
        <v>5127.37</v>
      </c>
      <c r="M7" s="324"/>
      <c r="N7" s="409">
        <f t="shared" si="0"/>
        <v>8167.7900000000009</v>
      </c>
      <c r="O7" s="409">
        <f t="shared" si="0"/>
        <v>12664.91</v>
      </c>
      <c r="P7" s="409">
        <f t="shared" si="0"/>
        <v>18236.489999999994</v>
      </c>
      <c r="Q7" s="409">
        <f t="shared" si="0"/>
        <v>19010.07999999998</v>
      </c>
      <c r="R7" s="409">
        <f t="shared" si="0"/>
        <v>15781.709999999992</v>
      </c>
      <c r="S7" s="409">
        <f t="shared" si="0"/>
        <v>6872.4300000000021</v>
      </c>
      <c r="T7" s="409">
        <f t="shared" si="0"/>
        <v>3628.1200000000003</v>
      </c>
      <c r="U7" s="409">
        <f t="shared" si="0"/>
        <v>2494.2200000000003</v>
      </c>
      <c r="V7" s="409">
        <f t="shared" si="0"/>
        <v>1610.55</v>
      </c>
      <c r="W7" s="409">
        <f t="shared" si="0"/>
        <v>1213.74</v>
      </c>
      <c r="X7" s="409">
        <f t="shared" si="0"/>
        <v>858.23999999999978</v>
      </c>
      <c r="Y7" s="434">
        <f t="shared" si="0"/>
        <v>1705.77</v>
      </c>
      <c r="Z7" s="472" t="s">
        <v>187</v>
      </c>
    </row>
    <row r="8" spans="1:26" s="192" customFormat="1" ht="18" customHeight="1">
      <c r="A8" s="757" t="s">
        <v>117</v>
      </c>
      <c r="B8" s="1325"/>
      <c r="C8" s="844">
        <f>C9</f>
        <v>17001.169999999998</v>
      </c>
      <c r="D8" s="979">
        <f t="shared" ref="D8:Y8" si="1">D9</f>
        <v>68.320000000000007</v>
      </c>
      <c r="E8" s="979">
        <f t="shared" si="1"/>
        <v>140.61999999999998</v>
      </c>
      <c r="F8" s="979">
        <f t="shared" si="1"/>
        <v>100.46000000000001</v>
      </c>
      <c r="G8" s="979">
        <f t="shared" si="1"/>
        <v>72.400000000000006</v>
      </c>
      <c r="H8" s="979">
        <f t="shared" si="1"/>
        <v>148.82999999999998</v>
      </c>
      <c r="I8" s="979">
        <f t="shared" si="1"/>
        <v>311.06</v>
      </c>
      <c r="J8" s="979">
        <f t="shared" si="1"/>
        <v>510.39</v>
      </c>
      <c r="K8" s="979">
        <f t="shared" si="1"/>
        <v>603.69000000000005</v>
      </c>
      <c r="L8" s="979">
        <f t="shared" si="1"/>
        <v>920.17</v>
      </c>
      <c r="M8" s="317"/>
      <c r="N8" s="315">
        <f t="shared" si="1"/>
        <v>1399.97</v>
      </c>
      <c r="O8" s="315">
        <f t="shared" si="1"/>
        <v>2038.78</v>
      </c>
      <c r="P8" s="315">
        <f t="shared" si="1"/>
        <v>3256.9799999999996</v>
      </c>
      <c r="Q8" s="315">
        <f t="shared" si="1"/>
        <v>3495.96</v>
      </c>
      <c r="R8" s="315">
        <f t="shared" si="1"/>
        <v>2258.46</v>
      </c>
      <c r="S8" s="315">
        <f t="shared" si="1"/>
        <v>590.37</v>
      </c>
      <c r="T8" s="315">
        <f t="shared" si="1"/>
        <v>377.13</v>
      </c>
      <c r="U8" s="315">
        <f t="shared" si="1"/>
        <v>288.07</v>
      </c>
      <c r="V8" s="315">
        <f t="shared" si="1"/>
        <v>134.82</v>
      </c>
      <c r="W8" s="315">
        <f t="shared" si="1"/>
        <v>96.64</v>
      </c>
      <c r="X8" s="315">
        <f t="shared" si="1"/>
        <v>62.17</v>
      </c>
      <c r="Y8" s="316">
        <f t="shared" si="1"/>
        <v>125.88</v>
      </c>
      <c r="Z8" s="280"/>
    </row>
    <row r="9" spans="1:26" s="191" customFormat="1" ht="14.1" customHeight="1">
      <c r="A9" s="766" t="s">
        <v>118</v>
      </c>
      <c r="B9" s="994"/>
      <c r="C9" s="854">
        <f>SUM(C10:C14)</f>
        <v>17001.169999999998</v>
      </c>
      <c r="D9" s="989">
        <f t="shared" ref="D9:Y9" si="2">SUM(D10:D14)</f>
        <v>68.320000000000007</v>
      </c>
      <c r="E9" s="989">
        <f t="shared" si="2"/>
        <v>140.61999999999998</v>
      </c>
      <c r="F9" s="989">
        <f t="shared" si="2"/>
        <v>100.46000000000001</v>
      </c>
      <c r="G9" s="989">
        <f t="shared" si="2"/>
        <v>72.400000000000006</v>
      </c>
      <c r="H9" s="989">
        <f t="shared" si="2"/>
        <v>148.82999999999998</v>
      </c>
      <c r="I9" s="989">
        <f t="shared" si="2"/>
        <v>311.06</v>
      </c>
      <c r="J9" s="989">
        <f t="shared" si="2"/>
        <v>510.39</v>
      </c>
      <c r="K9" s="989">
        <f t="shared" si="2"/>
        <v>603.69000000000005</v>
      </c>
      <c r="L9" s="989">
        <f t="shared" si="2"/>
        <v>920.17</v>
      </c>
      <c r="M9" s="324"/>
      <c r="N9" s="322">
        <f t="shared" si="2"/>
        <v>1399.97</v>
      </c>
      <c r="O9" s="322">
        <f t="shared" si="2"/>
        <v>2038.78</v>
      </c>
      <c r="P9" s="322">
        <f t="shared" si="2"/>
        <v>3256.9799999999996</v>
      </c>
      <c r="Q9" s="322">
        <f t="shared" si="2"/>
        <v>3495.96</v>
      </c>
      <c r="R9" s="322">
        <f t="shared" si="2"/>
        <v>2258.46</v>
      </c>
      <c r="S9" s="322">
        <f t="shared" si="2"/>
        <v>590.37</v>
      </c>
      <c r="T9" s="322">
        <f t="shared" si="2"/>
        <v>377.13</v>
      </c>
      <c r="U9" s="322">
        <f t="shared" si="2"/>
        <v>288.07</v>
      </c>
      <c r="V9" s="322">
        <f t="shared" si="2"/>
        <v>134.82</v>
      </c>
      <c r="W9" s="322">
        <f t="shared" si="2"/>
        <v>96.64</v>
      </c>
      <c r="X9" s="322">
        <f t="shared" si="2"/>
        <v>62.17</v>
      </c>
      <c r="Y9" s="323">
        <f t="shared" si="2"/>
        <v>125.88</v>
      </c>
      <c r="Z9" s="290"/>
    </row>
    <row r="10" spans="1:26" ht="14.1" customHeight="1">
      <c r="A10" s="775">
        <v>1</v>
      </c>
      <c r="B10" s="1136" t="s">
        <v>119</v>
      </c>
      <c r="C10" s="819">
        <f>SUM(D10:Y10)</f>
        <v>4840.0599999999995</v>
      </c>
      <c r="D10" s="914">
        <v>34.67</v>
      </c>
      <c r="E10" s="914">
        <v>66.73</v>
      </c>
      <c r="F10" s="914">
        <v>47.230000000000004</v>
      </c>
      <c r="G10" s="914">
        <v>21.519999999999996</v>
      </c>
      <c r="H10" s="914">
        <v>63.059999999999995</v>
      </c>
      <c r="I10" s="914">
        <v>75.819999999999993</v>
      </c>
      <c r="J10" s="914">
        <v>116.3</v>
      </c>
      <c r="K10" s="914">
        <v>197.21</v>
      </c>
      <c r="L10" s="914">
        <v>317.51</v>
      </c>
      <c r="M10" s="232"/>
      <c r="N10" s="229">
        <v>464.31</v>
      </c>
      <c r="O10" s="229">
        <v>569.30000000000007</v>
      </c>
      <c r="P10" s="229">
        <v>776.74</v>
      </c>
      <c r="Q10" s="229">
        <v>827.52</v>
      </c>
      <c r="R10" s="229">
        <v>711.95</v>
      </c>
      <c r="S10" s="229">
        <v>198.46</v>
      </c>
      <c r="T10" s="229">
        <v>126.25999999999999</v>
      </c>
      <c r="U10" s="229">
        <v>95.32</v>
      </c>
      <c r="V10" s="229">
        <v>39.26</v>
      </c>
      <c r="W10" s="229">
        <v>32.44</v>
      </c>
      <c r="X10" s="229">
        <v>19.2</v>
      </c>
      <c r="Y10" s="231">
        <v>39.25</v>
      </c>
      <c r="Z10" s="297">
        <v>1</v>
      </c>
    </row>
    <row r="11" spans="1:26" ht="14.1" customHeight="1">
      <c r="A11" s="775">
        <v>2</v>
      </c>
      <c r="B11" s="1136" t="s">
        <v>120</v>
      </c>
      <c r="C11" s="819">
        <f>SUM(D11:Y11)</f>
        <v>4988.8100000000004</v>
      </c>
      <c r="D11" s="914">
        <v>10.31</v>
      </c>
      <c r="E11" s="914">
        <v>14.63</v>
      </c>
      <c r="F11" s="914">
        <v>22.82</v>
      </c>
      <c r="G11" s="914">
        <v>10.67</v>
      </c>
      <c r="H11" s="914">
        <v>32.43</v>
      </c>
      <c r="I11" s="914">
        <v>53.22</v>
      </c>
      <c r="J11" s="914">
        <v>184.64</v>
      </c>
      <c r="K11" s="914">
        <v>229.75</v>
      </c>
      <c r="L11" s="914">
        <v>365.7</v>
      </c>
      <c r="M11" s="232"/>
      <c r="N11" s="229">
        <v>441.51</v>
      </c>
      <c r="O11" s="229">
        <v>572.92999999999995</v>
      </c>
      <c r="P11" s="229">
        <v>1220.1599999999999</v>
      </c>
      <c r="Q11" s="229">
        <v>1098.52</v>
      </c>
      <c r="R11" s="229">
        <v>483.29</v>
      </c>
      <c r="S11" s="229">
        <v>87.76</v>
      </c>
      <c r="T11" s="229">
        <v>52.82</v>
      </c>
      <c r="U11" s="229">
        <v>43.88</v>
      </c>
      <c r="V11" s="229">
        <v>24.93</v>
      </c>
      <c r="W11" s="229">
        <v>11.3</v>
      </c>
      <c r="X11" s="229">
        <v>5.1100000000000003</v>
      </c>
      <c r="Y11" s="231">
        <v>22.43</v>
      </c>
      <c r="Z11" s="297">
        <v>2</v>
      </c>
    </row>
    <row r="12" spans="1:26" ht="14.1" customHeight="1">
      <c r="A12" s="775">
        <v>3</v>
      </c>
      <c r="B12" s="1136" t="s">
        <v>121</v>
      </c>
      <c r="C12" s="819">
        <f>SUM(D12:Y12)</f>
        <v>1975.48</v>
      </c>
      <c r="D12" s="914">
        <v>0.28000000000000003</v>
      </c>
      <c r="E12" s="914">
        <v>6.85</v>
      </c>
      <c r="F12" s="914">
        <v>5.77</v>
      </c>
      <c r="G12" s="914">
        <v>19.380000000000003</v>
      </c>
      <c r="H12" s="914">
        <v>10.63</v>
      </c>
      <c r="I12" s="914">
        <v>48.53</v>
      </c>
      <c r="J12" s="914">
        <v>75.38</v>
      </c>
      <c r="K12" s="914">
        <v>69.239999999999995</v>
      </c>
      <c r="L12" s="914">
        <v>128.89000000000001</v>
      </c>
      <c r="M12" s="232"/>
      <c r="N12" s="229">
        <v>203.32</v>
      </c>
      <c r="O12" s="229">
        <v>260.73</v>
      </c>
      <c r="P12" s="229">
        <v>250.98</v>
      </c>
      <c r="Q12" s="229">
        <v>447.11</v>
      </c>
      <c r="R12" s="229">
        <v>263.79000000000002</v>
      </c>
      <c r="S12" s="229">
        <v>46.32</v>
      </c>
      <c r="T12" s="229">
        <v>44.48</v>
      </c>
      <c r="U12" s="229">
        <v>41.99</v>
      </c>
      <c r="V12" s="229">
        <v>10.45</v>
      </c>
      <c r="W12" s="229">
        <v>9.31</v>
      </c>
      <c r="X12" s="229">
        <v>4.2</v>
      </c>
      <c r="Y12" s="231">
        <v>27.85</v>
      </c>
      <c r="Z12" s="297">
        <v>3</v>
      </c>
    </row>
    <row r="13" spans="1:26" ht="14.1" customHeight="1">
      <c r="A13" s="775">
        <v>4</v>
      </c>
      <c r="B13" s="1136" t="s">
        <v>122</v>
      </c>
      <c r="C13" s="819">
        <f>SUM(D13:Y13)</f>
        <v>821.61</v>
      </c>
      <c r="D13" s="914">
        <v>10.31</v>
      </c>
      <c r="E13" s="914">
        <v>24.18</v>
      </c>
      <c r="F13" s="914">
        <v>19.53</v>
      </c>
      <c r="G13" s="914">
        <v>6.18</v>
      </c>
      <c r="H13" s="914">
        <v>15.65</v>
      </c>
      <c r="I13" s="914">
        <v>16.12</v>
      </c>
      <c r="J13" s="914">
        <v>12.34</v>
      </c>
      <c r="K13" s="914">
        <v>28.07</v>
      </c>
      <c r="L13" s="914">
        <v>26.65</v>
      </c>
      <c r="M13" s="232"/>
      <c r="N13" s="229">
        <v>51.129999999999995</v>
      </c>
      <c r="O13" s="229">
        <v>48.29</v>
      </c>
      <c r="P13" s="229">
        <v>138.97</v>
      </c>
      <c r="Q13" s="229">
        <v>160.01</v>
      </c>
      <c r="R13" s="229">
        <v>165.34</v>
      </c>
      <c r="S13" s="229">
        <v>40.99</v>
      </c>
      <c r="T13" s="229">
        <v>18.670000000000002</v>
      </c>
      <c r="U13" s="229">
        <v>15.97</v>
      </c>
      <c r="V13" s="229">
        <v>10.24</v>
      </c>
      <c r="W13" s="229">
        <v>5.92</v>
      </c>
      <c r="X13" s="229">
        <v>4.3099999999999996</v>
      </c>
      <c r="Y13" s="231">
        <v>2.74</v>
      </c>
      <c r="Z13" s="297">
        <v>4</v>
      </c>
    </row>
    <row r="14" spans="1:26" ht="14.1" customHeight="1">
      <c r="A14" s="778">
        <v>5</v>
      </c>
      <c r="B14" s="1144" t="s">
        <v>123</v>
      </c>
      <c r="C14" s="865">
        <f>SUM(D14:Y14)</f>
        <v>4375.21</v>
      </c>
      <c r="D14" s="1005">
        <v>12.75</v>
      </c>
      <c r="E14" s="1005">
        <v>28.23</v>
      </c>
      <c r="F14" s="1005">
        <v>5.1099999999999994</v>
      </c>
      <c r="G14" s="1005">
        <v>14.65</v>
      </c>
      <c r="H14" s="1005">
        <v>27.060000000000002</v>
      </c>
      <c r="I14" s="1005">
        <v>117.37</v>
      </c>
      <c r="J14" s="1005">
        <v>121.72999999999999</v>
      </c>
      <c r="K14" s="1005">
        <v>79.419999999999987</v>
      </c>
      <c r="L14" s="1005">
        <v>81.42</v>
      </c>
      <c r="M14" s="232"/>
      <c r="N14" s="335">
        <v>239.7</v>
      </c>
      <c r="O14" s="335">
        <v>587.53</v>
      </c>
      <c r="P14" s="335">
        <v>870.13</v>
      </c>
      <c r="Q14" s="335">
        <v>962.80000000000007</v>
      </c>
      <c r="R14" s="335">
        <v>634.09</v>
      </c>
      <c r="S14" s="335">
        <v>216.84</v>
      </c>
      <c r="T14" s="335">
        <v>134.9</v>
      </c>
      <c r="U14" s="335">
        <v>90.91</v>
      </c>
      <c r="V14" s="335">
        <v>49.94</v>
      </c>
      <c r="W14" s="335">
        <v>37.67</v>
      </c>
      <c r="X14" s="335">
        <v>29.35</v>
      </c>
      <c r="Y14" s="336">
        <v>33.61</v>
      </c>
      <c r="Z14" s="302">
        <v>5</v>
      </c>
    </row>
    <row r="15" spans="1:26" s="192" customFormat="1" ht="18" customHeight="1">
      <c r="A15" s="800" t="s">
        <v>124</v>
      </c>
      <c r="B15" s="1145"/>
      <c r="C15" s="844">
        <f>C16</f>
        <v>21460.659999999967</v>
      </c>
      <c r="D15" s="979">
        <f t="shared" ref="D15:Y15" si="3">D16</f>
        <v>128.10999999999996</v>
      </c>
      <c r="E15" s="979">
        <f t="shared" si="3"/>
        <v>161.83000000000001</v>
      </c>
      <c r="F15" s="979">
        <f t="shared" si="3"/>
        <v>230.39999999999998</v>
      </c>
      <c r="G15" s="979">
        <f t="shared" si="3"/>
        <v>110.55999999999999</v>
      </c>
      <c r="H15" s="979">
        <f t="shared" si="3"/>
        <v>277.09999999999997</v>
      </c>
      <c r="I15" s="979">
        <f t="shared" si="3"/>
        <v>413.56000000000017</v>
      </c>
      <c r="J15" s="979">
        <f t="shared" si="3"/>
        <v>575.91</v>
      </c>
      <c r="K15" s="979">
        <f t="shared" si="3"/>
        <v>934.8900000000001</v>
      </c>
      <c r="L15" s="979">
        <f t="shared" si="3"/>
        <v>841.16999999999985</v>
      </c>
      <c r="M15" s="317"/>
      <c r="N15" s="315">
        <f t="shared" si="3"/>
        <v>1231.3400000000006</v>
      </c>
      <c r="O15" s="315">
        <f t="shared" si="3"/>
        <v>2172.3999999999983</v>
      </c>
      <c r="P15" s="315">
        <f t="shared" si="3"/>
        <v>3193.4699999999939</v>
      </c>
      <c r="Q15" s="315">
        <f t="shared" si="3"/>
        <v>3772.6499999999814</v>
      </c>
      <c r="R15" s="315">
        <f t="shared" si="3"/>
        <v>3460.1699999999914</v>
      </c>
      <c r="S15" s="315">
        <f t="shared" si="3"/>
        <v>1787.4200000000019</v>
      </c>
      <c r="T15" s="315">
        <f t="shared" si="3"/>
        <v>643.60000000000014</v>
      </c>
      <c r="U15" s="315">
        <f t="shared" si="3"/>
        <v>412.85</v>
      </c>
      <c r="V15" s="315">
        <f t="shared" si="3"/>
        <v>347.84999999999997</v>
      </c>
      <c r="W15" s="315">
        <f t="shared" si="3"/>
        <v>235.64999999999998</v>
      </c>
      <c r="X15" s="315">
        <f t="shared" si="3"/>
        <v>168.73999999999998</v>
      </c>
      <c r="Y15" s="316">
        <f t="shared" si="3"/>
        <v>360.99</v>
      </c>
      <c r="Z15" s="280"/>
    </row>
    <row r="16" spans="1:26" s="191" customFormat="1" ht="14.1" customHeight="1">
      <c r="A16" s="789" t="s">
        <v>235</v>
      </c>
      <c r="B16" s="1024"/>
      <c r="C16" s="854">
        <f>SUM(C17:C22)</f>
        <v>21460.659999999967</v>
      </c>
      <c r="D16" s="989">
        <f t="shared" ref="D16:Y16" si="4">SUM(D17:D22)</f>
        <v>128.10999999999996</v>
      </c>
      <c r="E16" s="989">
        <f t="shared" si="4"/>
        <v>161.83000000000001</v>
      </c>
      <c r="F16" s="989">
        <f t="shared" si="4"/>
        <v>230.39999999999998</v>
      </c>
      <c r="G16" s="989">
        <f t="shared" si="4"/>
        <v>110.55999999999999</v>
      </c>
      <c r="H16" s="989">
        <f t="shared" si="4"/>
        <v>277.09999999999997</v>
      </c>
      <c r="I16" s="989">
        <f t="shared" si="4"/>
        <v>413.56000000000017</v>
      </c>
      <c r="J16" s="989">
        <f t="shared" si="4"/>
        <v>575.91</v>
      </c>
      <c r="K16" s="989">
        <f t="shared" si="4"/>
        <v>934.8900000000001</v>
      </c>
      <c r="L16" s="989">
        <f t="shared" si="4"/>
        <v>841.16999999999985</v>
      </c>
      <c r="M16" s="324"/>
      <c r="N16" s="322">
        <f t="shared" si="4"/>
        <v>1231.3400000000006</v>
      </c>
      <c r="O16" s="322">
        <f t="shared" si="4"/>
        <v>2172.3999999999983</v>
      </c>
      <c r="P16" s="322">
        <f t="shared" si="4"/>
        <v>3193.4699999999939</v>
      </c>
      <c r="Q16" s="322">
        <f t="shared" si="4"/>
        <v>3772.6499999999814</v>
      </c>
      <c r="R16" s="322">
        <f t="shared" si="4"/>
        <v>3460.1699999999914</v>
      </c>
      <c r="S16" s="322">
        <f t="shared" si="4"/>
        <v>1787.4200000000019</v>
      </c>
      <c r="T16" s="322">
        <f t="shared" si="4"/>
        <v>643.60000000000014</v>
      </c>
      <c r="U16" s="322">
        <f t="shared" si="4"/>
        <v>412.85</v>
      </c>
      <c r="V16" s="322">
        <f t="shared" si="4"/>
        <v>347.84999999999997</v>
      </c>
      <c r="W16" s="322">
        <f t="shared" si="4"/>
        <v>235.64999999999998</v>
      </c>
      <c r="X16" s="322">
        <f t="shared" si="4"/>
        <v>168.73999999999998</v>
      </c>
      <c r="Y16" s="323">
        <f t="shared" si="4"/>
        <v>360.99</v>
      </c>
      <c r="Z16" s="290"/>
    </row>
    <row r="17" spans="1:26" ht="14.1" customHeight="1">
      <c r="A17" s="775">
        <v>6</v>
      </c>
      <c r="B17" s="1136" t="s">
        <v>126</v>
      </c>
      <c r="C17" s="819">
        <f t="shared" ref="C17:C22" si="5">SUM(D17:Y17)</f>
        <v>4750.4199999999928</v>
      </c>
      <c r="D17" s="914">
        <v>10.97</v>
      </c>
      <c r="E17" s="914">
        <v>4.6900000000000004</v>
      </c>
      <c r="F17" s="914">
        <v>20.459999999999994</v>
      </c>
      <c r="G17" s="914">
        <v>10.28</v>
      </c>
      <c r="H17" s="914">
        <v>56.35</v>
      </c>
      <c r="I17" s="914">
        <v>120.90000000000002</v>
      </c>
      <c r="J17" s="914">
        <v>174.87000000000006</v>
      </c>
      <c r="K17" s="914">
        <v>121.93999999999997</v>
      </c>
      <c r="L17" s="914">
        <v>176.72999999999993</v>
      </c>
      <c r="M17" s="232"/>
      <c r="N17" s="229">
        <v>400.24000000000046</v>
      </c>
      <c r="O17" s="229">
        <v>659.10999999999922</v>
      </c>
      <c r="P17" s="229">
        <v>726.19999999999845</v>
      </c>
      <c r="Q17" s="229">
        <v>759.89999999999566</v>
      </c>
      <c r="R17" s="229">
        <v>694.39999999999873</v>
      </c>
      <c r="S17" s="229">
        <v>403.1600000000002</v>
      </c>
      <c r="T17" s="229">
        <v>113.03999999999991</v>
      </c>
      <c r="U17" s="229">
        <v>86.970000000000027</v>
      </c>
      <c r="V17" s="229">
        <v>62.87</v>
      </c>
      <c r="W17" s="229">
        <v>42.709999999999987</v>
      </c>
      <c r="X17" s="229">
        <v>47.780000000000015</v>
      </c>
      <c r="Y17" s="231">
        <v>56.849999999999994</v>
      </c>
      <c r="Z17" s="297">
        <v>6</v>
      </c>
    </row>
    <row r="18" spans="1:26" ht="14.1" customHeight="1">
      <c r="A18" s="775">
        <v>7</v>
      </c>
      <c r="B18" s="1136" t="s">
        <v>127</v>
      </c>
      <c r="C18" s="819">
        <f t="shared" si="5"/>
        <v>2959.26</v>
      </c>
      <c r="D18" s="914">
        <v>23.349999999999998</v>
      </c>
      <c r="E18" s="914">
        <v>29.419999999999998</v>
      </c>
      <c r="F18" s="914">
        <v>45.489999999999995</v>
      </c>
      <c r="G18" s="914">
        <v>0.19</v>
      </c>
      <c r="H18" s="914">
        <v>5.24</v>
      </c>
      <c r="I18" s="914">
        <v>12.790000000000001</v>
      </c>
      <c r="J18" s="914">
        <v>82.14</v>
      </c>
      <c r="K18" s="914">
        <v>438.46000000000004</v>
      </c>
      <c r="L18" s="914">
        <v>119.42999999999995</v>
      </c>
      <c r="M18" s="232"/>
      <c r="N18" s="229">
        <v>97.300000000000011</v>
      </c>
      <c r="O18" s="229">
        <v>279.91999999999996</v>
      </c>
      <c r="P18" s="229">
        <v>395.30999999999989</v>
      </c>
      <c r="Q18" s="229">
        <v>553.35000000000036</v>
      </c>
      <c r="R18" s="229">
        <v>506.9199999999999</v>
      </c>
      <c r="S18" s="229">
        <v>210.48000000000013</v>
      </c>
      <c r="T18" s="229">
        <v>80.469999999999985</v>
      </c>
      <c r="U18" s="229">
        <v>28.950000000000003</v>
      </c>
      <c r="V18" s="229">
        <v>11.329999999999998</v>
      </c>
      <c r="W18" s="229">
        <v>25.380000000000006</v>
      </c>
      <c r="X18" s="229">
        <v>3</v>
      </c>
      <c r="Y18" s="231">
        <v>10.34</v>
      </c>
      <c r="Z18" s="297">
        <v>7</v>
      </c>
    </row>
    <row r="19" spans="1:26" ht="14.1" customHeight="1">
      <c r="A19" s="775">
        <v>8</v>
      </c>
      <c r="B19" s="1136" t="s">
        <v>128</v>
      </c>
      <c r="C19" s="819">
        <f t="shared" si="5"/>
        <v>3070.2799999999997</v>
      </c>
      <c r="D19" s="914">
        <v>0.46</v>
      </c>
      <c r="E19" s="914">
        <v>16.920000000000002</v>
      </c>
      <c r="F19" s="914">
        <v>6.5</v>
      </c>
      <c r="G19" s="914">
        <v>3.5900000000000003</v>
      </c>
      <c r="H19" s="914">
        <v>8.4700000000000006</v>
      </c>
      <c r="I19" s="914">
        <v>22.55</v>
      </c>
      <c r="J19" s="914">
        <v>28.119999999999983</v>
      </c>
      <c r="K19" s="914">
        <v>67.620000000000033</v>
      </c>
      <c r="L19" s="914">
        <v>210.98000000000002</v>
      </c>
      <c r="M19" s="232"/>
      <c r="N19" s="229">
        <v>225.8299999999999</v>
      </c>
      <c r="O19" s="229">
        <v>260.02</v>
      </c>
      <c r="P19" s="229">
        <v>291.44</v>
      </c>
      <c r="Q19" s="229">
        <v>483.90000000000038</v>
      </c>
      <c r="R19" s="229">
        <v>594.29999999999893</v>
      </c>
      <c r="S19" s="229">
        <v>322.74000000000018</v>
      </c>
      <c r="T19" s="229">
        <v>187.21999999999997</v>
      </c>
      <c r="U19" s="229">
        <v>58.690000000000012</v>
      </c>
      <c r="V19" s="229">
        <v>115.64999999999998</v>
      </c>
      <c r="W19" s="229">
        <v>61.010000000000005</v>
      </c>
      <c r="X19" s="229">
        <v>28.770000000000007</v>
      </c>
      <c r="Y19" s="231">
        <v>75.5</v>
      </c>
      <c r="Z19" s="297">
        <v>8</v>
      </c>
    </row>
    <row r="20" spans="1:26" ht="14.1" customHeight="1">
      <c r="A20" s="775">
        <v>9</v>
      </c>
      <c r="B20" s="1136" t="s">
        <v>129</v>
      </c>
      <c r="C20" s="819">
        <f t="shared" si="5"/>
        <v>63.59</v>
      </c>
      <c r="D20" s="914">
        <v>0</v>
      </c>
      <c r="E20" s="914">
        <v>0</v>
      </c>
      <c r="F20" s="914">
        <v>0</v>
      </c>
      <c r="G20" s="914">
        <v>0</v>
      </c>
      <c r="H20" s="914">
        <v>0</v>
      </c>
      <c r="I20" s="914">
        <v>0</v>
      </c>
      <c r="J20" s="914">
        <v>0.01</v>
      </c>
      <c r="K20" s="914">
        <v>0.19</v>
      </c>
      <c r="L20" s="914">
        <v>4.3600000000000003</v>
      </c>
      <c r="M20" s="232"/>
      <c r="N20" s="229">
        <v>0.7</v>
      </c>
      <c r="O20" s="229">
        <v>2.81</v>
      </c>
      <c r="P20" s="229">
        <v>3.25</v>
      </c>
      <c r="Q20" s="229">
        <v>14.540000000000001</v>
      </c>
      <c r="R20" s="229">
        <v>18.340000000000003</v>
      </c>
      <c r="S20" s="229">
        <v>11.72</v>
      </c>
      <c r="T20" s="229">
        <v>3.3800000000000003</v>
      </c>
      <c r="U20" s="229">
        <v>2.73</v>
      </c>
      <c r="V20" s="229">
        <v>0.42999999999999994</v>
      </c>
      <c r="W20" s="467">
        <v>0.32999999999999996</v>
      </c>
      <c r="X20" s="229">
        <v>0.27</v>
      </c>
      <c r="Y20" s="231">
        <v>0.53</v>
      </c>
      <c r="Z20" s="297">
        <v>9</v>
      </c>
    </row>
    <row r="21" spans="1:26" ht="14.1" customHeight="1">
      <c r="A21" s="775">
        <v>10</v>
      </c>
      <c r="B21" s="1136" t="s">
        <v>131</v>
      </c>
      <c r="C21" s="819">
        <f t="shared" si="5"/>
        <v>3080.3100000000004</v>
      </c>
      <c r="D21" s="914">
        <v>23.639999999999997</v>
      </c>
      <c r="E21" s="914">
        <v>78.77000000000001</v>
      </c>
      <c r="F21" s="914">
        <v>100.09</v>
      </c>
      <c r="G21" s="914">
        <v>19.489999999999998</v>
      </c>
      <c r="H21" s="914">
        <v>90.429999999999993</v>
      </c>
      <c r="I21" s="914">
        <v>138.59000000000009</v>
      </c>
      <c r="J21" s="914">
        <v>219.73999999999995</v>
      </c>
      <c r="K21" s="914">
        <v>226.5</v>
      </c>
      <c r="L21" s="914">
        <v>150.92999999999992</v>
      </c>
      <c r="M21" s="232"/>
      <c r="N21" s="229">
        <v>210.85000000000011</v>
      </c>
      <c r="O21" s="229">
        <v>242.13999999999967</v>
      </c>
      <c r="P21" s="229">
        <v>597.75000000000057</v>
      </c>
      <c r="Q21" s="229">
        <v>448.40000000000015</v>
      </c>
      <c r="R21" s="229">
        <v>260.13000000000034</v>
      </c>
      <c r="S21" s="229">
        <v>119.56000000000012</v>
      </c>
      <c r="T21" s="229">
        <v>35.890000000000015</v>
      </c>
      <c r="U21" s="229">
        <v>31.479999999999993</v>
      </c>
      <c r="V21" s="229">
        <v>27.139999999999993</v>
      </c>
      <c r="W21" s="229">
        <v>30.389999999999993</v>
      </c>
      <c r="X21" s="229">
        <v>11.42</v>
      </c>
      <c r="Y21" s="231">
        <v>16.98</v>
      </c>
      <c r="Z21" s="297">
        <v>10</v>
      </c>
    </row>
    <row r="22" spans="1:26" ht="14.1" customHeight="1">
      <c r="A22" s="778">
        <v>11</v>
      </c>
      <c r="B22" s="1144" t="s">
        <v>132</v>
      </c>
      <c r="C22" s="865">
        <f t="shared" si="5"/>
        <v>7536.7999999999747</v>
      </c>
      <c r="D22" s="1005">
        <v>69.689999999999969</v>
      </c>
      <c r="E22" s="1005">
        <v>32.03</v>
      </c>
      <c r="F22" s="1005">
        <v>57.859999999999985</v>
      </c>
      <c r="G22" s="1005">
        <v>77.009999999999991</v>
      </c>
      <c r="H22" s="1005">
        <v>116.60999999999996</v>
      </c>
      <c r="I22" s="1005">
        <v>118.73</v>
      </c>
      <c r="J22" s="1005">
        <v>71.029999999999973</v>
      </c>
      <c r="K22" s="1005">
        <v>80.180000000000035</v>
      </c>
      <c r="L22" s="1005">
        <v>178.73999999999995</v>
      </c>
      <c r="M22" s="232"/>
      <c r="N22" s="335">
        <v>296.42000000000019</v>
      </c>
      <c r="O22" s="335">
        <v>728.39999999999952</v>
      </c>
      <c r="P22" s="335">
        <v>1179.519999999995</v>
      </c>
      <c r="Q22" s="335">
        <v>1512.5599999999852</v>
      </c>
      <c r="R22" s="335">
        <v>1386.0799999999936</v>
      </c>
      <c r="S22" s="335">
        <v>719.76000000000124</v>
      </c>
      <c r="T22" s="335">
        <v>223.60000000000028</v>
      </c>
      <c r="U22" s="335">
        <v>204.03000000000003</v>
      </c>
      <c r="V22" s="335">
        <v>130.43</v>
      </c>
      <c r="W22" s="335">
        <v>75.829999999999984</v>
      </c>
      <c r="X22" s="335">
        <v>77.499999999999957</v>
      </c>
      <c r="Y22" s="336">
        <v>200.79</v>
      </c>
      <c r="Z22" s="302">
        <v>11</v>
      </c>
    </row>
    <row r="23" spans="1:26" s="192" customFormat="1" ht="18" customHeight="1">
      <c r="A23" s="757" t="s">
        <v>133</v>
      </c>
      <c r="B23" s="1145"/>
      <c r="C23" s="844">
        <f>SUM(C24,C31)</f>
        <v>26912.6</v>
      </c>
      <c r="D23" s="979">
        <f t="shared" ref="D23:Y23" si="6">SUM(D24,D31)</f>
        <v>167.06</v>
      </c>
      <c r="E23" s="979">
        <f t="shared" si="6"/>
        <v>166.53</v>
      </c>
      <c r="F23" s="979">
        <f t="shared" si="6"/>
        <v>260.07</v>
      </c>
      <c r="G23" s="979">
        <f t="shared" si="6"/>
        <v>304.98</v>
      </c>
      <c r="H23" s="979">
        <f t="shared" si="6"/>
        <v>424.54999999999995</v>
      </c>
      <c r="I23" s="979">
        <f t="shared" si="6"/>
        <v>576.29</v>
      </c>
      <c r="J23" s="979">
        <f t="shared" si="6"/>
        <v>803.15</v>
      </c>
      <c r="K23" s="979">
        <f t="shared" si="6"/>
        <v>919.09999999999991</v>
      </c>
      <c r="L23" s="979">
        <f t="shared" si="6"/>
        <v>1227.44</v>
      </c>
      <c r="M23" s="317"/>
      <c r="N23" s="315">
        <f t="shared" si="6"/>
        <v>1861.5600000000002</v>
      </c>
      <c r="O23" s="315">
        <f t="shared" si="6"/>
        <v>2934.93</v>
      </c>
      <c r="P23" s="315">
        <f t="shared" si="6"/>
        <v>3847.59</v>
      </c>
      <c r="Q23" s="315">
        <f t="shared" si="6"/>
        <v>4196.1400000000003</v>
      </c>
      <c r="R23" s="315">
        <f t="shared" si="6"/>
        <v>3548.41</v>
      </c>
      <c r="S23" s="315">
        <f t="shared" si="6"/>
        <v>2243.87</v>
      </c>
      <c r="T23" s="315">
        <f t="shared" si="6"/>
        <v>1025.1800000000003</v>
      </c>
      <c r="U23" s="315">
        <f t="shared" si="6"/>
        <v>740.25</v>
      </c>
      <c r="V23" s="315">
        <f t="shared" si="6"/>
        <v>465.69999999999993</v>
      </c>
      <c r="W23" s="315">
        <f t="shared" si="6"/>
        <v>380.03</v>
      </c>
      <c r="X23" s="315">
        <f t="shared" si="6"/>
        <v>298.49999999999994</v>
      </c>
      <c r="Y23" s="316">
        <f t="shared" si="6"/>
        <v>521.27</v>
      </c>
      <c r="Z23" s="280"/>
    </row>
    <row r="24" spans="1:26" s="191" customFormat="1" ht="14.1" customHeight="1">
      <c r="A24" s="789" t="s">
        <v>134</v>
      </c>
      <c r="B24" s="1024"/>
      <c r="C24" s="854">
        <f>SUM(C25:C30)</f>
        <v>11061.49</v>
      </c>
      <c r="D24" s="989">
        <f>SUM(D25:D30)</f>
        <v>62.5</v>
      </c>
      <c r="E24" s="989">
        <f t="shared" ref="E24:Y24" si="7">SUM(E25:E30)</f>
        <v>72.78</v>
      </c>
      <c r="F24" s="989">
        <f t="shared" si="7"/>
        <v>189.79</v>
      </c>
      <c r="G24" s="989">
        <f t="shared" si="7"/>
        <v>158.19</v>
      </c>
      <c r="H24" s="989">
        <f t="shared" si="7"/>
        <v>210.60999999999999</v>
      </c>
      <c r="I24" s="989">
        <f t="shared" si="7"/>
        <v>282.8</v>
      </c>
      <c r="J24" s="989">
        <f t="shared" si="7"/>
        <v>328.13</v>
      </c>
      <c r="K24" s="989">
        <f t="shared" si="7"/>
        <v>307.32999999999993</v>
      </c>
      <c r="L24" s="989">
        <f t="shared" si="7"/>
        <v>401.68</v>
      </c>
      <c r="M24" s="324"/>
      <c r="N24" s="322">
        <f t="shared" si="7"/>
        <v>577.43000000000006</v>
      </c>
      <c r="O24" s="322">
        <f t="shared" si="7"/>
        <v>834.0200000000001</v>
      </c>
      <c r="P24" s="322">
        <f t="shared" si="7"/>
        <v>1246.29</v>
      </c>
      <c r="Q24" s="322">
        <f t="shared" si="7"/>
        <v>1850.99</v>
      </c>
      <c r="R24" s="322">
        <f t="shared" si="7"/>
        <v>1713.55</v>
      </c>
      <c r="S24" s="322">
        <f t="shared" si="7"/>
        <v>1252.9199999999998</v>
      </c>
      <c r="T24" s="322">
        <f t="shared" si="7"/>
        <v>553.74000000000012</v>
      </c>
      <c r="U24" s="322">
        <f t="shared" si="7"/>
        <v>314.75</v>
      </c>
      <c r="V24" s="322">
        <f t="shared" si="7"/>
        <v>232.52999999999997</v>
      </c>
      <c r="W24" s="322">
        <f t="shared" si="7"/>
        <v>149.01999999999998</v>
      </c>
      <c r="X24" s="322">
        <f t="shared" si="7"/>
        <v>103.90999999999998</v>
      </c>
      <c r="Y24" s="323">
        <f t="shared" si="7"/>
        <v>218.52999999999997</v>
      </c>
      <c r="Z24" s="290" t="s">
        <v>188</v>
      </c>
    </row>
    <row r="25" spans="1:26" ht="14.1" customHeight="1">
      <c r="A25" s="775">
        <v>12</v>
      </c>
      <c r="B25" s="1136" t="s">
        <v>135</v>
      </c>
      <c r="C25" s="819">
        <f t="shared" ref="C25:C30" si="8">SUM(D25:Y25)</f>
        <v>3607.2399999999993</v>
      </c>
      <c r="D25" s="1261">
        <v>14.1</v>
      </c>
      <c r="E25" s="1261">
        <v>28.43</v>
      </c>
      <c r="F25" s="1261">
        <v>136.38</v>
      </c>
      <c r="G25" s="1261">
        <v>76.87</v>
      </c>
      <c r="H25" s="1261">
        <v>61.080000000000005</v>
      </c>
      <c r="I25" s="1261">
        <v>124.31</v>
      </c>
      <c r="J25" s="1261">
        <v>171.29999999999998</v>
      </c>
      <c r="K25" s="1261">
        <v>97.24</v>
      </c>
      <c r="L25" s="1261">
        <v>137.41</v>
      </c>
      <c r="M25" s="228"/>
      <c r="N25" s="467">
        <v>150.88000000000002</v>
      </c>
      <c r="O25" s="467">
        <v>175.79999999999998</v>
      </c>
      <c r="P25" s="467">
        <v>241.36</v>
      </c>
      <c r="Q25" s="467">
        <v>350.29999999999995</v>
      </c>
      <c r="R25" s="467">
        <v>565.31999999999994</v>
      </c>
      <c r="S25" s="467">
        <v>573.24</v>
      </c>
      <c r="T25" s="467">
        <v>253.57000000000002</v>
      </c>
      <c r="U25" s="467">
        <v>148.79</v>
      </c>
      <c r="V25" s="467">
        <v>106.61</v>
      </c>
      <c r="W25" s="467">
        <v>72.14</v>
      </c>
      <c r="X25" s="467">
        <v>37.869999999999997</v>
      </c>
      <c r="Y25" s="468">
        <v>84.24</v>
      </c>
      <c r="Z25" s="297">
        <v>12</v>
      </c>
    </row>
    <row r="26" spans="1:26" ht="14.1" customHeight="1">
      <c r="A26" s="775">
        <v>13</v>
      </c>
      <c r="B26" s="1136" t="s">
        <v>136</v>
      </c>
      <c r="C26" s="819">
        <f t="shared" si="8"/>
        <v>12.690000000000001</v>
      </c>
      <c r="D26" s="914">
        <v>0</v>
      </c>
      <c r="E26" s="914">
        <v>0</v>
      </c>
      <c r="F26" s="914">
        <v>0</v>
      </c>
      <c r="G26" s="914">
        <v>0</v>
      </c>
      <c r="H26" s="914">
        <v>0</v>
      </c>
      <c r="I26" s="914">
        <v>0</v>
      </c>
      <c r="J26" s="914">
        <v>0</v>
      </c>
      <c r="K26" s="1326">
        <v>0</v>
      </c>
      <c r="L26" s="1326">
        <v>0</v>
      </c>
      <c r="M26" s="369"/>
      <c r="N26" s="473">
        <v>0.08</v>
      </c>
      <c r="O26" s="473">
        <v>0</v>
      </c>
      <c r="P26" s="474">
        <v>0.47</v>
      </c>
      <c r="Q26" s="229">
        <v>0</v>
      </c>
      <c r="R26" s="467">
        <v>9.2799999999999994</v>
      </c>
      <c r="S26" s="467">
        <v>2.15</v>
      </c>
      <c r="T26" s="467">
        <v>0</v>
      </c>
      <c r="U26" s="473">
        <v>0</v>
      </c>
      <c r="V26" s="473">
        <v>0</v>
      </c>
      <c r="W26" s="229">
        <v>0.66</v>
      </c>
      <c r="X26" s="229">
        <v>0.05</v>
      </c>
      <c r="Y26" s="468">
        <v>0</v>
      </c>
      <c r="Z26" s="297">
        <v>13</v>
      </c>
    </row>
    <row r="27" spans="1:26" ht="14.1" customHeight="1">
      <c r="A27" s="775">
        <v>14</v>
      </c>
      <c r="B27" s="1136" t="s">
        <v>137</v>
      </c>
      <c r="C27" s="819">
        <f t="shared" si="8"/>
        <v>4.3599999999999994</v>
      </c>
      <c r="D27" s="914">
        <v>0</v>
      </c>
      <c r="E27" s="914">
        <v>0.26</v>
      </c>
      <c r="F27" s="914">
        <v>0</v>
      </c>
      <c r="G27" s="914">
        <v>0</v>
      </c>
      <c r="H27" s="914">
        <v>0</v>
      </c>
      <c r="I27" s="914">
        <v>0</v>
      </c>
      <c r="J27" s="914">
        <v>0</v>
      </c>
      <c r="K27" s="1261">
        <v>0</v>
      </c>
      <c r="L27" s="1261">
        <v>0.43</v>
      </c>
      <c r="M27" s="228"/>
      <c r="N27" s="467">
        <v>0</v>
      </c>
      <c r="O27" s="473">
        <v>0</v>
      </c>
      <c r="P27" s="229">
        <v>0.98</v>
      </c>
      <c r="Q27" s="229">
        <v>0.02</v>
      </c>
      <c r="R27" s="467">
        <v>1.91</v>
      </c>
      <c r="S27" s="467">
        <v>0.76</v>
      </c>
      <c r="T27" s="467">
        <v>0</v>
      </c>
      <c r="U27" s="467">
        <v>0</v>
      </c>
      <c r="V27" s="467">
        <v>0</v>
      </c>
      <c r="W27" s="467">
        <v>0</v>
      </c>
      <c r="X27" s="467">
        <v>0</v>
      </c>
      <c r="Y27" s="468">
        <v>0</v>
      </c>
      <c r="Z27" s="297">
        <v>14</v>
      </c>
    </row>
    <row r="28" spans="1:26" ht="14.1" customHeight="1">
      <c r="A28" s="775">
        <v>15</v>
      </c>
      <c r="B28" s="1136" t="s">
        <v>138</v>
      </c>
      <c r="C28" s="819">
        <f t="shared" si="8"/>
        <v>6646.49</v>
      </c>
      <c r="D28" s="1261">
        <v>43.29</v>
      </c>
      <c r="E28" s="1261">
        <v>43.400000000000006</v>
      </c>
      <c r="F28" s="1261">
        <v>52.63</v>
      </c>
      <c r="G28" s="1261">
        <v>76.63</v>
      </c>
      <c r="H28" s="1261">
        <v>139.38</v>
      </c>
      <c r="I28" s="1261">
        <v>148.57999999999998</v>
      </c>
      <c r="J28" s="1261">
        <v>148.22999999999999</v>
      </c>
      <c r="K28" s="1261">
        <v>195.73</v>
      </c>
      <c r="L28" s="1261">
        <v>248.93</v>
      </c>
      <c r="M28" s="228"/>
      <c r="N28" s="467">
        <v>397.11</v>
      </c>
      <c r="O28" s="467">
        <v>607.80000000000007</v>
      </c>
      <c r="P28" s="467">
        <v>873.37</v>
      </c>
      <c r="Q28" s="467">
        <v>1265.2</v>
      </c>
      <c r="R28" s="467">
        <v>989.84</v>
      </c>
      <c r="S28" s="467">
        <v>621.65</v>
      </c>
      <c r="T28" s="467">
        <v>276.47000000000003</v>
      </c>
      <c r="U28" s="467">
        <v>158.59</v>
      </c>
      <c r="V28" s="467">
        <v>117.77</v>
      </c>
      <c r="W28" s="467">
        <v>70.650000000000006</v>
      </c>
      <c r="X28" s="467">
        <v>59.25</v>
      </c>
      <c r="Y28" s="468">
        <v>111.99</v>
      </c>
      <c r="Z28" s="297">
        <v>15</v>
      </c>
    </row>
    <row r="29" spans="1:26" ht="14.1" customHeight="1">
      <c r="A29" s="775">
        <v>16</v>
      </c>
      <c r="B29" s="1136" t="s">
        <v>139</v>
      </c>
      <c r="C29" s="819">
        <f t="shared" si="8"/>
        <v>579.11000000000013</v>
      </c>
      <c r="D29" s="914">
        <v>0</v>
      </c>
      <c r="E29" s="1261">
        <v>0.5</v>
      </c>
      <c r="F29" s="1261">
        <v>0.78</v>
      </c>
      <c r="G29" s="1261">
        <v>4.47</v>
      </c>
      <c r="H29" s="1261">
        <v>9.67</v>
      </c>
      <c r="I29" s="1261">
        <v>9.42</v>
      </c>
      <c r="J29" s="1261">
        <v>7.67</v>
      </c>
      <c r="K29" s="1261">
        <v>12.15</v>
      </c>
      <c r="L29" s="1261">
        <v>9</v>
      </c>
      <c r="M29" s="228"/>
      <c r="N29" s="467">
        <v>23.009999999999998</v>
      </c>
      <c r="O29" s="467">
        <v>37.31</v>
      </c>
      <c r="P29" s="467">
        <v>91.240000000000009</v>
      </c>
      <c r="Q29" s="467">
        <v>163.43</v>
      </c>
      <c r="R29" s="467">
        <v>114.48</v>
      </c>
      <c r="S29" s="467">
        <v>41.84</v>
      </c>
      <c r="T29" s="467">
        <v>14.94</v>
      </c>
      <c r="U29" s="467">
        <v>6.27</v>
      </c>
      <c r="V29" s="467">
        <v>7.51</v>
      </c>
      <c r="W29" s="467">
        <v>3.78</v>
      </c>
      <c r="X29" s="467">
        <v>4.57</v>
      </c>
      <c r="Y29" s="468">
        <v>17.069999999999997</v>
      </c>
      <c r="Z29" s="297">
        <v>16</v>
      </c>
    </row>
    <row r="30" spans="1:26" ht="14.1" customHeight="1">
      <c r="A30" s="775">
        <v>17</v>
      </c>
      <c r="B30" s="1136" t="s">
        <v>140</v>
      </c>
      <c r="C30" s="819">
        <f t="shared" si="8"/>
        <v>211.59999999999997</v>
      </c>
      <c r="D30" s="914">
        <v>5.1100000000000003</v>
      </c>
      <c r="E30" s="914">
        <v>0.19</v>
      </c>
      <c r="F30" s="1261">
        <v>0</v>
      </c>
      <c r="G30" s="1261">
        <v>0.22</v>
      </c>
      <c r="H30" s="1261">
        <v>0.48</v>
      </c>
      <c r="I30" s="1261">
        <v>0.49</v>
      </c>
      <c r="J30" s="1261">
        <v>0.93</v>
      </c>
      <c r="K30" s="1261">
        <v>2.21</v>
      </c>
      <c r="L30" s="1261">
        <v>5.91</v>
      </c>
      <c r="M30" s="228"/>
      <c r="N30" s="467">
        <v>6.35</v>
      </c>
      <c r="O30" s="467">
        <v>13.11</v>
      </c>
      <c r="P30" s="467">
        <v>38.869999999999997</v>
      </c>
      <c r="Q30" s="467">
        <v>72.040000000000006</v>
      </c>
      <c r="R30" s="467">
        <v>32.72</v>
      </c>
      <c r="S30" s="467">
        <v>13.28</v>
      </c>
      <c r="T30" s="467">
        <v>8.76</v>
      </c>
      <c r="U30" s="467">
        <v>1.1000000000000001</v>
      </c>
      <c r="V30" s="467">
        <v>0.64</v>
      </c>
      <c r="W30" s="467">
        <v>1.79</v>
      </c>
      <c r="X30" s="467">
        <v>2.17</v>
      </c>
      <c r="Y30" s="468">
        <v>5.23</v>
      </c>
      <c r="Z30" s="297">
        <v>17</v>
      </c>
    </row>
    <row r="31" spans="1:26" s="191" customFormat="1" ht="14.1" customHeight="1">
      <c r="A31" s="789" t="s">
        <v>141</v>
      </c>
      <c r="B31" s="1152"/>
      <c r="C31" s="854">
        <f>SUM(C32:C40)</f>
        <v>15851.11</v>
      </c>
      <c r="D31" s="989">
        <f t="shared" ref="D31:Y31" si="9">SUM(D32:D40)</f>
        <v>104.55999999999999</v>
      </c>
      <c r="E31" s="989">
        <f t="shared" si="9"/>
        <v>93.75</v>
      </c>
      <c r="F31" s="989">
        <f t="shared" si="9"/>
        <v>70.28</v>
      </c>
      <c r="G31" s="989">
        <f t="shared" si="9"/>
        <v>146.79000000000002</v>
      </c>
      <c r="H31" s="989">
        <f t="shared" si="9"/>
        <v>213.94</v>
      </c>
      <c r="I31" s="989">
        <f t="shared" si="9"/>
        <v>293.49</v>
      </c>
      <c r="J31" s="989">
        <f t="shared" si="9"/>
        <v>475.02</v>
      </c>
      <c r="K31" s="989">
        <f t="shared" si="9"/>
        <v>611.77</v>
      </c>
      <c r="L31" s="989">
        <f t="shared" si="9"/>
        <v>825.76</v>
      </c>
      <c r="M31" s="324"/>
      <c r="N31" s="322">
        <f t="shared" si="9"/>
        <v>1284.1300000000001</v>
      </c>
      <c r="O31" s="322">
        <f t="shared" si="9"/>
        <v>2100.91</v>
      </c>
      <c r="P31" s="322">
        <f t="shared" si="9"/>
        <v>2601.3000000000002</v>
      </c>
      <c r="Q31" s="322">
        <f t="shared" si="9"/>
        <v>2345.15</v>
      </c>
      <c r="R31" s="322">
        <f t="shared" si="9"/>
        <v>1834.8599999999997</v>
      </c>
      <c r="S31" s="322">
        <f t="shared" si="9"/>
        <v>990.95</v>
      </c>
      <c r="T31" s="322">
        <f t="shared" si="9"/>
        <v>471.44000000000005</v>
      </c>
      <c r="U31" s="322">
        <f t="shared" si="9"/>
        <v>425.5</v>
      </c>
      <c r="V31" s="322">
        <f t="shared" si="9"/>
        <v>233.17</v>
      </c>
      <c r="W31" s="322">
        <f t="shared" si="9"/>
        <v>231.01</v>
      </c>
      <c r="X31" s="322">
        <f t="shared" si="9"/>
        <v>194.58999999999997</v>
      </c>
      <c r="Y31" s="323">
        <f t="shared" si="9"/>
        <v>302.74</v>
      </c>
      <c r="Z31" s="290"/>
    </row>
    <row r="32" spans="1:26" ht="14.1" customHeight="1">
      <c r="A32" s="775">
        <v>18</v>
      </c>
      <c r="B32" s="1136" t="s">
        <v>142</v>
      </c>
      <c r="C32" s="819">
        <f>SUM(D32:Y32)</f>
        <v>388.56</v>
      </c>
      <c r="D32" s="1261">
        <v>0.27</v>
      </c>
      <c r="E32" s="1261">
        <v>0</v>
      </c>
      <c r="F32" s="1261">
        <v>0.42</v>
      </c>
      <c r="G32" s="1261">
        <v>0.28000000000000003</v>
      </c>
      <c r="H32" s="1261">
        <v>2.52</v>
      </c>
      <c r="I32" s="1261">
        <v>0.16</v>
      </c>
      <c r="J32" s="1261">
        <v>5.82</v>
      </c>
      <c r="K32" s="1261">
        <v>0.62</v>
      </c>
      <c r="L32" s="1261">
        <v>13.53</v>
      </c>
      <c r="M32" s="228"/>
      <c r="N32" s="467">
        <v>10.31</v>
      </c>
      <c r="O32" s="467">
        <v>18.079999999999998</v>
      </c>
      <c r="P32" s="467">
        <v>28</v>
      </c>
      <c r="Q32" s="467">
        <v>34.24</v>
      </c>
      <c r="R32" s="467">
        <v>29.99</v>
      </c>
      <c r="S32" s="467">
        <v>60.52</v>
      </c>
      <c r="T32" s="467">
        <v>33.68</v>
      </c>
      <c r="U32" s="467">
        <v>30.88</v>
      </c>
      <c r="V32" s="467">
        <v>5.58</v>
      </c>
      <c r="W32" s="467">
        <v>14.96</v>
      </c>
      <c r="X32" s="467">
        <v>15.93</v>
      </c>
      <c r="Y32" s="468">
        <v>82.77</v>
      </c>
      <c r="Z32" s="308">
        <v>18</v>
      </c>
    </row>
    <row r="33" spans="1:26" ht="14.1" customHeight="1">
      <c r="A33" s="775">
        <v>19</v>
      </c>
      <c r="B33" s="1136" t="s">
        <v>143</v>
      </c>
      <c r="C33" s="819">
        <f>SUM(D33:Y33)</f>
        <v>21.740000000000002</v>
      </c>
      <c r="D33" s="914">
        <v>0.08</v>
      </c>
      <c r="E33" s="914">
        <v>0</v>
      </c>
      <c r="F33" s="914">
        <v>0</v>
      </c>
      <c r="G33" s="914">
        <v>0</v>
      </c>
      <c r="H33" s="914">
        <v>0</v>
      </c>
      <c r="I33" s="914">
        <v>0</v>
      </c>
      <c r="J33" s="914">
        <v>0</v>
      </c>
      <c r="K33" s="914">
        <v>0.06</v>
      </c>
      <c r="L33" s="1261">
        <v>0</v>
      </c>
      <c r="M33" s="228"/>
      <c r="N33" s="467">
        <v>0</v>
      </c>
      <c r="O33" s="467">
        <v>0</v>
      </c>
      <c r="P33" s="467">
        <v>0.89</v>
      </c>
      <c r="Q33" s="467">
        <v>0</v>
      </c>
      <c r="R33" s="467">
        <v>0.48</v>
      </c>
      <c r="S33" s="467">
        <v>5.66</v>
      </c>
      <c r="T33" s="467">
        <v>0.68</v>
      </c>
      <c r="U33" s="467">
        <v>6.78</v>
      </c>
      <c r="V33" s="467">
        <v>1.21</v>
      </c>
      <c r="W33" s="467">
        <v>1.05</v>
      </c>
      <c r="X33" s="467">
        <v>0</v>
      </c>
      <c r="Y33" s="468">
        <v>4.8499999999999996</v>
      </c>
      <c r="Z33" s="308">
        <v>19</v>
      </c>
    </row>
    <row r="34" spans="1:26" ht="14.1" customHeight="1">
      <c r="A34" s="775">
        <v>20</v>
      </c>
      <c r="B34" s="1136" t="s">
        <v>144</v>
      </c>
      <c r="C34" s="819">
        <f t="shared" ref="C34:C40" si="10">SUM(D34:Y34)</f>
        <v>0.1</v>
      </c>
      <c r="D34" s="914">
        <v>0</v>
      </c>
      <c r="E34" s="914">
        <v>0</v>
      </c>
      <c r="F34" s="914">
        <v>0</v>
      </c>
      <c r="G34" s="914">
        <v>0</v>
      </c>
      <c r="H34" s="914">
        <v>0</v>
      </c>
      <c r="I34" s="914">
        <v>0</v>
      </c>
      <c r="J34" s="914">
        <v>0</v>
      </c>
      <c r="K34" s="1326">
        <v>0</v>
      </c>
      <c r="L34" s="1261">
        <v>0</v>
      </c>
      <c r="M34" s="228"/>
      <c r="N34" s="467">
        <v>0.1</v>
      </c>
      <c r="O34" s="467">
        <v>0</v>
      </c>
      <c r="P34" s="467">
        <v>0</v>
      </c>
      <c r="Q34" s="467">
        <v>0</v>
      </c>
      <c r="R34" s="467">
        <v>0</v>
      </c>
      <c r="S34" s="467">
        <v>0</v>
      </c>
      <c r="T34" s="467">
        <v>0</v>
      </c>
      <c r="U34" s="467">
        <v>0</v>
      </c>
      <c r="V34" s="467">
        <v>0</v>
      </c>
      <c r="W34" s="467">
        <v>0</v>
      </c>
      <c r="X34" s="467">
        <v>0</v>
      </c>
      <c r="Y34" s="468">
        <v>0</v>
      </c>
      <c r="Z34" s="308">
        <v>20</v>
      </c>
    </row>
    <row r="35" spans="1:26" ht="14.1" customHeight="1">
      <c r="A35" s="775">
        <v>21</v>
      </c>
      <c r="B35" s="1136" t="s">
        <v>145</v>
      </c>
      <c r="C35" s="819">
        <f t="shared" si="10"/>
        <v>0</v>
      </c>
      <c r="D35" s="914">
        <v>0</v>
      </c>
      <c r="E35" s="914">
        <v>0</v>
      </c>
      <c r="F35" s="914">
        <v>0</v>
      </c>
      <c r="G35" s="914">
        <v>0</v>
      </c>
      <c r="H35" s="914">
        <v>0</v>
      </c>
      <c r="I35" s="914">
        <v>0</v>
      </c>
      <c r="J35" s="914">
        <v>0</v>
      </c>
      <c r="K35" s="914">
        <v>0</v>
      </c>
      <c r="L35" s="1261">
        <v>0</v>
      </c>
      <c r="M35" s="228"/>
      <c r="N35" s="467">
        <v>0</v>
      </c>
      <c r="O35" s="467">
        <v>0</v>
      </c>
      <c r="P35" s="467">
        <v>0</v>
      </c>
      <c r="Q35" s="467">
        <v>0</v>
      </c>
      <c r="R35" s="467">
        <v>0</v>
      </c>
      <c r="S35" s="467">
        <v>0</v>
      </c>
      <c r="T35" s="467">
        <v>0</v>
      </c>
      <c r="U35" s="467">
        <v>0</v>
      </c>
      <c r="V35" s="473">
        <v>0</v>
      </c>
      <c r="W35" s="467">
        <v>0</v>
      </c>
      <c r="X35" s="467">
        <v>0</v>
      </c>
      <c r="Y35" s="468">
        <v>0</v>
      </c>
      <c r="Z35" s="308">
        <v>21</v>
      </c>
    </row>
    <row r="36" spans="1:26" ht="14.1" customHeight="1">
      <c r="A36" s="775">
        <v>22</v>
      </c>
      <c r="B36" s="1136" t="s">
        <v>146</v>
      </c>
      <c r="C36" s="819">
        <f t="shared" si="10"/>
        <v>12.340000000000002</v>
      </c>
      <c r="D36" s="914">
        <v>0</v>
      </c>
      <c r="E36" s="914">
        <v>0</v>
      </c>
      <c r="F36" s="914">
        <v>0</v>
      </c>
      <c r="G36" s="914">
        <v>0</v>
      </c>
      <c r="H36" s="914">
        <v>0</v>
      </c>
      <c r="I36" s="914">
        <v>0</v>
      </c>
      <c r="J36" s="914">
        <v>0</v>
      </c>
      <c r="K36" s="914">
        <v>0</v>
      </c>
      <c r="L36" s="914">
        <v>0</v>
      </c>
      <c r="M36" s="370"/>
      <c r="N36" s="229">
        <v>0</v>
      </c>
      <c r="O36" s="229">
        <v>0</v>
      </c>
      <c r="P36" s="475">
        <v>0.39</v>
      </c>
      <c r="Q36" s="475">
        <v>0.8</v>
      </c>
      <c r="R36" s="475">
        <v>2.0499999999999998</v>
      </c>
      <c r="S36" s="475">
        <v>5.24</v>
      </c>
      <c r="T36" s="475">
        <v>0.5</v>
      </c>
      <c r="U36" s="475">
        <v>0.48</v>
      </c>
      <c r="V36" s="475">
        <v>0.16</v>
      </c>
      <c r="W36" s="475">
        <v>1.6</v>
      </c>
      <c r="X36" s="475">
        <v>0.79</v>
      </c>
      <c r="Y36" s="468">
        <v>0.33</v>
      </c>
      <c r="Z36" s="308">
        <v>22</v>
      </c>
    </row>
    <row r="37" spans="1:26" ht="14.1" customHeight="1">
      <c r="A37" s="775">
        <v>23</v>
      </c>
      <c r="B37" s="1136" t="s">
        <v>147</v>
      </c>
      <c r="C37" s="819">
        <f t="shared" si="10"/>
        <v>0.45999999999999996</v>
      </c>
      <c r="D37" s="914">
        <v>0</v>
      </c>
      <c r="E37" s="914">
        <v>0</v>
      </c>
      <c r="F37" s="914">
        <v>0</v>
      </c>
      <c r="G37" s="914">
        <v>0</v>
      </c>
      <c r="H37" s="914">
        <v>0</v>
      </c>
      <c r="I37" s="914">
        <v>0</v>
      </c>
      <c r="J37" s="914">
        <v>0</v>
      </c>
      <c r="K37" s="1326">
        <v>0</v>
      </c>
      <c r="L37" s="1261">
        <v>0</v>
      </c>
      <c r="M37" s="228"/>
      <c r="N37" s="467">
        <v>0.05</v>
      </c>
      <c r="O37" s="467">
        <v>0</v>
      </c>
      <c r="P37" s="473">
        <v>0</v>
      </c>
      <c r="Q37" s="473">
        <v>0</v>
      </c>
      <c r="R37" s="473">
        <v>0.11</v>
      </c>
      <c r="S37" s="473">
        <v>0</v>
      </c>
      <c r="T37" s="473">
        <v>0</v>
      </c>
      <c r="U37" s="473">
        <v>0</v>
      </c>
      <c r="V37" s="473">
        <v>0</v>
      </c>
      <c r="W37" s="473">
        <v>0</v>
      </c>
      <c r="X37" s="473">
        <v>0</v>
      </c>
      <c r="Y37" s="476">
        <v>0.3</v>
      </c>
      <c r="Z37" s="308">
        <v>23</v>
      </c>
    </row>
    <row r="38" spans="1:26" ht="14.1" customHeight="1">
      <c r="A38" s="775">
        <v>24</v>
      </c>
      <c r="B38" s="1136" t="s">
        <v>148</v>
      </c>
      <c r="C38" s="819">
        <f t="shared" si="10"/>
        <v>8.7000000000000011</v>
      </c>
      <c r="D38" s="914">
        <v>0</v>
      </c>
      <c r="E38" s="914">
        <v>0</v>
      </c>
      <c r="F38" s="914">
        <v>0</v>
      </c>
      <c r="G38" s="914">
        <v>0</v>
      </c>
      <c r="H38" s="914">
        <v>0</v>
      </c>
      <c r="I38" s="914">
        <v>0</v>
      </c>
      <c r="J38" s="914">
        <v>0.23</v>
      </c>
      <c r="K38" s="914">
        <v>0</v>
      </c>
      <c r="L38" s="1326">
        <v>0</v>
      </c>
      <c r="M38" s="369"/>
      <c r="N38" s="473">
        <v>0</v>
      </c>
      <c r="O38" s="473">
        <v>0.46</v>
      </c>
      <c r="P38" s="475">
        <v>0.14000000000000001</v>
      </c>
      <c r="Q38" s="473">
        <v>0.74</v>
      </c>
      <c r="R38" s="475">
        <v>1.1100000000000001</v>
      </c>
      <c r="S38" s="475">
        <v>2.5099999999999998</v>
      </c>
      <c r="T38" s="473">
        <v>1.83</v>
      </c>
      <c r="U38" s="473">
        <v>0.16</v>
      </c>
      <c r="V38" s="473">
        <v>0</v>
      </c>
      <c r="W38" s="475">
        <v>0.75</v>
      </c>
      <c r="X38" s="475">
        <v>0.46</v>
      </c>
      <c r="Y38" s="476">
        <v>0.31</v>
      </c>
      <c r="Z38" s="308">
        <v>24</v>
      </c>
    </row>
    <row r="39" spans="1:26" ht="14.1" customHeight="1">
      <c r="A39" s="775">
        <v>25</v>
      </c>
      <c r="B39" s="1136" t="s">
        <v>149</v>
      </c>
      <c r="C39" s="819">
        <f t="shared" si="10"/>
        <v>8263.02</v>
      </c>
      <c r="D39" s="1261">
        <v>77.91</v>
      </c>
      <c r="E39" s="1261">
        <v>70.89</v>
      </c>
      <c r="F39" s="1261">
        <v>15.78</v>
      </c>
      <c r="G39" s="1261">
        <v>61.400000000000006</v>
      </c>
      <c r="H39" s="1261">
        <v>129.16999999999999</v>
      </c>
      <c r="I39" s="1261">
        <v>164.48999999999998</v>
      </c>
      <c r="J39" s="1261">
        <v>232.81</v>
      </c>
      <c r="K39" s="1261">
        <v>321.13</v>
      </c>
      <c r="L39" s="1261">
        <v>363.37</v>
      </c>
      <c r="M39" s="228"/>
      <c r="N39" s="467">
        <v>553.38</v>
      </c>
      <c r="O39" s="467">
        <v>963.79</v>
      </c>
      <c r="P39" s="467">
        <v>1455.62</v>
      </c>
      <c r="Q39" s="467">
        <v>1317.0300000000002</v>
      </c>
      <c r="R39" s="467">
        <v>1036.9099999999999</v>
      </c>
      <c r="S39" s="467">
        <v>501.74</v>
      </c>
      <c r="T39" s="467">
        <v>288.66000000000003</v>
      </c>
      <c r="U39" s="467">
        <v>246.62</v>
      </c>
      <c r="V39" s="467">
        <v>125.03</v>
      </c>
      <c r="W39" s="467">
        <v>115.1</v>
      </c>
      <c r="X39" s="467">
        <v>104.55</v>
      </c>
      <c r="Y39" s="468">
        <v>117.64</v>
      </c>
      <c r="Z39" s="297">
        <v>25</v>
      </c>
    </row>
    <row r="40" spans="1:26" ht="14.1" customHeight="1">
      <c r="A40" s="778">
        <v>26</v>
      </c>
      <c r="B40" s="1144" t="s">
        <v>150</v>
      </c>
      <c r="C40" s="865">
        <f t="shared" si="10"/>
        <v>7156.19</v>
      </c>
      <c r="D40" s="1327">
        <v>26.3</v>
      </c>
      <c r="E40" s="1327">
        <v>22.86</v>
      </c>
      <c r="F40" s="1327">
        <v>54.08</v>
      </c>
      <c r="G40" s="1327">
        <v>85.11</v>
      </c>
      <c r="H40" s="1327">
        <v>82.25</v>
      </c>
      <c r="I40" s="1327">
        <v>128.84</v>
      </c>
      <c r="J40" s="1327">
        <v>236.16</v>
      </c>
      <c r="K40" s="1327">
        <v>289.95999999999998</v>
      </c>
      <c r="L40" s="1327">
        <v>448.86</v>
      </c>
      <c r="M40" s="228"/>
      <c r="N40" s="477">
        <v>720.29</v>
      </c>
      <c r="O40" s="477">
        <v>1118.58</v>
      </c>
      <c r="P40" s="477">
        <v>1116.26</v>
      </c>
      <c r="Q40" s="477">
        <v>992.34</v>
      </c>
      <c r="R40" s="477">
        <v>764.20999999999992</v>
      </c>
      <c r="S40" s="477">
        <v>415.28</v>
      </c>
      <c r="T40" s="477">
        <v>146.09</v>
      </c>
      <c r="U40" s="477">
        <v>140.58000000000001</v>
      </c>
      <c r="V40" s="477">
        <v>101.19</v>
      </c>
      <c r="W40" s="477">
        <v>97.55</v>
      </c>
      <c r="X40" s="477">
        <v>72.86</v>
      </c>
      <c r="Y40" s="478">
        <v>96.54</v>
      </c>
      <c r="Z40" s="302">
        <v>26</v>
      </c>
    </row>
    <row r="41" spans="1:26" s="192" customFormat="1" ht="18" customHeight="1">
      <c r="A41" s="800" t="s">
        <v>151</v>
      </c>
      <c r="B41" s="1145"/>
      <c r="C41" s="844">
        <f>SUM(C42,C45,C49)</f>
        <v>45638.619999999995</v>
      </c>
      <c r="D41" s="979">
        <f t="shared" ref="D41:Y41" si="11">SUM(D42,D45,D49)</f>
        <v>46.69</v>
      </c>
      <c r="E41" s="979">
        <f t="shared" si="11"/>
        <v>112.5</v>
      </c>
      <c r="F41" s="979">
        <f t="shared" si="11"/>
        <v>234.88</v>
      </c>
      <c r="G41" s="979">
        <f t="shared" si="11"/>
        <v>346.77</v>
      </c>
      <c r="H41" s="979">
        <f t="shared" si="11"/>
        <v>655.32999999999993</v>
      </c>
      <c r="I41" s="979">
        <f t="shared" si="11"/>
        <v>983.12</v>
      </c>
      <c r="J41" s="979">
        <f t="shared" si="11"/>
        <v>1113.1300000000001</v>
      </c>
      <c r="K41" s="979">
        <f t="shared" si="11"/>
        <v>1739.35</v>
      </c>
      <c r="L41" s="979">
        <f t="shared" si="11"/>
        <v>2138.59</v>
      </c>
      <c r="M41" s="317"/>
      <c r="N41" s="315">
        <f t="shared" si="11"/>
        <v>3674.92</v>
      </c>
      <c r="O41" s="315">
        <f t="shared" si="11"/>
        <v>5518.8</v>
      </c>
      <c r="P41" s="315">
        <f t="shared" si="11"/>
        <v>7938.45</v>
      </c>
      <c r="Q41" s="315">
        <f t="shared" si="11"/>
        <v>7545.33</v>
      </c>
      <c r="R41" s="315">
        <f t="shared" si="11"/>
        <v>6514.67</v>
      </c>
      <c r="S41" s="315">
        <f t="shared" si="11"/>
        <v>2250.77</v>
      </c>
      <c r="T41" s="315">
        <f t="shared" si="11"/>
        <v>1582.21</v>
      </c>
      <c r="U41" s="315">
        <f t="shared" si="11"/>
        <v>1053.0500000000002</v>
      </c>
      <c r="V41" s="315">
        <f t="shared" si="11"/>
        <v>662.18000000000006</v>
      </c>
      <c r="W41" s="315">
        <f t="shared" si="11"/>
        <v>501.42000000000007</v>
      </c>
      <c r="X41" s="315">
        <f t="shared" si="11"/>
        <v>328.83</v>
      </c>
      <c r="Y41" s="316">
        <f t="shared" si="11"/>
        <v>697.63</v>
      </c>
      <c r="Z41" s="320"/>
    </row>
    <row r="42" spans="1:26" s="191" customFormat="1" ht="14.1" customHeight="1">
      <c r="A42" s="789" t="s">
        <v>152</v>
      </c>
      <c r="B42" s="1024"/>
      <c r="C42" s="854">
        <f>SUM(C43:C44)</f>
        <v>14357.11</v>
      </c>
      <c r="D42" s="989">
        <f t="shared" ref="D42:Y42" si="12">SUM(D43:D44)</f>
        <v>24.23</v>
      </c>
      <c r="E42" s="989">
        <f t="shared" si="12"/>
        <v>38.25</v>
      </c>
      <c r="F42" s="989">
        <f t="shared" si="12"/>
        <v>95.97</v>
      </c>
      <c r="G42" s="989">
        <f t="shared" si="12"/>
        <v>137.19</v>
      </c>
      <c r="H42" s="989">
        <f t="shared" si="12"/>
        <v>262.64</v>
      </c>
      <c r="I42" s="989">
        <f t="shared" si="12"/>
        <v>376.98</v>
      </c>
      <c r="J42" s="989">
        <f t="shared" si="12"/>
        <v>347.92</v>
      </c>
      <c r="K42" s="989">
        <f t="shared" si="12"/>
        <v>430.32</v>
      </c>
      <c r="L42" s="989">
        <f t="shared" si="12"/>
        <v>586.23</v>
      </c>
      <c r="M42" s="324"/>
      <c r="N42" s="322">
        <f t="shared" si="12"/>
        <v>970.87999999999988</v>
      </c>
      <c r="O42" s="322">
        <f t="shared" si="12"/>
        <v>1792.84</v>
      </c>
      <c r="P42" s="322">
        <f t="shared" si="12"/>
        <v>2416.48</v>
      </c>
      <c r="Q42" s="322">
        <f t="shared" si="12"/>
        <v>2254.27</v>
      </c>
      <c r="R42" s="322">
        <f t="shared" si="12"/>
        <v>1966.25</v>
      </c>
      <c r="S42" s="322">
        <f t="shared" si="12"/>
        <v>767.17</v>
      </c>
      <c r="T42" s="322">
        <f t="shared" si="12"/>
        <v>572.87</v>
      </c>
      <c r="U42" s="322">
        <f t="shared" si="12"/>
        <v>325.74</v>
      </c>
      <c r="V42" s="322">
        <f t="shared" si="12"/>
        <v>243.49</v>
      </c>
      <c r="W42" s="322">
        <f t="shared" si="12"/>
        <v>198.14000000000001</v>
      </c>
      <c r="X42" s="322">
        <f t="shared" si="12"/>
        <v>153.76</v>
      </c>
      <c r="Y42" s="323">
        <f t="shared" si="12"/>
        <v>395.49</v>
      </c>
      <c r="Z42" s="327"/>
    </row>
    <row r="43" spans="1:26" ht="14.1" customHeight="1">
      <c r="A43" s="775">
        <v>27</v>
      </c>
      <c r="B43" s="1136" t="s">
        <v>153</v>
      </c>
      <c r="C43" s="819">
        <f>SUM(D43:Y43)</f>
        <v>9380.73</v>
      </c>
      <c r="D43" s="1328">
        <v>2.38</v>
      </c>
      <c r="E43" s="914">
        <v>23.03</v>
      </c>
      <c r="F43" s="914">
        <v>57.77</v>
      </c>
      <c r="G43" s="914">
        <v>60.76</v>
      </c>
      <c r="H43" s="914">
        <v>157.51</v>
      </c>
      <c r="I43" s="914">
        <v>238.88</v>
      </c>
      <c r="J43" s="914">
        <v>264.8</v>
      </c>
      <c r="K43" s="914">
        <v>317.93</v>
      </c>
      <c r="L43" s="914">
        <v>397.9</v>
      </c>
      <c r="M43" s="232"/>
      <c r="N43" s="229">
        <v>634.05999999999995</v>
      </c>
      <c r="O43" s="229">
        <v>1143.79</v>
      </c>
      <c r="P43" s="229">
        <v>1579.35</v>
      </c>
      <c r="Q43" s="229">
        <v>1477.84</v>
      </c>
      <c r="R43" s="229">
        <v>1180.54</v>
      </c>
      <c r="S43" s="229">
        <v>514</v>
      </c>
      <c r="T43" s="229">
        <v>375.06</v>
      </c>
      <c r="U43" s="229">
        <v>218.55</v>
      </c>
      <c r="V43" s="229">
        <v>190.97</v>
      </c>
      <c r="W43" s="229">
        <v>148.33000000000001</v>
      </c>
      <c r="X43" s="229">
        <v>101.61</v>
      </c>
      <c r="Y43" s="231">
        <v>295.67</v>
      </c>
      <c r="Z43" s="297">
        <v>27</v>
      </c>
    </row>
    <row r="44" spans="1:26" ht="14.1" customHeight="1">
      <c r="A44" s="775">
        <v>28</v>
      </c>
      <c r="B44" s="1136" t="s">
        <v>154</v>
      </c>
      <c r="C44" s="819">
        <f>SUM(D44:Y44)</f>
        <v>4976.38</v>
      </c>
      <c r="D44" s="914">
        <v>21.85</v>
      </c>
      <c r="E44" s="914">
        <v>15.22</v>
      </c>
      <c r="F44" s="914">
        <v>38.200000000000003</v>
      </c>
      <c r="G44" s="914">
        <v>76.430000000000007</v>
      </c>
      <c r="H44" s="914">
        <v>105.13</v>
      </c>
      <c r="I44" s="914">
        <v>138.1</v>
      </c>
      <c r="J44" s="914">
        <v>83.12</v>
      </c>
      <c r="K44" s="914">
        <v>112.39</v>
      </c>
      <c r="L44" s="914">
        <v>188.33</v>
      </c>
      <c r="M44" s="232"/>
      <c r="N44" s="229">
        <v>336.82</v>
      </c>
      <c r="O44" s="229">
        <v>649.04999999999995</v>
      </c>
      <c r="P44" s="229">
        <v>837.13</v>
      </c>
      <c r="Q44" s="229">
        <v>776.43</v>
      </c>
      <c r="R44" s="229">
        <v>785.71</v>
      </c>
      <c r="S44" s="229">
        <v>253.17</v>
      </c>
      <c r="T44" s="229">
        <v>197.81</v>
      </c>
      <c r="U44" s="229">
        <v>107.19</v>
      </c>
      <c r="V44" s="229">
        <v>52.52</v>
      </c>
      <c r="W44" s="229">
        <v>49.81</v>
      </c>
      <c r="X44" s="229">
        <v>52.15</v>
      </c>
      <c r="Y44" s="231">
        <v>99.82</v>
      </c>
      <c r="Z44" s="297">
        <v>28</v>
      </c>
    </row>
    <row r="45" spans="1:26" s="191" customFormat="1" ht="14.1" customHeight="1">
      <c r="A45" s="789" t="s">
        <v>155</v>
      </c>
      <c r="B45" s="1024"/>
      <c r="C45" s="854">
        <f>SUM(C46:C48)</f>
        <v>15718.839999999998</v>
      </c>
      <c r="D45" s="989">
        <f t="shared" ref="D45:Y45" si="13">SUM(D46:D48)</f>
        <v>14.17</v>
      </c>
      <c r="E45" s="989">
        <f t="shared" si="13"/>
        <v>29.6</v>
      </c>
      <c r="F45" s="989">
        <f t="shared" si="13"/>
        <v>79.84</v>
      </c>
      <c r="G45" s="989">
        <f t="shared" si="13"/>
        <v>105.25</v>
      </c>
      <c r="H45" s="989">
        <f t="shared" si="13"/>
        <v>218.95999999999998</v>
      </c>
      <c r="I45" s="989">
        <f t="shared" si="13"/>
        <v>342.27</v>
      </c>
      <c r="J45" s="989">
        <f t="shared" si="13"/>
        <v>427.3</v>
      </c>
      <c r="K45" s="989">
        <f t="shared" si="13"/>
        <v>695.69</v>
      </c>
      <c r="L45" s="989">
        <f t="shared" si="13"/>
        <v>841.96</v>
      </c>
      <c r="M45" s="324"/>
      <c r="N45" s="322">
        <f t="shared" si="13"/>
        <v>1494</v>
      </c>
      <c r="O45" s="322">
        <f t="shared" si="13"/>
        <v>1957.2</v>
      </c>
      <c r="P45" s="322">
        <f t="shared" si="13"/>
        <v>2772.5899999999997</v>
      </c>
      <c r="Q45" s="322">
        <f t="shared" si="13"/>
        <v>2573.63</v>
      </c>
      <c r="R45" s="322">
        <f t="shared" si="13"/>
        <v>2191.0699999999997</v>
      </c>
      <c r="S45" s="322">
        <f t="shared" si="13"/>
        <v>706.72</v>
      </c>
      <c r="T45" s="322">
        <f t="shared" si="13"/>
        <v>448.42999999999995</v>
      </c>
      <c r="U45" s="322">
        <f t="shared" si="13"/>
        <v>316.15000000000003</v>
      </c>
      <c r="V45" s="322">
        <f t="shared" si="13"/>
        <v>177.84</v>
      </c>
      <c r="W45" s="322">
        <f t="shared" si="13"/>
        <v>135.66000000000003</v>
      </c>
      <c r="X45" s="322">
        <f t="shared" si="13"/>
        <v>73.61</v>
      </c>
      <c r="Y45" s="323">
        <f t="shared" si="13"/>
        <v>116.89999999999999</v>
      </c>
      <c r="Z45" s="290"/>
    </row>
    <row r="46" spans="1:26" ht="14.1" customHeight="1">
      <c r="A46" s="775">
        <v>29</v>
      </c>
      <c r="B46" s="1136" t="s">
        <v>156</v>
      </c>
      <c r="C46" s="819">
        <f>SUM(D46:Y46)</f>
        <v>6951.4399999999987</v>
      </c>
      <c r="D46" s="914">
        <v>8.49</v>
      </c>
      <c r="E46" s="914">
        <v>4.3600000000000003</v>
      </c>
      <c r="F46" s="914">
        <v>13.76</v>
      </c>
      <c r="G46" s="914">
        <v>33.97</v>
      </c>
      <c r="H46" s="914">
        <v>85.83</v>
      </c>
      <c r="I46" s="914">
        <v>81.900000000000006</v>
      </c>
      <c r="J46" s="914">
        <v>83.35</v>
      </c>
      <c r="K46" s="914">
        <v>188.87</v>
      </c>
      <c r="L46" s="914">
        <v>182.98</v>
      </c>
      <c r="M46" s="232"/>
      <c r="N46" s="229">
        <v>552.21</v>
      </c>
      <c r="O46" s="229">
        <v>753.85</v>
      </c>
      <c r="P46" s="229">
        <v>1393.57</v>
      </c>
      <c r="Q46" s="229">
        <v>1087.42</v>
      </c>
      <c r="R46" s="229">
        <v>1202.78</v>
      </c>
      <c r="S46" s="229">
        <v>456.36</v>
      </c>
      <c r="T46" s="229">
        <v>290.52</v>
      </c>
      <c r="U46" s="229">
        <v>212.9</v>
      </c>
      <c r="V46" s="229">
        <v>114.84</v>
      </c>
      <c r="W46" s="229">
        <v>100.18</v>
      </c>
      <c r="X46" s="229">
        <v>45.07</v>
      </c>
      <c r="Y46" s="231">
        <v>58.23</v>
      </c>
      <c r="Z46" s="297">
        <v>29</v>
      </c>
    </row>
    <row r="47" spans="1:26" ht="14.1" customHeight="1">
      <c r="A47" s="775">
        <v>30</v>
      </c>
      <c r="B47" s="1136" t="s">
        <v>157</v>
      </c>
      <c r="C47" s="819">
        <f>SUM(D47:Y47)</f>
        <v>3780.31</v>
      </c>
      <c r="D47" s="914">
        <v>5.68</v>
      </c>
      <c r="E47" s="914">
        <v>2.85</v>
      </c>
      <c r="F47" s="914">
        <v>1.72</v>
      </c>
      <c r="G47" s="914">
        <v>1.86</v>
      </c>
      <c r="H47" s="914">
        <v>22.19</v>
      </c>
      <c r="I47" s="914">
        <v>63.65</v>
      </c>
      <c r="J47" s="914">
        <v>105.21</v>
      </c>
      <c r="K47" s="914">
        <v>194.93</v>
      </c>
      <c r="L47" s="914">
        <v>278.48</v>
      </c>
      <c r="M47" s="232"/>
      <c r="N47" s="229">
        <v>506.44</v>
      </c>
      <c r="O47" s="229">
        <v>818.38</v>
      </c>
      <c r="P47" s="229">
        <v>739.96</v>
      </c>
      <c r="Q47" s="229">
        <v>638.13</v>
      </c>
      <c r="R47" s="229">
        <v>267.32</v>
      </c>
      <c r="S47" s="229">
        <v>45.66</v>
      </c>
      <c r="T47" s="229">
        <v>20.309999999999999</v>
      </c>
      <c r="U47" s="229">
        <v>18.829999999999998</v>
      </c>
      <c r="V47" s="229">
        <v>13.15</v>
      </c>
      <c r="W47" s="229">
        <v>6.81</v>
      </c>
      <c r="X47" s="229">
        <v>5.78</v>
      </c>
      <c r="Y47" s="231">
        <v>22.97</v>
      </c>
      <c r="Z47" s="297">
        <v>30</v>
      </c>
    </row>
    <row r="48" spans="1:26" ht="14.1" customHeight="1">
      <c r="A48" s="775">
        <v>31</v>
      </c>
      <c r="B48" s="1136" t="s">
        <v>158</v>
      </c>
      <c r="C48" s="819">
        <f>SUM(D48:Y48)</f>
        <v>4987.09</v>
      </c>
      <c r="D48" s="914">
        <v>0</v>
      </c>
      <c r="E48" s="914">
        <v>22.39</v>
      </c>
      <c r="F48" s="914">
        <v>64.36</v>
      </c>
      <c r="G48" s="914">
        <v>69.42</v>
      </c>
      <c r="H48" s="914">
        <v>110.94</v>
      </c>
      <c r="I48" s="914">
        <v>196.72</v>
      </c>
      <c r="J48" s="914">
        <v>238.74</v>
      </c>
      <c r="K48" s="914">
        <v>311.89</v>
      </c>
      <c r="L48" s="914">
        <v>380.5</v>
      </c>
      <c r="M48" s="232"/>
      <c r="N48" s="229">
        <v>435.35</v>
      </c>
      <c r="O48" s="229">
        <v>384.97</v>
      </c>
      <c r="P48" s="229">
        <v>639.05999999999995</v>
      </c>
      <c r="Q48" s="229">
        <v>848.08</v>
      </c>
      <c r="R48" s="229">
        <v>720.97</v>
      </c>
      <c r="S48" s="229">
        <v>204.7</v>
      </c>
      <c r="T48" s="229">
        <v>137.6</v>
      </c>
      <c r="U48" s="229">
        <v>84.42</v>
      </c>
      <c r="V48" s="229">
        <v>49.85</v>
      </c>
      <c r="W48" s="229">
        <v>28.67</v>
      </c>
      <c r="X48" s="229">
        <v>22.76</v>
      </c>
      <c r="Y48" s="231">
        <v>35.700000000000003</v>
      </c>
      <c r="Z48" s="297">
        <v>31</v>
      </c>
    </row>
    <row r="49" spans="1:26" s="191" customFormat="1" ht="14.1" customHeight="1">
      <c r="A49" s="789" t="s">
        <v>159</v>
      </c>
      <c r="B49" s="1024"/>
      <c r="C49" s="854">
        <f>SUM(C50:C53)</f>
        <v>15562.67</v>
      </c>
      <c r="D49" s="989">
        <f t="shared" ref="D49:Y49" si="14">SUM(D50:D53)</f>
        <v>8.2899999999999991</v>
      </c>
      <c r="E49" s="989">
        <f t="shared" si="14"/>
        <v>44.650000000000006</v>
      </c>
      <c r="F49" s="989">
        <f t="shared" si="14"/>
        <v>59.070000000000007</v>
      </c>
      <c r="G49" s="989">
        <f t="shared" si="14"/>
        <v>104.33</v>
      </c>
      <c r="H49" s="989">
        <f t="shared" si="14"/>
        <v>173.73000000000002</v>
      </c>
      <c r="I49" s="989">
        <f t="shared" si="14"/>
        <v>263.87</v>
      </c>
      <c r="J49" s="989">
        <f t="shared" si="14"/>
        <v>337.90999999999997</v>
      </c>
      <c r="K49" s="989">
        <f t="shared" si="14"/>
        <v>613.34</v>
      </c>
      <c r="L49" s="989">
        <f t="shared" si="14"/>
        <v>710.40000000000009</v>
      </c>
      <c r="M49" s="324"/>
      <c r="N49" s="322">
        <f t="shared" si="14"/>
        <v>1210.0400000000002</v>
      </c>
      <c r="O49" s="322">
        <f t="shared" si="14"/>
        <v>1768.76</v>
      </c>
      <c r="P49" s="322">
        <f t="shared" si="14"/>
        <v>2749.38</v>
      </c>
      <c r="Q49" s="322">
        <f t="shared" si="14"/>
        <v>2717.4300000000003</v>
      </c>
      <c r="R49" s="322">
        <f t="shared" si="14"/>
        <v>2357.35</v>
      </c>
      <c r="S49" s="322">
        <f t="shared" si="14"/>
        <v>776.88</v>
      </c>
      <c r="T49" s="322">
        <f t="shared" si="14"/>
        <v>560.91</v>
      </c>
      <c r="U49" s="322">
        <f t="shared" si="14"/>
        <v>411.16</v>
      </c>
      <c r="V49" s="322">
        <f t="shared" si="14"/>
        <v>240.85</v>
      </c>
      <c r="W49" s="322">
        <f t="shared" si="14"/>
        <v>167.62</v>
      </c>
      <c r="X49" s="322">
        <f t="shared" si="14"/>
        <v>101.46</v>
      </c>
      <c r="Y49" s="323">
        <f t="shared" si="14"/>
        <v>185.24</v>
      </c>
      <c r="Z49" s="290"/>
    </row>
    <row r="50" spans="1:26" ht="14.1" customHeight="1">
      <c r="A50" s="775">
        <v>32</v>
      </c>
      <c r="B50" s="1136" t="s">
        <v>160</v>
      </c>
      <c r="C50" s="819">
        <f>SUM(D50:Y50)</f>
        <v>2389.2600000000002</v>
      </c>
      <c r="D50" s="914">
        <v>0</v>
      </c>
      <c r="E50" s="914">
        <v>9.3800000000000008</v>
      </c>
      <c r="F50" s="914">
        <v>11.67</v>
      </c>
      <c r="G50" s="914">
        <v>24.99</v>
      </c>
      <c r="H50" s="914">
        <v>27.81</v>
      </c>
      <c r="I50" s="914">
        <v>38.93</v>
      </c>
      <c r="J50" s="914">
        <v>47.54</v>
      </c>
      <c r="K50" s="914">
        <v>64.56</v>
      </c>
      <c r="L50" s="914">
        <v>81.69</v>
      </c>
      <c r="M50" s="232"/>
      <c r="N50" s="229">
        <v>132.18</v>
      </c>
      <c r="O50" s="229">
        <v>328.16</v>
      </c>
      <c r="P50" s="229">
        <v>407.1</v>
      </c>
      <c r="Q50" s="229">
        <v>505</v>
      </c>
      <c r="R50" s="229">
        <v>359.46</v>
      </c>
      <c r="S50" s="229">
        <v>100.75</v>
      </c>
      <c r="T50" s="229">
        <v>77.349999999999994</v>
      </c>
      <c r="U50" s="229">
        <v>33.76</v>
      </c>
      <c r="V50" s="229">
        <v>30.71</v>
      </c>
      <c r="W50" s="229">
        <v>21.98</v>
      </c>
      <c r="X50" s="229">
        <v>14.18</v>
      </c>
      <c r="Y50" s="231">
        <v>72.06</v>
      </c>
      <c r="Z50" s="297">
        <v>32</v>
      </c>
    </row>
    <row r="51" spans="1:26" ht="14.1" customHeight="1">
      <c r="A51" s="775">
        <v>33</v>
      </c>
      <c r="B51" s="1136" t="s">
        <v>161</v>
      </c>
      <c r="C51" s="819">
        <f>SUM(D51:Y51)</f>
        <v>7262.0599999999986</v>
      </c>
      <c r="D51" s="914">
        <v>4.3499999999999996</v>
      </c>
      <c r="E51" s="914">
        <v>29.75</v>
      </c>
      <c r="F51" s="914">
        <v>38.49</v>
      </c>
      <c r="G51" s="914">
        <v>37.18</v>
      </c>
      <c r="H51" s="914">
        <v>88.43</v>
      </c>
      <c r="I51" s="914">
        <v>145.71</v>
      </c>
      <c r="J51" s="914">
        <v>136.22</v>
      </c>
      <c r="K51" s="914">
        <v>293.24</v>
      </c>
      <c r="L51" s="914">
        <v>271.98</v>
      </c>
      <c r="M51" s="232"/>
      <c r="N51" s="229">
        <v>564.52</v>
      </c>
      <c r="O51" s="229">
        <v>715.82</v>
      </c>
      <c r="P51" s="229">
        <v>1339.64</v>
      </c>
      <c r="Q51" s="229">
        <v>1250.1099999999999</v>
      </c>
      <c r="R51" s="229">
        <v>1167.1199999999999</v>
      </c>
      <c r="S51" s="229">
        <v>289.77999999999997</v>
      </c>
      <c r="T51" s="229">
        <v>278.05</v>
      </c>
      <c r="U51" s="229">
        <v>258.23</v>
      </c>
      <c r="V51" s="229">
        <v>130.5</v>
      </c>
      <c r="W51" s="229">
        <v>81.59</v>
      </c>
      <c r="X51" s="229">
        <v>63.86</v>
      </c>
      <c r="Y51" s="231">
        <v>77.489999999999995</v>
      </c>
      <c r="Z51" s="297">
        <v>33</v>
      </c>
    </row>
    <row r="52" spans="1:26" ht="14.1" customHeight="1">
      <c r="A52" s="775">
        <v>34</v>
      </c>
      <c r="B52" s="1136" t="s">
        <v>162</v>
      </c>
      <c r="C52" s="819">
        <f>SUM(D52:Y52)</f>
        <v>4221.58</v>
      </c>
      <c r="D52" s="914">
        <v>1.49</v>
      </c>
      <c r="E52" s="914">
        <v>1.29</v>
      </c>
      <c r="F52" s="914">
        <v>6.31</v>
      </c>
      <c r="G52" s="914">
        <v>26.24</v>
      </c>
      <c r="H52" s="914">
        <v>21.57</v>
      </c>
      <c r="I52" s="914">
        <v>48.46</v>
      </c>
      <c r="J52" s="914">
        <v>131.16999999999999</v>
      </c>
      <c r="K52" s="914">
        <v>203.2</v>
      </c>
      <c r="L52" s="914">
        <v>295.91000000000003</v>
      </c>
      <c r="M52" s="232"/>
      <c r="N52" s="229">
        <v>406.14</v>
      </c>
      <c r="O52" s="229">
        <v>517.54</v>
      </c>
      <c r="P52" s="229">
        <v>727.39</v>
      </c>
      <c r="Q52" s="229">
        <v>653.30999999999995</v>
      </c>
      <c r="R52" s="229">
        <v>546.21</v>
      </c>
      <c r="S52" s="229">
        <v>256.95999999999998</v>
      </c>
      <c r="T52" s="229">
        <v>126.57</v>
      </c>
      <c r="U52" s="229">
        <v>90.11</v>
      </c>
      <c r="V52" s="229">
        <v>62.19</v>
      </c>
      <c r="W52" s="229">
        <v>53.17</v>
      </c>
      <c r="X52" s="229">
        <v>19.2</v>
      </c>
      <c r="Y52" s="231">
        <v>27.15</v>
      </c>
      <c r="Z52" s="297">
        <v>34</v>
      </c>
    </row>
    <row r="53" spans="1:26" ht="14.1" customHeight="1" thickBot="1">
      <c r="A53" s="805">
        <v>35</v>
      </c>
      <c r="B53" s="1329" t="s">
        <v>163</v>
      </c>
      <c r="C53" s="885">
        <f>SUM(D53:Y53)</f>
        <v>1689.77</v>
      </c>
      <c r="D53" s="1330">
        <v>2.4500000000000002</v>
      </c>
      <c r="E53" s="1330">
        <v>4.2300000000000004</v>
      </c>
      <c r="F53" s="1330">
        <v>2.6</v>
      </c>
      <c r="G53" s="1330">
        <v>15.92</v>
      </c>
      <c r="H53" s="1330">
        <v>35.92</v>
      </c>
      <c r="I53" s="1330">
        <v>30.77</v>
      </c>
      <c r="J53" s="1330">
        <v>22.98</v>
      </c>
      <c r="K53" s="1330">
        <v>52.34</v>
      </c>
      <c r="L53" s="1330">
        <v>60.82</v>
      </c>
      <c r="M53" s="232"/>
      <c r="N53" s="469">
        <v>107.2</v>
      </c>
      <c r="O53" s="469">
        <v>207.24</v>
      </c>
      <c r="P53" s="469">
        <v>275.25</v>
      </c>
      <c r="Q53" s="469">
        <v>309.01</v>
      </c>
      <c r="R53" s="469">
        <v>284.56</v>
      </c>
      <c r="S53" s="469">
        <v>129.38999999999999</v>
      </c>
      <c r="T53" s="469">
        <v>78.94</v>
      </c>
      <c r="U53" s="469">
        <v>29.06</v>
      </c>
      <c r="V53" s="469">
        <v>17.45</v>
      </c>
      <c r="W53" s="469">
        <v>10.88</v>
      </c>
      <c r="X53" s="469">
        <v>4.22</v>
      </c>
      <c r="Y53" s="470">
        <v>8.5399999999999991</v>
      </c>
      <c r="Z53" s="313">
        <v>35</v>
      </c>
    </row>
    <row r="54" spans="1:26" s="120" customFormat="1">
      <c r="D54" s="137"/>
      <c r="E54" s="137"/>
      <c r="I54" s="127"/>
      <c r="J54" s="88"/>
      <c r="L54" s="127" t="s">
        <v>189</v>
      </c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</row>
    <row r="55" spans="1:26" ht="24.9" customHeight="1"/>
  </sheetData>
  <mergeCells count="15">
    <mergeCell ref="A9:B9"/>
    <mergeCell ref="A4:B4"/>
    <mergeCell ref="A5:B5"/>
    <mergeCell ref="A6:B6"/>
    <mergeCell ref="A7:B7"/>
    <mergeCell ref="A8:B8"/>
    <mergeCell ref="A42:B42"/>
    <mergeCell ref="A45:B45"/>
    <mergeCell ref="A49:B49"/>
    <mergeCell ref="A15:B15"/>
    <mergeCell ref="A16:B16"/>
    <mergeCell ref="A23:B23"/>
    <mergeCell ref="A24:B24"/>
    <mergeCell ref="A31:B31"/>
    <mergeCell ref="A41:B41"/>
  </mergeCells>
  <phoneticPr fontId="3"/>
  <pageMargins left="0.70866141732283472" right="0.70866141732283472" top="0.78740157480314965" bottom="0.19685039370078741" header="0.35433070866141736" footer="0.31496062992125984"/>
  <pageSetup paperSize="9" scale="99" firstPageNumber="18" orientation="portrait" useFirstPageNumber="1" r:id="rId1"/>
  <headerFooter differentOddEven="1" scaleWithDoc="0" alignWithMargins="0">
    <oddHeader>&amp;R&amp;"ＭＳ Ｐ明朝,標準"Ⅰ森林資源　　　　　- &amp;P -</oddHeader>
    <evenHeader>&amp;L&amp;"ＭＳ Ｐ明朝,標準"- &amp;P -</evenHeader>
  </headerFooter>
  <colBreaks count="1" manualBreakCount="1">
    <brk id="1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【1P右】1-1(1)土地利用・1-1(2)保有形態別面積</vt:lpstr>
      <vt:lpstr>【2P左】1-1(3)樹種別・1-1(4)林種別</vt:lpstr>
      <vt:lpstr>【3P右】1-2土地利用</vt:lpstr>
      <vt:lpstr>【4P-5P左右】1-3(1)保有面積</vt:lpstr>
      <vt:lpstr>【6P-7P左右】1-3(2)保有蓄積</vt:lpstr>
      <vt:lpstr>【8P-11P左右】1-3(3)林種面積</vt:lpstr>
      <vt:lpstr>【12P-15P左右】1-3(4)林種蓄積</vt:lpstr>
      <vt:lpstr>【16P-17P左右】1-3(5)民種別齢別資源</vt:lpstr>
      <vt:lpstr>【18P-19P左右】1-3(6)民有人工林齢級別面積</vt:lpstr>
      <vt:lpstr>【20P-21P左右】1-3(7)民有人工林齢級別蓄積</vt:lpstr>
      <vt:lpstr>【22-23P】1-4(1)分収造林･1-4(2)共用林野</vt:lpstr>
      <vt:lpstr>【24P左】1-4(3)官行造林･5管理制度</vt:lpstr>
      <vt:lpstr>'【12P-15P左右】1-3(4)林種蓄積'!Print_Area</vt:lpstr>
      <vt:lpstr>'【16P-17P左右】1-3(5)民種別齢別資源'!Print_Area</vt:lpstr>
      <vt:lpstr>'【18P-19P左右】1-3(6)民有人工林齢級別面積'!Print_Area</vt:lpstr>
      <vt:lpstr>'【1P右】1-1(1)土地利用・1-1(2)保有形態別面積'!Print_Area</vt:lpstr>
      <vt:lpstr>'【20P-21P左右】1-3(7)民有人工林齢級別蓄積'!Print_Area</vt:lpstr>
      <vt:lpstr>'【22-23P】1-4(1)分収造林･1-4(2)共用林野'!Print_Area</vt:lpstr>
      <vt:lpstr>'【24P左】1-4(3)官行造林･5管理制度'!Print_Area</vt:lpstr>
      <vt:lpstr>'【2P左】1-1(3)樹種別・1-1(4)林種別'!Print_Area</vt:lpstr>
      <vt:lpstr>'【3P右】1-2土地利用'!Print_Area</vt:lpstr>
      <vt:lpstr>'【4P-5P左右】1-3(1)保有面積'!Print_Area</vt:lpstr>
      <vt:lpstr>'【6P-7P左右】1-3(2)保有蓄積'!Print_Area</vt:lpstr>
      <vt:lpstr>'【8P-11P左右】1-3(3)林種面積'!Print_Area</vt:lpstr>
      <vt:lpstr>'【12P-15P左右】1-3(4)林種蓄積'!Print_Titles</vt:lpstr>
      <vt:lpstr>'【18P-19P左右】1-3(6)民有人工林齢級別面積'!Print_Titles</vt:lpstr>
      <vt:lpstr>'【1P右】1-1(1)土地利用・1-1(2)保有形態別面積'!Print_Titles</vt:lpstr>
      <vt:lpstr>'【3P右】1-2土地利用'!Print_Titles</vt:lpstr>
      <vt:lpstr>'【4P-5P左右】1-3(1)保有面積'!Print_Titles</vt:lpstr>
      <vt:lpstr>'【6P-7P左右】1-3(2)保有蓄積'!Print_Titles</vt:lpstr>
      <vt:lpstr>'【8P-11P左右】1-3(3)林種面積'!Print_Titles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杉木 雅宏９９</dc:creator>
  <cp:keywords/>
  <dc:description/>
  <cp:lastModifiedBy>（林）齋藤 俊裕</cp:lastModifiedBy>
  <cp:revision/>
  <cp:lastPrinted>2024-03-06T06:45:59Z</cp:lastPrinted>
  <dcterms:created xsi:type="dcterms:W3CDTF">2006-01-04T05:18:03Z</dcterms:created>
  <dcterms:modified xsi:type="dcterms:W3CDTF">2024-03-06T06:50:05Z</dcterms:modified>
  <cp:category/>
  <cp:contentStatus/>
</cp:coreProperties>
</file>