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230" windowHeight="5790" firstSheet="9" activeTab="12"/>
  </bookViews>
  <sheets>
    <sheet name="24-1 生活保護法による保護実施状況" sheetId="1" r:id="rId1"/>
    <sheet name="24-2 生活保護法による扶助別保護費支出状況" sheetId="2" r:id="rId2"/>
    <sheet name="24-3 老人保護実施状況" sheetId="3" r:id="rId3"/>
    <sheet name="24-4 母子及び父子並びに寡婦福祉資金貸付状況" sheetId="4" r:id="rId4"/>
    <sheet name="24-5 児童相談所にいおける相談別児童受付件数" sheetId="5" r:id="rId5"/>
    <sheet name="24-6 保健福祉事務所における児童福祉関係取扱件数" sheetId="6" r:id="rId6"/>
    <sheet name="24-7 児童保護措置費・障害児入所給付費等県分及び市町村分" sheetId="7" r:id="rId7"/>
    <sheet name="24-8 児童福祉施設措置人員及び里親委託児童数" sheetId="8" r:id="rId8"/>
    <sheet name="24-9 戦傷病者手帳交付状況" sheetId="9" r:id="rId9"/>
    <sheet name="24-10 戦傷病者各種給付実績" sheetId="10" r:id="rId10"/>
    <sheet name="24-11 旧軍人・軍属等恩給進達実績" sheetId="11" r:id="rId11"/>
    <sheet name="24-12 軍人等遺族援護措置裁定実績" sheetId="12" r:id="rId12"/>
    <sheet name="24-13 軍歴調査・証明交付実績" sheetId="13" r:id="rId13"/>
    <sheet name="24-14 産業別労働者災害補償費支払状況" sheetId="14" r:id="rId14"/>
  </sheets>
  <definedNames>
    <definedName name="_xlnm.Print_Area" localSheetId="0">'24-1 生活保護法による保護実施状況'!$A$1:$O$20</definedName>
    <definedName name="_xlnm.Print_Titles" localSheetId="0">'24-1 生活保護法による保護実施状況'!$3:$4</definedName>
  </definedNames>
  <calcPr fullCalcOnLoad="1"/>
</workbook>
</file>

<file path=xl/sharedStrings.xml><?xml version="1.0" encoding="utf-8"?>
<sst xmlns="http://schemas.openxmlformats.org/spreadsheetml/2006/main" count="2003" uniqueCount="448">
  <si>
    <t>介護扶助</t>
  </si>
  <si>
    <t>月</t>
  </si>
  <si>
    <t>被保護
世帯</t>
  </si>
  <si>
    <t>被保護
人員</t>
  </si>
  <si>
    <t>扶助別人員</t>
  </si>
  <si>
    <t>生活扶助</t>
  </si>
  <si>
    <t>住宅扶助</t>
  </si>
  <si>
    <t>教育扶助</t>
  </si>
  <si>
    <t>医療扶助</t>
  </si>
  <si>
    <t>その他</t>
  </si>
  <si>
    <t>入院単給</t>
  </si>
  <si>
    <t>入院併給</t>
  </si>
  <si>
    <t>入院外単給</t>
  </si>
  <si>
    <t>入院外併給</t>
  </si>
  <si>
    <t>世帯</t>
  </si>
  <si>
    <t>人</t>
  </si>
  <si>
    <t>　　　　2　</t>
  </si>
  <si>
    <t>　　　　3　</t>
  </si>
  <si>
    <t>　　　　9　</t>
  </si>
  <si>
    <t>　　　　8　</t>
  </si>
  <si>
    <t>　　　　7　</t>
  </si>
  <si>
    <t>　　　　6　</t>
  </si>
  <si>
    <t>　　　　5　</t>
  </si>
  <si>
    <t>資料：県健康福祉課</t>
  </si>
  <si>
    <t>％</t>
  </si>
  <si>
    <t>被保護率
(人口百対)</t>
  </si>
  <si>
    <t xml:space="preserve">       10　</t>
  </si>
  <si>
    <t xml:space="preserve">       11　</t>
  </si>
  <si>
    <t xml:space="preserve">       12　</t>
  </si>
  <si>
    <t>平成28年4月</t>
  </si>
  <si>
    <t>平成29年1月</t>
  </si>
  <si>
    <t>２４－１ 生活保護法による保護実施状況 （平成28年度）</t>
  </si>
  <si>
    <t>総額</t>
  </si>
  <si>
    <t>医療扶助</t>
  </si>
  <si>
    <t>出産扶助</t>
  </si>
  <si>
    <t>生業扶助</t>
  </si>
  <si>
    <t>葬祭扶助</t>
  </si>
  <si>
    <t>就労自立給付金</t>
  </si>
  <si>
    <t>施設事務費</t>
  </si>
  <si>
    <t>千円</t>
  </si>
  <si>
    <t>平成27年度</t>
  </si>
  <si>
    <t>平成28年度</t>
  </si>
  <si>
    <t>構成比</t>
  </si>
  <si>
    <t>平成28年4</t>
  </si>
  <si>
    <t>月</t>
  </si>
  <si>
    <t>-</t>
  </si>
  <si>
    <t>平成29年1</t>
  </si>
  <si>
    <t>2</t>
  </si>
  <si>
    <t>3</t>
  </si>
  <si>
    <t>２４－２ 生活保護法による扶助別保護費支出状況 （平成28年度）</t>
  </si>
  <si>
    <t>市町村</t>
  </si>
  <si>
    <t>養  護  老  人  ホ  ー  ム</t>
  </si>
  <si>
    <t>特別養護老人ホーム</t>
  </si>
  <si>
    <t>養護総額</t>
  </si>
  <si>
    <t>平均件数</t>
  </si>
  <si>
    <t>特養総額</t>
  </si>
  <si>
    <t>事務費金額</t>
  </si>
  <si>
    <t>生活費金額</t>
  </si>
  <si>
    <t>移送費</t>
  </si>
  <si>
    <t>葬祭費</t>
  </si>
  <si>
    <t>万円</t>
  </si>
  <si>
    <t>件</t>
  </si>
  <si>
    <t>平成27年度</t>
  </si>
  <si>
    <t>-</t>
  </si>
  <si>
    <t>平成28年度</t>
  </si>
  <si>
    <t>市部総数</t>
  </si>
  <si>
    <t>-</t>
  </si>
  <si>
    <t>前橋市</t>
  </si>
  <si>
    <t>高崎市</t>
  </si>
  <si>
    <t>桐生市</t>
  </si>
  <si>
    <t>-</t>
  </si>
  <si>
    <t>-</t>
  </si>
  <si>
    <t>伊勢崎市</t>
  </si>
  <si>
    <t>-</t>
  </si>
  <si>
    <t>太田市</t>
  </si>
  <si>
    <t>沼田市</t>
  </si>
  <si>
    <t>館林市</t>
  </si>
  <si>
    <t>渋川市</t>
  </si>
  <si>
    <t>藤岡市</t>
  </si>
  <si>
    <t>富岡市</t>
  </si>
  <si>
    <t>安中市</t>
  </si>
  <si>
    <t>みどり市</t>
  </si>
  <si>
    <t>郡部総数</t>
  </si>
  <si>
    <t>北群馬郡</t>
  </si>
  <si>
    <t>榛東村</t>
  </si>
  <si>
    <t>吉岡町</t>
  </si>
  <si>
    <t>多野郡</t>
  </si>
  <si>
    <t>上野村</t>
  </si>
  <si>
    <t>神流町</t>
  </si>
  <si>
    <t>甘楽郡</t>
  </si>
  <si>
    <t>下仁田町</t>
  </si>
  <si>
    <t>南牧村</t>
  </si>
  <si>
    <t>甘楽町</t>
  </si>
  <si>
    <t>吾妻郡</t>
  </si>
  <si>
    <t>中之条町</t>
  </si>
  <si>
    <t>長野原町</t>
  </si>
  <si>
    <t>嬬恋村</t>
  </si>
  <si>
    <t>草津町</t>
  </si>
  <si>
    <t>高山村</t>
  </si>
  <si>
    <t>東吾妻町</t>
  </si>
  <si>
    <t>利根郡</t>
  </si>
  <si>
    <t>片品村</t>
  </si>
  <si>
    <t>川場村</t>
  </si>
  <si>
    <t>昭和村</t>
  </si>
  <si>
    <t>みなかみ町</t>
  </si>
  <si>
    <t>佐波郡</t>
  </si>
  <si>
    <t>玉村町</t>
  </si>
  <si>
    <t>邑楽郡</t>
  </si>
  <si>
    <t>板倉町</t>
  </si>
  <si>
    <t>明和町</t>
  </si>
  <si>
    <t>千代田町</t>
  </si>
  <si>
    <t>大泉町</t>
  </si>
  <si>
    <t>邑楽町</t>
  </si>
  <si>
    <t>資料：県介護高齢課</t>
  </si>
  <si>
    <t>２４－３ 老人保護実施状況 （平成28年度）</t>
  </si>
  <si>
    <t>保健福祉事務所</t>
  </si>
  <si>
    <t>事業開始</t>
  </si>
  <si>
    <t>事業継続</t>
  </si>
  <si>
    <t>修　　　　　学</t>
  </si>
  <si>
    <t>技　能　習　得　</t>
  </si>
  <si>
    <t>修　　業</t>
  </si>
  <si>
    <t>就　職　支　度</t>
  </si>
  <si>
    <t>医　療　介　護</t>
  </si>
  <si>
    <t>生　　活</t>
  </si>
  <si>
    <t>住　　宅</t>
  </si>
  <si>
    <t>転　　宅</t>
  </si>
  <si>
    <t>就　学　支　度</t>
  </si>
  <si>
    <t>結　　婚</t>
  </si>
  <si>
    <t>高校</t>
  </si>
  <si>
    <t>専　　修</t>
  </si>
  <si>
    <t>大学</t>
  </si>
  <si>
    <t>件数</t>
  </si>
  <si>
    <t>金額</t>
  </si>
  <si>
    <t>件</t>
  </si>
  <si>
    <t>前橋市</t>
  </si>
  <si>
    <t>渋川</t>
  </si>
  <si>
    <t>伊勢崎</t>
  </si>
  <si>
    <t>-</t>
  </si>
  <si>
    <t>安中</t>
  </si>
  <si>
    <t>藤岡</t>
  </si>
  <si>
    <t>富岡</t>
  </si>
  <si>
    <t>吾妻</t>
  </si>
  <si>
    <t>利根沼田</t>
  </si>
  <si>
    <t>太田</t>
  </si>
  <si>
    <t>桐生</t>
  </si>
  <si>
    <t>館林</t>
  </si>
  <si>
    <t>資料：県児童福祉課</t>
  </si>
  <si>
    <t>注）1 上欄は母子福祉資金、中欄は父子福祉資金、下欄は寡婦福祉資金である。</t>
  </si>
  <si>
    <t>　　2 貸付は、前年度からの継続分を含む。</t>
  </si>
  <si>
    <t>　　3 修学の大学は、高専・短大を含む。</t>
  </si>
  <si>
    <t>２４－４ 母子及び父子並びに寡婦福祉資金貸付状況 （平成28年度）</t>
  </si>
  <si>
    <t>年齢</t>
  </si>
  <si>
    <t>総数</t>
  </si>
  <si>
    <t>養護
相談</t>
  </si>
  <si>
    <t>保健
相談</t>
  </si>
  <si>
    <t>肢体
不自由
相談</t>
  </si>
  <si>
    <t>視聴覚
言語障
害相談</t>
  </si>
  <si>
    <t>言語</t>
  </si>
  <si>
    <t>重症
心身
障害</t>
  </si>
  <si>
    <t>知的障害相談</t>
  </si>
  <si>
    <t>自閉症</t>
  </si>
  <si>
    <t>触法
行為
相談</t>
  </si>
  <si>
    <t>性格
行動
相談</t>
  </si>
  <si>
    <t>不登校
相談</t>
  </si>
  <si>
    <t>適性
相談</t>
  </si>
  <si>
    <t>しつけ
相談</t>
  </si>
  <si>
    <t>その他
相談</t>
  </si>
  <si>
    <t>発達</t>
  </si>
  <si>
    <t>障害等</t>
  </si>
  <si>
    <t>歳</t>
  </si>
  <si>
    <t>-</t>
  </si>
  <si>
    <t>歳以上</t>
  </si>
  <si>
    <t>２４－５ 児童相談所における相談別児童受付件数 （平成28年度）</t>
  </si>
  <si>
    <t>ぐ犯 行為等
相談</t>
  </si>
  <si>
    <t>年度</t>
  </si>
  <si>
    <t>発見</t>
  </si>
  <si>
    <t>児童委
員から
通告</t>
  </si>
  <si>
    <t>児童相
談所か
ら送致</t>
  </si>
  <si>
    <t>児童相
談所か
ら委嘱</t>
  </si>
  <si>
    <t>保健所
から
通知</t>
  </si>
  <si>
    <t>警察関
係から
通告</t>
  </si>
  <si>
    <t>他の都道
府県から
通告</t>
  </si>
  <si>
    <t>市町村
から
通告</t>
  </si>
  <si>
    <t>学校
から
相談</t>
  </si>
  <si>
    <t>家族親
戚から
相談</t>
  </si>
  <si>
    <t>本人
から
相談</t>
  </si>
  <si>
    <t>その他
から
通告等</t>
  </si>
  <si>
    <t>平成24年度</t>
  </si>
  <si>
    <t>25</t>
  </si>
  <si>
    <t>25</t>
  </si>
  <si>
    <t>27</t>
  </si>
  <si>
    <t>27</t>
  </si>
  <si>
    <t>28</t>
  </si>
  <si>
    <t>26</t>
  </si>
  <si>
    <t>２４－６ 保健福祉事務所における児童福祉関係取扱件数 （平成24～28年度）</t>
  </si>
  <si>
    <t>区分</t>
  </si>
  <si>
    <t>児童養護施設</t>
  </si>
  <si>
    <t>児童自立　　支援施設</t>
  </si>
  <si>
    <t>主として知的障害児を入所させる福祉型障害児 入所施設</t>
  </si>
  <si>
    <t>情緒
障害児短期
治療施設</t>
  </si>
  <si>
    <t>主として盲児を入所させる福祉型障害児入所施設</t>
  </si>
  <si>
    <t xml:space="preserve">里      親
</t>
  </si>
  <si>
    <t>主として肢体不自由児を入所させる医療型障害児入所施設</t>
  </si>
  <si>
    <t>主として重症心身障害児を入所させる医療型障害児入所施設</t>
  </si>
  <si>
    <t>指　　 　定
医 療 機 関
肢 体 不
自 由 児</t>
  </si>
  <si>
    <t>乳児院</t>
  </si>
  <si>
    <t>母子生活　　支援施設</t>
  </si>
  <si>
    <t>助産
施設</t>
  </si>
  <si>
    <t>保育所</t>
  </si>
  <si>
    <t>ファミリー</t>
  </si>
  <si>
    <t>自立援助</t>
  </si>
  <si>
    <t>ホーム</t>
  </si>
  <si>
    <t>児童保護措置費等</t>
  </si>
  <si>
    <t>-</t>
  </si>
  <si>
    <t>事務費</t>
  </si>
  <si>
    <t>-</t>
  </si>
  <si>
    <t>一般生活費</t>
  </si>
  <si>
    <t>乳児院病虚弱児等加算費</t>
  </si>
  <si>
    <t>被虐待児受入加算費</t>
  </si>
  <si>
    <t>看護代替要員費</t>
  </si>
  <si>
    <t>日用品費</t>
  </si>
  <si>
    <t>指導訓練材料費</t>
  </si>
  <si>
    <t>幼稚園費</t>
  </si>
  <si>
    <t>教育費</t>
  </si>
  <si>
    <t>学校給食費</t>
  </si>
  <si>
    <t>見学旅行費</t>
  </si>
  <si>
    <t>入進学支度金</t>
  </si>
  <si>
    <t>特別育成費</t>
  </si>
  <si>
    <t>夏季特別行事費</t>
  </si>
  <si>
    <t>期末一時扶助費</t>
  </si>
  <si>
    <t>医療費</t>
  </si>
  <si>
    <t>職業補導費</t>
  </si>
  <si>
    <t>児童用採暖費</t>
  </si>
  <si>
    <t>就職支度金</t>
  </si>
  <si>
    <t>葬祭費</t>
  </si>
  <si>
    <t>連れ戻し費</t>
  </si>
  <si>
    <t>大学進学等自立生活支度費</t>
  </si>
  <si>
    <t>-</t>
  </si>
  <si>
    <t>障害児施設給付費等</t>
  </si>
  <si>
    <t>障害児施設給付費</t>
  </si>
  <si>
    <t>高額障害児施設給付費</t>
  </si>
  <si>
    <t>特定入所障害児食費等給付費</t>
  </si>
  <si>
    <t>障害児施設医療費</t>
  </si>
  <si>
    <t>資料：県児童福祉課・障害政策課</t>
  </si>
  <si>
    <t>注）1 県単加算分は「その他」に算入した。</t>
  </si>
  <si>
    <t>　　2「保育所」は支弁総額から保育料徴収分と国庫負担金額を引いた額とした。</t>
  </si>
  <si>
    <t xml:space="preserve">    3 端数処理の為、合計と内訳が一致しないことがある。</t>
  </si>
  <si>
    <t>２４－７ 児童保護措置費・障害児入所給付費等県分及び市町村分実績 （平成28年度）</t>
  </si>
  <si>
    <t xml:space="preserve"> </t>
  </si>
  <si>
    <t>児童養　護施設</t>
  </si>
  <si>
    <t>児童自立支援　　施　設</t>
  </si>
  <si>
    <t>主として知的障害児を入所させる福祉型障害児入所施設</t>
  </si>
  <si>
    <t>情緒</t>
  </si>
  <si>
    <t>ファミ
リー
ホーム</t>
  </si>
  <si>
    <t>自　立
援　助
ホーム</t>
  </si>
  <si>
    <t>主として重症心身障害児を入所させる医療型障害児入所施設</t>
  </si>
  <si>
    <t>母子生活支援施　設</t>
  </si>
  <si>
    <t>障害児</t>
  </si>
  <si>
    <t>助産</t>
  </si>
  <si>
    <t>施設</t>
  </si>
  <si>
    <t>(入所)(通所)</t>
  </si>
  <si>
    <t>人</t>
  </si>
  <si>
    <t>平成27年度平均</t>
  </si>
  <si>
    <t>-</t>
  </si>
  <si>
    <t>平成28年度平均</t>
  </si>
  <si>
    <t>平成</t>
  </si>
  <si>
    <t>28年4</t>
  </si>
  <si>
    <t>-</t>
  </si>
  <si>
    <t>6</t>
  </si>
  <si>
    <t>8</t>
  </si>
  <si>
    <t>-</t>
  </si>
  <si>
    <t>29年1</t>
  </si>
  <si>
    <t>3</t>
  </si>
  <si>
    <t>資料：県児童福祉課・障害政策課</t>
  </si>
  <si>
    <t>注）1 主として重症心身障害児を入所させる医療型障害児入所施設には指定医療機関（重症心身障害児）委託児も含む。</t>
  </si>
  <si>
    <t xml:space="preserve">    2「保育所」は、運営費の対象となる民間保育所のみ掲載した。</t>
  </si>
  <si>
    <t xml:space="preserve">    3 障害児施設は、児童福祉法２４条の２に規定する障害児入所給付費の支給決定を受けた人員も含む。</t>
  </si>
  <si>
    <t xml:space="preserve">里   親
</t>
  </si>
  <si>
    <t>5</t>
  </si>
  <si>
    <t>7</t>
  </si>
  <si>
    <t>9</t>
  </si>
  <si>
    <t>10</t>
  </si>
  <si>
    <t>11</t>
  </si>
  <si>
    <t>12</t>
  </si>
  <si>
    <t>2</t>
  </si>
  <si>
    <t>２４－８ 児童福祉施設措置人員及び里親委託児童数 （平成28年度）</t>
  </si>
  <si>
    <t>総計</t>
  </si>
  <si>
    <t>項症</t>
  </si>
  <si>
    <t>款症</t>
  </si>
  <si>
    <t>目症</t>
  </si>
  <si>
    <t>その他</t>
  </si>
  <si>
    <t>特別項症</t>
  </si>
  <si>
    <t>第一</t>
  </si>
  <si>
    <t>第二</t>
  </si>
  <si>
    <t>第三</t>
  </si>
  <si>
    <t>第四</t>
  </si>
  <si>
    <t>第五</t>
  </si>
  <si>
    <t>第六</t>
  </si>
  <si>
    <t>第七</t>
  </si>
  <si>
    <t>小計</t>
  </si>
  <si>
    <t>第一款症</t>
  </si>
  <si>
    <t>第一目症</t>
  </si>
  <si>
    <t>第三・四〃</t>
  </si>
  <si>
    <t>〃</t>
  </si>
  <si>
    <t>〃</t>
  </si>
  <si>
    <t>〃</t>
  </si>
  <si>
    <t>-</t>
  </si>
  <si>
    <t>-</t>
  </si>
  <si>
    <t>郡部総数</t>
  </si>
  <si>
    <t>資料：県国保援護課</t>
  </si>
  <si>
    <t xml:space="preserve"> </t>
  </si>
  <si>
    <t>２４－９　戦傷病者手帳交付状況 （平成28年度末）</t>
  </si>
  <si>
    <t>療養の給付</t>
  </si>
  <si>
    <t>円</t>
  </si>
  <si>
    <t>入院</t>
  </si>
  <si>
    <t>通院</t>
  </si>
  <si>
    <t>審査支払事務</t>
  </si>
  <si>
    <t>合計</t>
  </si>
  <si>
    <t xml:space="preserve"> </t>
  </si>
  <si>
    <t>区 分</t>
  </si>
  <si>
    <t>補装具の交付及び修理</t>
  </si>
  <si>
    <t>ＪＲ無賃乗車券交付</t>
  </si>
  <si>
    <t>交付</t>
  </si>
  <si>
    <t>甲種</t>
  </si>
  <si>
    <t>（介護付）</t>
  </si>
  <si>
    <t>修理</t>
  </si>
  <si>
    <t>乙種</t>
  </si>
  <si>
    <t>（単独）</t>
  </si>
  <si>
    <t>-</t>
  </si>
  <si>
    <t>２４－10 戦傷病者各種給付実績 （平成28年度）</t>
  </si>
  <si>
    <t>普通恩給</t>
  </si>
  <si>
    <t>普通扶助料</t>
  </si>
  <si>
    <t>一時恩給</t>
  </si>
  <si>
    <t>一時扶助料</t>
  </si>
  <si>
    <t>傷病恩給</t>
  </si>
  <si>
    <t>加算改定</t>
  </si>
  <si>
    <t>一時金</t>
  </si>
  <si>
    <t>(公務扶助料含む)</t>
  </si>
  <si>
    <t>陸軍</t>
  </si>
  <si>
    <t>海軍</t>
  </si>
  <si>
    <t>25</t>
  </si>
  <si>
    <t>26</t>
  </si>
  <si>
    <t>27</t>
  </si>
  <si>
    <t>２４－１１ 旧軍人・軍属等恩給進達実績 （平成24～28年度）</t>
  </si>
  <si>
    <t>援護法</t>
  </si>
  <si>
    <t>特別弔慰金
支給法</t>
  </si>
  <si>
    <t>特別給付金支給法</t>
  </si>
  <si>
    <t>弔慰金</t>
  </si>
  <si>
    <t>遺族
年金</t>
  </si>
  <si>
    <t>遺族
給与金</t>
  </si>
  <si>
    <t>戦没者等の
妻に対する
特別給付金</t>
  </si>
  <si>
    <t>戦没者の父母
等に対する
特別給付金</t>
  </si>
  <si>
    <t>戦傷病者等の
妻に対する
特別給付金</t>
  </si>
  <si>
    <t>注）1 本県本籍者で他県居住者を含む。</t>
  </si>
  <si>
    <t>　　2 援護法は進達実績である。</t>
  </si>
  <si>
    <t>２４－１２ 軍人等遺族援護措置裁定実績 （平成24～28年度）</t>
  </si>
  <si>
    <t>第九回戦没者等の
遺族に対する
特別弔慰金</t>
  </si>
  <si>
    <t>第十回戦没者等の
遺族に対する
特別弔慰金</t>
  </si>
  <si>
    <t xml:space="preserve"> </t>
  </si>
  <si>
    <t>年　　度</t>
  </si>
  <si>
    <t>履歴書交付</t>
  </si>
  <si>
    <t>兵籍謄本交付</t>
  </si>
  <si>
    <t>その他軍歴調査</t>
  </si>
  <si>
    <t>恩給関係</t>
  </si>
  <si>
    <t>平和祈念基金</t>
  </si>
  <si>
    <t>平成24年度</t>
  </si>
  <si>
    <t>産業別</t>
  </si>
  <si>
    <t>適用状況</t>
  </si>
  <si>
    <t>保険料</t>
  </si>
  <si>
    <t>保険給付</t>
  </si>
  <si>
    <t>療養(補償)給付</t>
  </si>
  <si>
    <t>休業(補償)給付</t>
  </si>
  <si>
    <t>障害(補償)給付</t>
  </si>
  <si>
    <t>遺族(補償)給付</t>
  </si>
  <si>
    <t>葬祭料(給付)</t>
  </si>
  <si>
    <t>介護（補償）給付</t>
  </si>
  <si>
    <t>年金給付等</t>
  </si>
  <si>
    <t>事業場数</t>
  </si>
  <si>
    <t>労働者数</t>
  </si>
  <si>
    <t>徴収決定額</t>
  </si>
  <si>
    <t>収納額</t>
  </si>
  <si>
    <t>千円</t>
  </si>
  <si>
    <t>林業</t>
  </si>
  <si>
    <t>木材伐出業</t>
  </si>
  <si>
    <t>その他の林業</t>
  </si>
  <si>
    <t>鉱業</t>
  </si>
  <si>
    <t>金属又は非金属鉱業</t>
  </si>
  <si>
    <t>※石灰石鉱業又はドロマイト鉱業</t>
  </si>
  <si>
    <t>原油又は天然ガス鉱業</t>
  </si>
  <si>
    <t>採石業</t>
  </si>
  <si>
    <t>その他の鉱業</t>
  </si>
  <si>
    <t>石炭鉱業（※を除く）</t>
  </si>
  <si>
    <t>建設業</t>
  </si>
  <si>
    <t>水力発電施設、隧道等新設事業</t>
  </si>
  <si>
    <t>道路新設事業</t>
  </si>
  <si>
    <t>舗装工事業</t>
  </si>
  <si>
    <t>鉄道又は軌道新設事業</t>
  </si>
  <si>
    <t>建築事業</t>
  </si>
  <si>
    <t>既設建築物設備工事業</t>
  </si>
  <si>
    <t>機械装置の組立又は据付の事業</t>
  </si>
  <si>
    <t>その他の建設事業</t>
  </si>
  <si>
    <t>製造業</t>
  </si>
  <si>
    <t>食料品製造業</t>
  </si>
  <si>
    <t>たばこ等製造業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</si>
  <si>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</si>
  <si>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</si>
  <si>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</si>
  <si>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</si>
  <si>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</si>
  <si>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</si>
  <si>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</si>
  <si>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</si>
  <si>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</si>
  <si>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金属精錬業</t>
  </si>
  <si>
    <t>非鉄金属精錬業</t>
  </si>
  <si>
    <t>金属材料品製造業</t>
  </si>
  <si>
    <t>鋳物業</t>
  </si>
  <si>
    <t>金属製品製造業又は金属加工業</t>
  </si>
  <si>
    <t>洋食器･刃物･手工具又は一般金物製造業</t>
  </si>
  <si>
    <t>鍍金業</t>
  </si>
  <si>
    <t>機械器具製造業</t>
  </si>
  <si>
    <t>電気機械器具製造業</t>
  </si>
  <si>
    <t>輸送用機械器具製造業</t>
  </si>
  <si>
    <t>船舶製造又は修理業</t>
  </si>
  <si>
    <t>計量器・光学機械・時計等製造業</t>
  </si>
  <si>
    <t>貴金属製品･装身具･皮革製品製造業</t>
  </si>
  <si>
    <t>その他の製造業</t>
  </si>
  <si>
    <t>運輸業</t>
  </si>
  <si>
    <t>交通運輸事業</t>
  </si>
  <si>
    <t>貨物取扱事業</t>
  </si>
  <si>
    <t>港湾貨物取扱事業</t>
  </si>
  <si>
    <t>電気・ガス・水道又は熱供給の事業</t>
  </si>
  <si>
    <t>その他の事業</t>
  </si>
  <si>
    <t>農業又は海面漁業以外の漁業</t>
  </si>
  <si>
    <t>清掃・火葬又は屠畜の事業</t>
  </si>
  <si>
    <t>ビルメンテナンス業</t>
  </si>
  <si>
    <t>倉庫業･警備業･消毒又は害虫駆除の事業又はｺﾞﾙﾌ場の事業</t>
  </si>
  <si>
    <t>通信業、放送業、新聞業又は出版業</t>
  </si>
  <si>
    <t>卸売業、小売業、飲食店又は不動産業</t>
  </si>
  <si>
    <t>金融業、保険業又は不動産業</t>
  </si>
  <si>
    <t>一般失業対策事業</t>
  </si>
  <si>
    <t>その他の各種事業</t>
  </si>
  <si>
    <t>資料：群馬労働局</t>
  </si>
  <si>
    <t>注）1 通勤災害を含む。</t>
  </si>
  <si>
    <t xml:space="preserve">    2 事務組合委託事業場数を含む。</t>
  </si>
  <si>
    <t xml:space="preserve"> 3 総数は、単位未満を四捨五入したため、内訳を積み上げても計と一致しない場合がある。</t>
  </si>
  <si>
    <t>２４－１4 産業別労働者災害補償費支払状況 （平成28年度）</t>
  </si>
  <si>
    <t>２４－１3 軍歴調査・証明交付実績 （平成24～28年度）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</si>
</sst>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Red]\(#,##0.0\)"/>
    <numFmt numFmtId="179" formatCode="#,##0;\-#,##0;&quot;-&quot;;@"/>
    <numFmt numFmtId="180" formatCode="#,##0;&quot;△ &quot;#,##0"/>
    <numFmt numFmtId="181" formatCode="#,##0;[Red]#,##0"/>
    <numFmt numFmtId="182" formatCode="#,##0.00_);[Red]\(#,##0.00\)"/>
    <numFmt numFmtId="183" formatCode="0_ "/>
    <numFmt numFmtId="184" formatCode="0.00_);[Red]\(0.00\)"/>
  </numFmts>
  <fonts count="48">
    <font>
      <sz val="11"/>
      <name val="ＭＳ Ｐゴシック"/>
      <family val="3"/>
    </font>
    <font>
      <sz val="6"/>
      <name val="ＭＳ Ｐゴシック"/>
      <family val="3"/>
    </font>
    <font>
      <sz val="10"/>
      <name val="ＭＳ 明朝"/>
      <family val="1"/>
    </font>
    <font>
      <sz val="8"/>
      <name val="ＭＳ 明朝"/>
      <family val="1"/>
    </font>
    <font>
      <b/>
      <sz val="12"/>
      <name val="ＭＳ 明朝"/>
      <family val="1"/>
    </font>
    <font>
      <sz val="8"/>
      <name val="ＭＳ Ｐゴシック"/>
      <family val="3"/>
    </font>
    <font>
      <b/>
      <sz val="10"/>
      <name val="ＭＳ 明朝"/>
      <family val="1"/>
    </font>
    <font>
      <sz val="6"/>
      <name val="ＭＳ 明朝"/>
      <family val="1"/>
    </font>
    <font>
      <sz val="9"/>
      <name val="ＭＳ 明朝"/>
      <family val="1"/>
    </font>
    <font>
      <sz val="7"/>
      <name val="ＭＳ 明朝"/>
      <family val="1"/>
    </font>
    <font>
      <b/>
      <sz val="11"/>
      <name val="ＭＳ 明朝"/>
      <family val="1"/>
    </font>
    <font>
      <sz val="11"/>
      <name val="ＭＳ 明朝"/>
      <family val="1"/>
    </font>
    <font>
      <b/>
      <sz val="11"/>
      <name val="ＭＳ Ｐ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tted"/>
    </border>
    <border>
      <left style="thin"/>
      <right style="thin"/>
      <top/>
      <bottom style="dotted"/>
    </border>
    <border>
      <left style="thin"/>
      <right style="thin"/>
      <top style="dotted"/>
      <bottom style="dotted"/>
    </border>
    <border>
      <left style="thin"/>
      <right style="thin"/>
      <top style="dotted"/>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medium"/>
      <bottom style="thin"/>
    </border>
    <border>
      <left style="thin"/>
      <right>
        <color indexed="63"/>
      </right>
      <top>
        <color indexed="63"/>
      </top>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thin"/>
      <right style="medium"/>
      <top style="medium"/>
      <bottom style="thin"/>
    </border>
    <border>
      <left style="thin"/>
      <right style="medium"/>
      <top style="thin"/>
      <bottom style="thin"/>
    </border>
    <border>
      <left>
        <color indexed="63"/>
      </left>
      <right style="medium"/>
      <top style="thin"/>
      <bottom style="thin"/>
    </border>
    <border>
      <left>
        <color indexed="63"/>
      </left>
      <right style="medium"/>
      <top style="thin"/>
      <bottom>
        <color indexed="63"/>
      </bottom>
    </border>
    <border>
      <left style="thin"/>
      <right style="medium"/>
      <top style="thin"/>
      <bottom>
        <color indexed="63"/>
      </bottom>
    </border>
    <border>
      <left>
        <color indexed="63"/>
      </left>
      <right style="medium"/>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47" fillId="31" borderId="0" applyNumberFormat="0" applyBorder="0" applyAlignment="0" applyProtection="0"/>
  </cellStyleXfs>
  <cellXfs count="485">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right" vertical="center"/>
    </xf>
    <xf numFmtId="176" fontId="2" fillId="0" borderId="10" xfId="0" applyNumberFormat="1" applyFont="1" applyBorder="1" applyAlignment="1">
      <alignment horizontal="right" vertical="center" wrapText="1"/>
    </xf>
    <xf numFmtId="177" fontId="2" fillId="0" borderId="10" xfId="0" applyNumberFormat="1" applyFont="1" applyBorder="1" applyAlignment="1">
      <alignment horizontal="right" vertical="center" wrapText="1"/>
    </xf>
    <xf numFmtId="0" fontId="3" fillId="0" borderId="0" xfId="0" applyFont="1" applyAlignment="1">
      <alignment vertical="center"/>
    </xf>
    <xf numFmtId="0" fontId="4" fillId="0" borderId="0" xfId="0" applyFont="1" applyAlignment="1">
      <alignment vertical="center"/>
    </xf>
    <xf numFmtId="0" fontId="2" fillId="32" borderId="10" xfId="0" applyFont="1" applyFill="1" applyBorder="1" applyAlignment="1">
      <alignment vertical="center"/>
    </xf>
    <xf numFmtId="49" fontId="2" fillId="32" borderId="10" xfId="0" applyNumberFormat="1" applyFont="1" applyFill="1" applyBorder="1" applyAlignment="1">
      <alignment horizontal="center" vertical="center"/>
    </xf>
    <xf numFmtId="0" fontId="2" fillId="33" borderId="10" xfId="0" applyFont="1" applyFill="1" applyBorder="1" applyAlignment="1">
      <alignment horizontal="distributed" vertical="center"/>
    </xf>
    <xf numFmtId="0" fontId="3" fillId="33" borderId="11" xfId="0" applyFont="1" applyFill="1" applyBorder="1" applyAlignment="1">
      <alignment horizontal="distributed" vertical="center"/>
    </xf>
    <xf numFmtId="176" fontId="2" fillId="0" borderId="0" xfId="0" applyNumberFormat="1" applyFont="1" applyAlignment="1">
      <alignment vertical="center"/>
    </xf>
    <xf numFmtId="178" fontId="2" fillId="0" borderId="12" xfId="0" applyNumberFormat="1" applyFont="1" applyBorder="1" applyAlignment="1">
      <alignment horizontal="right" vertical="center" wrapText="1"/>
    </xf>
    <xf numFmtId="182" fontId="2" fillId="0" borderId="10" xfId="0" applyNumberFormat="1" applyFont="1" applyBorder="1" applyAlignment="1">
      <alignment horizontal="right" vertical="center" wrapText="1"/>
    </xf>
    <xf numFmtId="0" fontId="2" fillId="33" borderId="11" xfId="0" applyFont="1" applyFill="1" applyBorder="1" applyAlignment="1">
      <alignment horizontal="distributed" vertical="center"/>
    </xf>
    <xf numFmtId="0" fontId="2" fillId="33" borderId="13" xfId="0" applyFont="1" applyFill="1" applyBorder="1" applyAlignment="1">
      <alignment horizontal="distributed" vertical="center" wrapText="1"/>
    </xf>
    <xf numFmtId="0" fontId="2" fillId="33" borderId="14" xfId="0" applyFont="1" applyFill="1" applyBorder="1" applyAlignment="1">
      <alignment horizontal="distributed" vertical="center"/>
    </xf>
    <xf numFmtId="0" fontId="2" fillId="33" borderId="11" xfId="0" applyFont="1" applyFill="1" applyBorder="1" applyAlignment="1">
      <alignment horizontal="distributed" vertical="center"/>
    </xf>
    <xf numFmtId="0" fontId="2" fillId="33" borderId="15" xfId="0" applyFont="1" applyFill="1" applyBorder="1" applyAlignment="1">
      <alignment horizontal="distributed" vertical="center"/>
    </xf>
    <xf numFmtId="0" fontId="2" fillId="33" borderId="16" xfId="0" applyFont="1" applyFill="1" applyBorder="1" applyAlignment="1">
      <alignment horizontal="distributed" vertical="center"/>
    </xf>
    <xf numFmtId="0" fontId="2" fillId="0" borderId="0" xfId="0" applyFont="1" applyAlignment="1">
      <alignment horizontal="right" vertical="center"/>
    </xf>
    <xf numFmtId="179" fontId="2" fillId="0" borderId="0" xfId="0" applyNumberFormat="1" applyFont="1" applyAlignment="1">
      <alignment vertical="center"/>
    </xf>
    <xf numFmtId="0" fontId="2" fillId="33" borderId="10" xfId="0" applyFont="1" applyFill="1" applyBorder="1" applyAlignment="1">
      <alignment horizontal="distributed" vertical="center" wrapText="1"/>
    </xf>
    <xf numFmtId="0" fontId="2" fillId="32" borderId="17" xfId="0" applyFont="1" applyFill="1" applyBorder="1" applyAlignment="1">
      <alignment vertical="center"/>
    </xf>
    <xf numFmtId="0" fontId="2" fillId="32" borderId="15" xfId="0" applyFont="1" applyFill="1" applyBorder="1" applyAlignment="1">
      <alignment vertical="center"/>
    </xf>
    <xf numFmtId="0" fontId="2" fillId="32" borderId="16" xfId="0" applyFont="1" applyFill="1" applyBorder="1" applyAlignment="1">
      <alignment vertical="center"/>
    </xf>
    <xf numFmtId="49" fontId="2" fillId="32" borderId="16" xfId="0" applyNumberFormat="1" applyFont="1" applyFill="1" applyBorder="1" applyAlignment="1">
      <alignment horizontal="distributed" vertical="center"/>
    </xf>
    <xf numFmtId="0" fontId="6" fillId="0" borderId="0" xfId="0" applyFont="1" applyAlignment="1">
      <alignment horizontal="right" vertical="center"/>
    </xf>
    <xf numFmtId="176" fontId="6" fillId="0" borderId="10" xfId="0" applyNumberFormat="1" applyFont="1" applyBorder="1" applyAlignment="1">
      <alignment horizontal="right" vertical="center" wrapText="1"/>
    </xf>
    <xf numFmtId="0" fontId="6" fillId="0" borderId="0" xfId="0" applyFont="1" applyAlignment="1">
      <alignment vertical="center"/>
    </xf>
    <xf numFmtId="9" fontId="2" fillId="0" borderId="10" xfId="43" applyNumberFormat="1" applyFont="1" applyBorder="1" applyAlignment="1">
      <alignment horizontal="right" vertical="center" wrapText="1"/>
    </xf>
    <xf numFmtId="49" fontId="2" fillId="32" borderId="16" xfId="0" applyNumberFormat="1" applyFont="1" applyFill="1" applyBorder="1" applyAlignment="1">
      <alignment horizontal="left" vertical="center"/>
    </xf>
    <xf numFmtId="38" fontId="2" fillId="0" borderId="10" xfId="51" applyFont="1" applyBorder="1" applyAlignment="1">
      <alignment horizontal="right" vertical="center" wrapText="1"/>
    </xf>
    <xf numFmtId="0" fontId="2" fillId="32" borderId="15" xfId="0" applyNumberFormat="1" applyFont="1" applyFill="1" applyBorder="1" applyAlignment="1">
      <alignment horizontal="right" vertical="center"/>
    </xf>
    <xf numFmtId="49" fontId="2" fillId="32" borderId="15" xfId="0" applyNumberFormat="1" applyFont="1" applyFill="1" applyBorder="1" applyAlignment="1">
      <alignment horizontal="right" vertical="center"/>
    </xf>
    <xf numFmtId="38" fontId="2" fillId="0" borderId="10" xfId="51" applyNumberFormat="1" applyFont="1" applyBorder="1" applyAlignment="1">
      <alignment horizontal="right" vertical="center" wrapText="1"/>
    </xf>
    <xf numFmtId="38" fontId="2" fillId="0" borderId="0" xfId="0" applyNumberFormat="1" applyFont="1" applyAlignment="1">
      <alignment vertical="center"/>
    </xf>
    <xf numFmtId="183" fontId="2" fillId="0" borderId="0" xfId="0" applyNumberFormat="1" applyFont="1" applyAlignment="1">
      <alignment vertical="center"/>
    </xf>
    <xf numFmtId="9" fontId="2" fillId="0" borderId="0" xfId="0" applyNumberFormat="1" applyFont="1" applyAlignment="1">
      <alignment vertical="center"/>
    </xf>
    <xf numFmtId="184" fontId="2" fillId="0" borderId="0" xfId="0" applyNumberFormat="1" applyFont="1" applyAlignment="1">
      <alignment vertical="center"/>
    </xf>
    <xf numFmtId="0" fontId="2" fillId="33" borderId="14" xfId="0" applyFont="1" applyFill="1" applyBorder="1" applyAlignment="1">
      <alignment horizontal="distributed" vertical="center"/>
    </xf>
    <xf numFmtId="184" fontId="2" fillId="0" borderId="10" xfId="0" applyNumberFormat="1" applyFont="1" applyBorder="1" applyAlignment="1">
      <alignment horizontal="right" vertical="center"/>
    </xf>
    <xf numFmtId="0" fontId="2" fillId="32" borderId="10" xfId="0" applyFont="1" applyFill="1" applyBorder="1" applyAlignment="1">
      <alignment horizontal="distributed" vertical="center"/>
    </xf>
    <xf numFmtId="184" fontId="2" fillId="0" borderId="10" xfId="0" applyNumberFormat="1" applyFont="1" applyBorder="1" applyAlignment="1">
      <alignment horizontal="right" vertical="center" wrapText="1"/>
    </xf>
    <xf numFmtId="184" fontId="2" fillId="0" borderId="10" xfId="0" applyNumberFormat="1" applyFont="1" applyFill="1" applyBorder="1" applyAlignment="1">
      <alignment horizontal="right" vertical="center" wrapText="1"/>
    </xf>
    <xf numFmtId="177" fontId="6" fillId="0" borderId="10" xfId="0" applyNumberFormat="1" applyFont="1" applyBorder="1" applyAlignment="1">
      <alignment horizontal="right" vertical="center" wrapText="1"/>
    </xf>
    <xf numFmtId="182" fontId="6" fillId="0" borderId="10" xfId="0" applyNumberFormat="1" applyFont="1" applyBorder="1" applyAlignment="1">
      <alignment horizontal="right" vertical="center" wrapText="1"/>
    </xf>
    <xf numFmtId="177" fontId="2" fillId="0" borderId="0" xfId="0" applyNumberFormat="1" applyFont="1" applyAlignment="1">
      <alignment vertical="center"/>
    </xf>
    <xf numFmtId="0" fontId="6" fillId="32" borderId="17" xfId="0" applyFont="1" applyFill="1" applyBorder="1" applyAlignment="1">
      <alignment horizontal="distributed" vertical="center"/>
    </xf>
    <xf numFmtId="0" fontId="6" fillId="32" borderId="16" xfId="0" applyFont="1" applyFill="1" applyBorder="1" applyAlignment="1">
      <alignment horizontal="distributed" vertical="center"/>
    </xf>
    <xf numFmtId="177" fontId="6" fillId="0" borderId="0" xfId="0" applyNumberFormat="1" applyFont="1" applyAlignment="1">
      <alignment vertical="center"/>
    </xf>
    <xf numFmtId="0" fontId="2" fillId="32" borderId="16" xfId="0" applyFont="1" applyFill="1" applyBorder="1" applyAlignment="1">
      <alignment horizontal="distributed" vertical="center"/>
    </xf>
    <xf numFmtId="184" fontId="2" fillId="0" borderId="10" xfId="0" applyNumberFormat="1" applyFont="1" applyBorder="1" applyAlignment="1">
      <alignment horizontal="right"/>
    </xf>
    <xf numFmtId="184" fontId="2" fillId="0" borderId="10" xfId="0" applyNumberFormat="1" applyFont="1" applyBorder="1" applyAlignment="1">
      <alignment/>
    </xf>
    <xf numFmtId="0" fontId="2" fillId="32" borderId="18" xfId="0" applyFont="1" applyFill="1" applyBorder="1" applyAlignment="1">
      <alignment vertical="center"/>
    </xf>
    <xf numFmtId="0" fontId="2" fillId="32" borderId="19" xfId="0" applyFont="1" applyFill="1" applyBorder="1" applyAlignment="1">
      <alignment horizontal="distributed" vertical="center"/>
    </xf>
    <xf numFmtId="0" fontId="6" fillId="32" borderId="17" xfId="0" applyFont="1" applyFill="1" applyBorder="1" applyAlignment="1">
      <alignment vertical="center"/>
    </xf>
    <xf numFmtId="184" fontId="6" fillId="0" borderId="10" xfId="0" applyNumberFormat="1" applyFont="1" applyBorder="1" applyAlignment="1">
      <alignment horizontal="right" vertical="center" wrapText="1"/>
    </xf>
    <xf numFmtId="177" fontId="2" fillId="0" borderId="10" xfId="0" applyNumberFormat="1" applyFont="1" applyFill="1" applyBorder="1" applyAlignment="1">
      <alignment horizontal="right" vertical="center" wrapText="1"/>
    </xf>
    <xf numFmtId="0" fontId="3" fillId="32" borderId="16" xfId="0" applyFont="1" applyFill="1" applyBorder="1" applyAlignment="1">
      <alignment horizontal="distributed" vertical="center"/>
    </xf>
    <xf numFmtId="182" fontId="2" fillId="0" borderId="0" xfId="0" applyNumberFormat="1" applyFont="1" applyAlignment="1">
      <alignment vertical="center"/>
    </xf>
    <xf numFmtId="0" fontId="3" fillId="0" borderId="0" xfId="0" applyFont="1" applyAlignment="1">
      <alignment horizontal="left" vertical="center"/>
    </xf>
    <xf numFmtId="177" fontId="2" fillId="0" borderId="0" xfId="0" applyNumberFormat="1" applyFont="1" applyAlignment="1">
      <alignment horizontal="right" vertical="center"/>
    </xf>
    <xf numFmtId="182" fontId="2" fillId="0" borderId="0" xfId="0" applyNumberFormat="1" applyFont="1" applyAlignment="1">
      <alignment horizontal="right" vertical="center"/>
    </xf>
    <xf numFmtId="41" fontId="6" fillId="0" borderId="0" xfId="0" applyNumberFormat="1" applyFont="1" applyAlignment="1">
      <alignment vertical="center" shrinkToFit="1"/>
    </xf>
    <xf numFmtId="41" fontId="2" fillId="0" borderId="20" xfId="0" applyNumberFormat="1" applyFont="1" applyBorder="1" applyAlignment="1">
      <alignment horizontal="right" vertical="center" wrapText="1"/>
    </xf>
    <xf numFmtId="0" fontId="6" fillId="0" borderId="0" xfId="0" applyFont="1" applyAlignment="1">
      <alignment vertical="center" shrinkToFit="1"/>
    </xf>
    <xf numFmtId="41" fontId="2" fillId="0" borderId="21" xfId="0" applyNumberFormat="1" applyFont="1" applyBorder="1" applyAlignment="1">
      <alignment horizontal="right" vertical="center" wrapText="1"/>
    </xf>
    <xf numFmtId="41" fontId="2" fillId="0" borderId="22" xfId="0" applyNumberFormat="1" applyFont="1" applyBorder="1" applyAlignment="1">
      <alignment horizontal="right" vertical="center" wrapText="1"/>
    </xf>
    <xf numFmtId="41" fontId="2" fillId="0" borderId="23" xfId="0" applyNumberFormat="1" applyFont="1" applyBorder="1" applyAlignment="1">
      <alignment horizontal="right" vertical="center" wrapText="1"/>
    </xf>
    <xf numFmtId="41" fontId="6" fillId="0" borderId="20" xfId="0" applyNumberFormat="1" applyFont="1" applyBorder="1" applyAlignment="1">
      <alignment horizontal="right" vertical="center" wrapText="1"/>
    </xf>
    <xf numFmtId="41" fontId="6" fillId="0" borderId="21" xfId="0" applyNumberFormat="1" applyFont="1" applyBorder="1" applyAlignment="1">
      <alignment horizontal="right" vertical="center" wrapText="1"/>
    </xf>
    <xf numFmtId="41" fontId="6" fillId="0" borderId="22" xfId="0" applyNumberFormat="1" applyFont="1" applyBorder="1" applyAlignment="1">
      <alignment horizontal="right" vertical="center" wrapText="1"/>
    </xf>
    <xf numFmtId="41" fontId="6" fillId="0" borderId="23" xfId="0" applyNumberFormat="1" applyFont="1" applyBorder="1" applyAlignment="1">
      <alignment horizontal="right" vertical="center" wrapText="1"/>
    </xf>
    <xf numFmtId="41" fontId="2" fillId="0" borderId="20" xfId="0" applyNumberFormat="1" applyFont="1" applyFill="1" applyBorder="1" applyAlignment="1">
      <alignment horizontal="right" vertical="center" wrapText="1"/>
    </xf>
    <xf numFmtId="41" fontId="2" fillId="0" borderId="22" xfId="0" applyNumberFormat="1" applyFont="1" applyFill="1" applyBorder="1" applyAlignment="1">
      <alignment horizontal="right" vertical="center" wrapText="1"/>
    </xf>
    <xf numFmtId="41" fontId="2" fillId="0" borderId="14" xfId="0" applyNumberFormat="1" applyFont="1" applyFill="1" applyBorder="1" applyAlignment="1">
      <alignment horizontal="right" vertical="center" wrapText="1"/>
    </xf>
    <xf numFmtId="41" fontId="2" fillId="0" borderId="23" xfId="0" applyNumberFormat="1" applyFont="1" applyFill="1" applyBorder="1" applyAlignment="1">
      <alignment horizontal="right" vertical="center" wrapText="1"/>
    </xf>
    <xf numFmtId="41" fontId="6" fillId="0" borderId="23" xfId="0" applyNumberFormat="1" applyFont="1" applyFill="1" applyBorder="1" applyAlignment="1">
      <alignment horizontal="right" vertical="center" wrapText="1"/>
    </xf>
    <xf numFmtId="41" fontId="2" fillId="0" borderId="22" xfId="0" applyNumberFormat="1" applyFont="1" applyBorder="1" applyAlignment="1" quotePrefix="1">
      <alignment horizontal="right" vertical="center" wrapText="1"/>
    </xf>
    <xf numFmtId="3" fontId="2" fillId="0" borderId="0" xfId="0" applyNumberFormat="1" applyFont="1" applyAlignment="1">
      <alignment vertical="center"/>
    </xf>
    <xf numFmtId="41" fontId="2" fillId="0" borderId="0" xfId="0" applyNumberFormat="1" applyFont="1" applyAlignment="1">
      <alignment vertical="center"/>
    </xf>
    <xf numFmtId="0" fontId="0" fillId="0" borderId="0" xfId="0" applyFont="1" applyAlignment="1">
      <alignment vertical="center"/>
    </xf>
    <xf numFmtId="3" fontId="6" fillId="0" borderId="10" xfId="0" applyNumberFormat="1" applyFont="1" applyBorder="1" applyAlignment="1" applyProtection="1">
      <alignment horizontal="right" vertical="center"/>
      <protection/>
    </xf>
    <xf numFmtId="3" fontId="6" fillId="0" borderId="0" xfId="0" applyNumberFormat="1" applyFont="1" applyAlignment="1">
      <alignment vertical="center"/>
    </xf>
    <xf numFmtId="0" fontId="2" fillId="32" borderId="17" xfId="0" applyNumberFormat="1" applyFont="1" applyFill="1" applyBorder="1" applyAlignment="1">
      <alignment vertical="center"/>
    </xf>
    <xf numFmtId="0" fontId="2" fillId="32" borderId="16" xfId="0" applyNumberFormat="1" applyFont="1" applyFill="1" applyBorder="1" applyAlignment="1">
      <alignment horizontal="left" vertical="center"/>
    </xf>
    <xf numFmtId="41" fontId="2" fillId="0" borderId="11" xfId="0" applyNumberFormat="1" applyFont="1" applyBorder="1" applyAlignment="1">
      <alignment horizontal="right" vertical="center" wrapText="1"/>
    </xf>
    <xf numFmtId="0" fontId="2" fillId="32" borderId="16" xfId="0" applyNumberFormat="1" applyFont="1" applyFill="1" applyBorder="1" applyAlignment="1">
      <alignment horizontal="distributed" vertical="center"/>
    </xf>
    <xf numFmtId="41" fontId="2" fillId="0" borderId="10" xfId="0" applyNumberFormat="1" applyFont="1" applyBorder="1" applyAlignment="1">
      <alignment horizontal="right" vertical="center" wrapText="1"/>
    </xf>
    <xf numFmtId="177" fontId="2" fillId="0" borderId="11" xfId="0" applyNumberFormat="1" applyFont="1" applyBorder="1" applyAlignment="1">
      <alignment horizontal="right" vertical="center" wrapText="1"/>
    </xf>
    <xf numFmtId="0" fontId="2" fillId="33" borderId="13" xfId="0" applyFont="1" applyFill="1" applyBorder="1" applyAlignment="1">
      <alignment horizontal="distributed" vertical="center" wrapText="1"/>
    </xf>
    <xf numFmtId="38" fontId="2" fillId="0" borderId="10" xfId="51" applyFont="1" applyBorder="1" applyAlignment="1">
      <alignment horizontal="right" vertical="center"/>
    </xf>
    <xf numFmtId="49" fontId="6" fillId="32" borderId="10" xfId="0" applyNumberFormat="1" applyFont="1" applyFill="1" applyBorder="1" applyAlignment="1">
      <alignment horizontal="center" vertical="center"/>
    </xf>
    <xf numFmtId="38" fontId="6" fillId="0" borderId="10" xfId="51" applyFont="1" applyBorder="1" applyAlignment="1">
      <alignment horizontal="right" vertical="center"/>
    </xf>
    <xf numFmtId="20" fontId="3" fillId="0" borderId="0" xfId="0" applyNumberFormat="1" applyFont="1" applyAlignment="1">
      <alignment vertical="center"/>
    </xf>
    <xf numFmtId="38" fontId="2" fillId="0" borderId="0" xfId="51" applyFont="1" applyAlignment="1">
      <alignment vertical="center"/>
    </xf>
    <xf numFmtId="38" fontId="2" fillId="33" borderId="13" xfId="51" applyFont="1" applyFill="1" applyBorder="1" applyAlignment="1">
      <alignment vertical="center"/>
    </xf>
    <xf numFmtId="38" fontId="2" fillId="33" borderId="13" xfId="51" applyFont="1" applyFill="1" applyBorder="1" applyAlignment="1">
      <alignment horizontal="center" vertical="center" wrapText="1"/>
    </xf>
    <xf numFmtId="38" fontId="2" fillId="33" borderId="14" xfId="51" applyFont="1" applyFill="1" applyBorder="1" applyAlignment="1">
      <alignment horizontal="center" vertical="center"/>
    </xf>
    <xf numFmtId="38" fontId="2" fillId="33" borderId="14" xfId="51" applyFont="1" applyFill="1" applyBorder="1" applyAlignment="1">
      <alignment horizontal="center" vertical="center" wrapText="1"/>
    </xf>
    <xf numFmtId="0" fontId="2" fillId="0" borderId="24" xfId="0" applyFont="1" applyBorder="1" applyAlignment="1">
      <alignment vertical="center"/>
    </xf>
    <xf numFmtId="38" fontId="2" fillId="33" borderId="11" xfId="51" applyFont="1" applyFill="1" applyBorder="1" applyAlignment="1">
      <alignment vertical="center"/>
    </xf>
    <xf numFmtId="38" fontId="2" fillId="33" borderId="11" xfId="51" applyFont="1" applyFill="1" applyBorder="1" applyAlignment="1">
      <alignment horizontal="center" vertical="center" wrapText="1"/>
    </xf>
    <xf numFmtId="38" fontId="6" fillId="0" borderId="10" xfId="51" applyFont="1" applyFill="1" applyBorder="1" applyAlignment="1">
      <alignment horizontal="right" vertical="center"/>
    </xf>
    <xf numFmtId="38" fontId="6" fillId="0" borderId="10" xfId="51" applyFont="1" applyFill="1" applyBorder="1" applyAlignment="1">
      <alignment horizontal="right" vertical="center" wrapText="1"/>
    </xf>
    <xf numFmtId="38" fontId="2" fillId="0" borderId="10" xfId="51" applyFont="1" applyFill="1" applyBorder="1" applyAlignment="1">
      <alignment horizontal="right" vertical="center"/>
    </xf>
    <xf numFmtId="38" fontId="2" fillId="0" borderId="10" xfId="51" applyFont="1" applyFill="1" applyBorder="1" applyAlignment="1">
      <alignment horizontal="right" vertical="center" wrapText="1"/>
    </xf>
    <xf numFmtId="0" fontId="7" fillId="32" borderId="16" xfId="0" applyFont="1" applyFill="1" applyBorder="1" applyAlignment="1">
      <alignment horizontal="distributed" vertical="center"/>
    </xf>
    <xf numFmtId="0" fontId="8" fillId="32" borderId="16" xfId="0" applyFont="1" applyFill="1" applyBorder="1" applyAlignment="1">
      <alignment horizontal="distributed" vertical="center"/>
    </xf>
    <xf numFmtId="38" fontId="2" fillId="0" borderId="11" xfId="51" applyFont="1" applyFill="1" applyBorder="1" applyAlignment="1">
      <alignment horizontal="right" vertical="center" wrapText="1"/>
    </xf>
    <xf numFmtId="38" fontId="2" fillId="0" borderId="11" xfId="51" applyFont="1" applyFill="1" applyBorder="1" applyAlignment="1">
      <alignment horizontal="right" vertical="center"/>
    </xf>
    <xf numFmtId="38" fontId="2" fillId="0" borderId="13" xfId="51" applyFont="1" applyFill="1" applyBorder="1" applyAlignment="1">
      <alignment horizontal="right" vertical="center"/>
    </xf>
    <xf numFmtId="0" fontId="2" fillId="32" borderId="25" xfId="0" applyFont="1" applyFill="1" applyBorder="1" applyAlignment="1">
      <alignment vertical="center"/>
    </xf>
    <xf numFmtId="0" fontId="7" fillId="32" borderId="26" xfId="0" applyFont="1" applyFill="1" applyBorder="1" applyAlignment="1">
      <alignment horizontal="distributed" vertical="center"/>
    </xf>
    <xf numFmtId="0" fontId="2" fillId="32" borderId="26" xfId="0" applyFont="1" applyFill="1" applyBorder="1" applyAlignment="1">
      <alignment horizontal="distributed" vertical="center"/>
    </xf>
    <xf numFmtId="38" fontId="2" fillId="0" borderId="13" xfId="51" applyFont="1" applyFill="1" applyBorder="1" applyAlignment="1">
      <alignment horizontal="right" vertical="center" wrapText="1"/>
    </xf>
    <xf numFmtId="38" fontId="2" fillId="0" borderId="14" xfId="51" applyFont="1" applyFill="1" applyBorder="1" applyAlignment="1">
      <alignment horizontal="right" vertical="center" wrapText="1"/>
    </xf>
    <xf numFmtId="38" fontId="6" fillId="0" borderId="27" xfId="51" applyFont="1" applyFill="1" applyBorder="1" applyAlignment="1">
      <alignment horizontal="right" vertical="center" wrapText="1"/>
    </xf>
    <xf numFmtId="38" fontId="6" fillId="0" borderId="27" xfId="0" applyNumberFormat="1" applyFont="1" applyFill="1" applyBorder="1" applyAlignment="1">
      <alignment vertical="center"/>
    </xf>
    <xf numFmtId="0" fontId="2" fillId="32" borderId="16" xfId="0" applyFont="1" applyFill="1" applyBorder="1" applyAlignment="1">
      <alignment vertical="center" shrinkToFit="1"/>
    </xf>
    <xf numFmtId="0" fontId="2" fillId="0" borderId="0" xfId="0" applyFont="1" applyFill="1" applyAlignment="1">
      <alignment vertical="center"/>
    </xf>
    <xf numFmtId="38" fontId="2" fillId="0" borderId="0" xfId="51" applyFont="1" applyFill="1" applyBorder="1" applyAlignment="1">
      <alignment horizontal="right" vertical="center"/>
    </xf>
    <xf numFmtId="38" fontId="2" fillId="0" borderId="0" xfId="51" applyFont="1" applyFill="1" applyBorder="1" applyAlignment="1">
      <alignment horizontal="right" vertical="center" wrapText="1"/>
    </xf>
    <xf numFmtId="38" fontId="2" fillId="0" borderId="0" xfId="51" applyFont="1" applyFill="1" applyAlignment="1">
      <alignment vertical="center"/>
    </xf>
    <xf numFmtId="0" fontId="2" fillId="33" borderId="14" xfId="0" applyFont="1" applyFill="1" applyBorder="1" applyAlignment="1">
      <alignment horizontal="distributed"/>
    </xf>
    <xf numFmtId="0" fontId="3" fillId="33" borderId="11" xfId="0" applyFont="1" applyFill="1" applyBorder="1" applyAlignment="1">
      <alignment horizontal="distributed" vertical="center"/>
    </xf>
    <xf numFmtId="0" fontId="2" fillId="0" borderId="10" xfId="0" applyFont="1" applyBorder="1" applyAlignment="1" quotePrefix="1">
      <alignment horizontal="right" vertical="center"/>
    </xf>
    <xf numFmtId="0" fontId="2" fillId="32" borderId="17" xfId="0" applyFont="1" applyFill="1" applyBorder="1" applyAlignment="1">
      <alignment horizontal="distributed" vertical="center"/>
    </xf>
    <xf numFmtId="0" fontId="2" fillId="32" borderId="15" xfId="0" applyFont="1" applyFill="1" applyBorder="1" applyAlignment="1">
      <alignment horizontal="distributed" vertical="center"/>
    </xf>
    <xf numFmtId="0" fontId="2" fillId="0" borderId="10" xfId="0" applyFont="1" applyFill="1" applyBorder="1" applyAlignment="1">
      <alignment horizontal="right" vertical="center"/>
    </xf>
    <xf numFmtId="177" fontId="6" fillId="0" borderId="10" xfId="0" applyNumberFormat="1" applyFont="1" applyFill="1" applyBorder="1" applyAlignment="1">
      <alignment horizontal="right" vertical="center" wrapText="1"/>
    </xf>
    <xf numFmtId="0" fontId="6" fillId="0" borderId="10" xfId="0" applyFont="1" applyFill="1" applyBorder="1" applyAlignment="1">
      <alignment horizontal="right" vertical="center"/>
    </xf>
    <xf numFmtId="38" fontId="6" fillId="0" borderId="0" xfId="51" applyFont="1" applyAlignment="1">
      <alignment vertical="center"/>
    </xf>
    <xf numFmtId="0" fontId="2" fillId="32" borderId="17" xfId="0" applyFont="1" applyFill="1" applyBorder="1" applyAlignment="1">
      <alignment horizontal="right" vertical="center"/>
    </xf>
    <xf numFmtId="0" fontId="2" fillId="32" borderId="0" xfId="0" applyFont="1" applyFill="1" applyAlignment="1">
      <alignment horizontal="distributed" vertical="center"/>
    </xf>
    <xf numFmtId="0" fontId="2" fillId="32" borderId="15" xfId="0" applyFont="1" applyFill="1" applyBorder="1" applyAlignment="1">
      <alignment horizontal="left" vertical="center"/>
    </xf>
    <xf numFmtId="0" fontId="2" fillId="0" borderId="10" xfId="0" applyFont="1" applyFill="1" applyBorder="1" applyAlignment="1">
      <alignment vertical="center"/>
    </xf>
    <xf numFmtId="180" fontId="10" fillId="0" borderId="10" xfId="0" applyNumberFormat="1" applyFont="1" applyFill="1" applyBorder="1" applyAlignment="1">
      <alignment horizontal="right" vertical="center"/>
    </xf>
    <xf numFmtId="180" fontId="2" fillId="0" borderId="0" xfId="0" applyNumberFormat="1" applyFont="1" applyAlignment="1">
      <alignment vertical="center"/>
    </xf>
    <xf numFmtId="180" fontId="11" fillId="0" borderId="10" xfId="0" applyNumberFormat="1" applyFont="1" applyFill="1" applyBorder="1" applyAlignment="1">
      <alignment horizontal="right" vertical="center"/>
    </xf>
    <xf numFmtId="180" fontId="10" fillId="0" borderId="10" xfId="0" applyNumberFormat="1" applyFont="1" applyBorder="1" applyAlignment="1">
      <alignment horizontal="right" vertical="center"/>
    </xf>
    <xf numFmtId="180" fontId="2" fillId="0" borderId="0" xfId="0" applyNumberFormat="1" applyFont="1" applyFill="1" applyBorder="1" applyAlignment="1">
      <alignment horizontal="right" vertical="center"/>
    </xf>
    <xf numFmtId="180" fontId="11" fillId="0" borderId="10" xfId="0" applyNumberFormat="1" applyFont="1" applyBorder="1" applyAlignment="1">
      <alignment vertical="center"/>
    </xf>
    <xf numFmtId="0" fontId="2" fillId="0" borderId="0" xfId="0" applyNumberFormat="1" applyFont="1" applyAlignment="1">
      <alignment vertical="center"/>
    </xf>
    <xf numFmtId="0" fontId="2" fillId="0" borderId="0" xfId="0" applyNumberFormat="1" applyFont="1" applyBorder="1" applyAlignment="1">
      <alignment horizontal="right" vertical="center"/>
    </xf>
    <xf numFmtId="180" fontId="6" fillId="0" borderId="0" xfId="0" applyNumberFormat="1" applyFont="1" applyBorder="1" applyAlignment="1">
      <alignment horizontal="right" vertical="center"/>
    </xf>
    <xf numFmtId="180" fontId="3" fillId="0" borderId="0" xfId="0" applyNumberFormat="1" applyFont="1" applyAlignment="1">
      <alignment horizontal="right" vertical="center"/>
    </xf>
    <xf numFmtId="180" fontId="3" fillId="0" borderId="0" xfId="0" applyNumberFormat="1" applyFont="1" applyAlignment="1">
      <alignment vertical="center"/>
    </xf>
    <xf numFmtId="180" fontId="2" fillId="0" borderId="0" xfId="0" applyNumberFormat="1" applyFont="1" applyAlignment="1">
      <alignment horizontal="right" vertical="center"/>
    </xf>
    <xf numFmtId="0" fontId="2" fillId="0" borderId="17" xfId="0" applyFont="1" applyBorder="1" applyAlignment="1">
      <alignment horizontal="right" vertical="center"/>
    </xf>
    <xf numFmtId="0" fontId="2" fillId="0" borderId="16" xfId="0" applyFont="1" applyBorder="1" applyAlignment="1">
      <alignment horizontal="right" vertical="center"/>
    </xf>
    <xf numFmtId="0" fontId="2" fillId="0" borderId="15" xfId="0" applyFont="1" applyBorder="1" applyAlignment="1">
      <alignment vertical="center"/>
    </xf>
    <xf numFmtId="177" fontId="2" fillId="0" borderId="17" xfId="0" applyNumberFormat="1" applyFont="1" applyFill="1" applyBorder="1" applyAlignment="1">
      <alignment horizontal="right" vertical="center" wrapText="1"/>
    </xf>
    <xf numFmtId="177" fontId="2" fillId="0" borderId="16" xfId="0" applyNumberFormat="1" applyFont="1" applyFill="1" applyBorder="1" applyAlignment="1">
      <alignment horizontal="right" vertical="center" wrapText="1"/>
    </xf>
    <xf numFmtId="0" fontId="2" fillId="0" borderId="15" xfId="0" applyFont="1" applyFill="1" applyBorder="1" applyAlignment="1">
      <alignment vertical="center"/>
    </xf>
    <xf numFmtId="177" fontId="6" fillId="0" borderId="17" xfId="0" applyNumberFormat="1" applyFont="1" applyFill="1" applyBorder="1" applyAlignment="1">
      <alignment horizontal="right" vertical="center" wrapText="1"/>
    </xf>
    <xf numFmtId="0" fontId="6" fillId="0" borderId="15" xfId="0" applyFont="1" applyFill="1" applyBorder="1" applyAlignment="1">
      <alignment vertical="center"/>
    </xf>
    <xf numFmtId="0" fontId="2" fillId="32" borderId="25" xfId="0" applyFont="1" applyFill="1" applyBorder="1" applyAlignment="1">
      <alignment horizontal="distributed" vertical="center" wrapText="1"/>
    </xf>
    <xf numFmtId="0" fontId="2" fillId="32" borderId="28" xfId="0" applyFont="1" applyFill="1" applyBorder="1" applyAlignment="1">
      <alignment horizontal="distributed" vertical="center"/>
    </xf>
    <xf numFmtId="0" fontId="2" fillId="32" borderId="25" xfId="0" applyFont="1" applyFill="1" applyBorder="1" applyAlignment="1">
      <alignment horizontal="distributed" vertical="center"/>
    </xf>
    <xf numFmtId="0" fontId="6" fillId="0" borderId="10" xfId="0" applyFont="1" applyBorder="1" applyAlignment="1">
      <alignment horizontal="right" vertical="center"/>
    </xf>
    <xf numFmtId="180" fontId="2" fillId="0" borderId="10" xfId="0" applyNumberFormat="1" applyFont="1" applyBorder="1" applyAlignment="1">
      <alignment horizontal="right" vertical="center"/>
    </xf>
    <xf numFmtId="177" fontId="2" fillId="0" borderId="10" xfId="0" applyNumberFormat="1" applyFont="1" applyBorder="1" applyAlignment="1">
      <alignment horizontal="right" vertical="center"/>
    </xf>
    <xf numFmtId="3" fontId="2" fillId="0" borderId="10" xfId="0" applyNumberFormat="1" applyFont="1" applyBorder="1" applyAlignment="1">
      <alignment horizontal="right" vertical="center"/>
    </xf>
    <xf numFmtId="180" fontId="6" fillId="0" borderId="10" xfId="0" applyNumberFormat="1" applyFont="1" applyBorder="1" applyAlignment="1">
      <alignment horizontal="right" vertical="center"/>
    </xf>
    <xf numFmtId="177" fontId="6" fillId="0" borderId="10" xfId="51" applyNumberFormat="1" applyFont="1" applyBorder="1" applyAlignment="1">
      <alignment horizontal="right" vertical="center"/>
    </xf>
    <xf numFmtId="181" fontId="2" fillId="0" borderId="0" xfId="0" applyNumberFormat="1" applyFont="1" applyAlignment="1">
      <alignment horizontal="center" vertical="center"/>
    </xf>
    <xf numFmtId="0" fontId="2" fillId="0" borderId="0" xfId="0" applyFont="1" applyAlignment="1">
      <alignment horizontal="center" vertical="center"/>
    </xf>
    <xf numFmtId="0" fontId="2" fillId="33" borderId="11" xfId="0" applyFont="1" applyFill="1" applyBorder="1" applyAlignment="1">
      <alignment horizontal="distributed" vertical="center" wrapText="1"/>
    </xf>
    <xf numFmtId="0" fontId="6" fillId="0" borderId="16" xfId="0" applyFont="1" applyBorder="1" applyAlignment="1">
      <alignment horizontal="right" vertical="center"/>
    </xf>
    <xf numFmtId="0" fontId="2" fillId="0" borderId="0" xfId="0" applyFont="1" applyFill="1" applyAlignment="1" applyProtection="1">
      <alignment vertical="center"/>
      <protection/>
    </xf>
    <xf numFmtId="0" fontId="4" fillId="0" borderId="0" xfId="0" applyFont="1" applyAlignment="1" applyProtection="1">
      <alignment vertical="center"/>
      <protection/>
    </xf>
    <xf numFmtId="0" fontId="2" fillId="0" borderId="0" xfId="0" applyFont="1" applyAlignment="1" applyProtection="1">
      <alignment vertical="center"/>
      <protection/>
    </xf>
    <xf numFmtId="0" fontId="6" fillId="0" borderId="0" xfId="0" applyFont="1" applyFill="1" applyAlignment="1" applyProtection="1">
      <alignment vertical="center"/>
      <protection/>
    </xf>
    <xf numFmtId="180" fontId="2" fillId="0" borderId="0" xfId="0" applyNumberFormat="1" applyFont="1" applyAlignment="1" applyProtection="1">
      <alignment vertical="center"/>
      <protection/>
    </xf>
    <xf numFmtId="180" fontId="2" fillId="0" borderId="0" xfId="0" applyNumberFormat="1" applyFont="1" applyFill="1" applyAlignment="1" applyProtection="1">
      <alignment vertical="center"/>
      <protection/>
    </xf>
    <xf numFmtId="0" fontId="2" fillId="0" borderId="0" xfId="0" applyFont="1" applyFill="1" applyBorder="1" applyAlignment="1" applyProtection="1">
      <alignment horizontal="distributed" vertical="center"/>
      <protection/>
    </xf>
    <xf numFmtId="0" fontId="2" fillId="33" borderId="29" xfId="0" applyFont="1" applyFill="1" applyBorder="1" applyAlignment="1" applyProtection="1">
      <alignment horizontal="distributed" vertical="center" wrapText="1"/>
      <protection/>
    </xf>
    <xf numFmtId="0" fontId="2" fillId="33" borderId="30" xfId="0" applyFont="1" applyFill="1" applyBorder="1" applyAlignment="1" applyProtection="1">
      <alignment horizontal="distributed" vertical="center" wrapText="1"/>
      <protection/>
    </xf>
    <xf numFmtId="0" fontId="2" fillId="33" borderId="31" xfId="0" applyFont="1" applyFill="1" applyBorder="1" applyAlignment="1" applyProtection="1">
      <alignment horizontal="distributed" vertical="center" wrapText="1"/>
      <protection/>
    </xf>
    <xf numFmtId="0" fontId="2" fillId="0" borderId="0" xfId="0" applyFont="1" applyFill="1" applyBorder="1" applyAlignment="1" applyProtection="1">
      <alignment horizontal="distributed" vertical="center" wrapText="1"/>
      <protection/>
    </xf>
    <xf numFmtId="0" fontId="2" fillId="32" borderId="32" xfId="0" applyFont="1" applyFill="1" applyBorder="1" applyAlignment="1" applyProtection="1">
      <alignment vertical="center"/>
      <protection/>
    </xf>
    <xf numFmtId="0" fontId="2" fillId="32" borderId="33" xfId="0" applyFont="1" applyFill="1" applyBorder="1" applyAlignment="1" applyProtection="1">
      <alignment vertical="center"/>
      <protection/>
    </xf>
    <xf numFmtId="0" fontId="2" fillId="0" borderId="19" xfId="0" applyFont="1" applyBorder="1" applyAlignment="1" applyProtection="1">
      <alignment horizontal="right" vertical="center"/>
      <protection/>
    </xf>
    <xf numFmtId="0" fontId="2" fillId="0" borderId="11" xfId="0" applyFont="1" applyBorder="1" applyAlignment="1" applyProtection="1">
      <alignment horizontal="right" vertical="center"/>
      <protection/>
    </xf>
    <xf numFmtId="0" fontId="2" fillId="0" borderId="11" xfId="0" applyFont="1" applyFill="1" applyBorder="1" applyAlignment="1" applyProtection="1">
      <alignment horizontal="right" vertical="center"/>
      <protection/>
    </xf>
    <xf numFmtId="0" fontId="2" fillId="0" borderId="34"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180" fontId="6" fillId="0" borderId="16" xfId="0" applyNumberFormat="1" applyFont="1" applyBorder="1" applyAlignment="1" applyProtection="1">
      <alignment horizontal="right" vertical="center"/>
      <protection/>
    </xf>
    <xf numFmtId="180" fontId="6" fillId="0" borderId="16" xfId="0" applyNumberFormat="1" applyFont="1" applyFill="1" applyBorder="1" applyAlignment="1" applyProtection="1">
      <alignment horizontal="right" vertical="center"/>
      <protection/>
    </xf>
    <xf numFmtId="180" fontId="6" fillId="0" borderId="35" xfId="0" applyNumberFormat="1" applyFont="1" applyBorder="1" applyAlignment="1" applyProtection="1">
      <alignment horizontal="right" vertical="center"/>
      <protection/>
    </xf>
    <xf numFmtId="180" fontId="2" fillId="0" borderId="0" xfId="0" applyNumberFormat="1" applyFont="1" applyFill="1" applyBorder="1" applyAlignment="1" applyProtection="1">
      <alignment vertical="center"/>
      <protection/>
    </xf>
    <xf numFmtId="38" fontId="2" fillId="0" borderId="0" xfId="51" applyFont="1" applyFill="1" applyBorder="1" applyAlignment="1" applyProtection="1">
      <alignment horizontal="right" vertical="center"/>
      <protection/>
    </xf>
    <xf numFmtId="38" fontId="6" fillId="0" borderId="0" xfId="0" applyNumberFormat="1" applyFont="1" applyAlignment="1" applyProtection="1">
      <alignment vertical="center"/>
      <protection/>
    </xf>
    <xf numFmtId="180" fontId="6" fillId="0" borderId="0" xfId="0" applyNumberFormat="1" applyFont="1" applyBorder="1" applyAlignment="1" applyProtection="1">
      <alignment vertical="center"/>
      <protection/>
    </xf>
    <xf numFmtId="0" fontId="6" fillId="0" borderId="0" xfId="0" applyFont="1" applyAlignment="1" applyProtection="1">
      <alignment vertical="center"/>
      <protection/>
    </xf>
    <xf numFmtId="49" fontId="6" fillId="32" borderId="36" xfId="0" applyNumberFormat="1" applyFont="1" applyFill="1" applyBorder="1" applyAlignment="1" applyProtection="1">
      <alignment horizontal="distributed" vertical="center"/>
      <protection/>
    </xf>
    <xf numFmtId="180" fontId="2" fillId="0" borderId="16" xfId="51" applyNumberFormat="1" applyFont="1" applyBorder="1" applyAlignment="1" applyProtection="1">
      <alignment horizontal="right" vertical="center"/>
      <protection/>
    </xf>
    <xf numFmtId="180" fontId="6" fillId="0" borderId="0" xfId="0" applyNumberFormat="1" applyFont="1" applyFill="1" applyAlignment="1" applyProtection="1">
      <alignment vertical="center"/>
      <protection/>
    </xf>
    <xf numFmtId="180" fontId="6" fillId="0" borderId="0" xfId="0" applyNumberFormat="1" applyFont="1" applyFill="1" applyBorder="1" applyAlignment="1" applyProtection="1">
      <alignment vertical="center"/>
      <protection/>
    </xf>
    <xf numFmtId="49" fontId="2" fillId="32" borderId="36" xfId="0" applyNumberFormat="1" applyFont="1" applyFill="1" applyBorder="1" applyAlignment="1" applyProtection="1">
      <alignment horizontal="distributed" vertical="center"/>
      <protection/>
    </xf>
    <xf numFmtId="38" fontId="2" fillId="0" borderId="10" xfId="51" applyFont="1" applyBorder="1" applyAlignment="1" applyProtection="1">
      <alignment horizontal="right" vertical="center"/>
      <protection/>
    </xf>
    <xf numFmtId="180" fontId="2" fillId="0" borderId="16" xfId="0" applyNumberFormat="1" applyFont="1" applyFill="1" applyBorder="1" applyAlignment="1" applyProtection="1">
      <alignment horizontal="right" vertical="center"/>
      <protection/>
    </xf>
    <xf numFmtId="38" fontId="2" fillId="0" borderId="10" xfId="51" applyFont="1" applyFill="1" applyBorder="1" applyAlignment="1" applyProtection="1">
      <alignment horizontal="right" vertical="center"/>
      <protection/>
    </xf>
    <xf numFmtId="38" fontId="2" fillId="0" borderId="35" xfId="51" applyFont="1" applyBorder="1" applyAlignment="1" applyProtection="1">
      <alignment horizontal="right" vertical="center"/>
      <protection/>
    </xf>
    <xf numFmtId="180" fontId="6" fillId="0" borderId="16" xfId="51" applyNumberFormat="1" applyFont="1" applyFill="1" applyBorder="1" applyAlignment="1" applyProtection="1">
      <alignment horizontal="right" vertical="center"/>
      <protection/>
    </xf>
    <xf numFmtId="180" fontId="6" fillId="0" borderId="16" xfId="51" applyNumberFormat="1" applyFont="1" applyBorder="1" applyAlignment="1" applyProtection="1">
      <alignment horizontal="right" vertical="center"/>
      <protection/>
    </xf>
    <xf numFmtId="180" fontId="6" fillId="0" borderId="35" xfId="51" applyNumberFormat="1" applyFont="1" applyFill="1" applyBorder="1" applyAlignment="1" applyProtection="1">
      <alignment horizontal="right" vertical="center"/>
      <protection/>
    </xf>
    <xf numFmtId="38" fontId="12" fillId="0" borderId="0" xfId="0" applyNumberFormat="1" applyFont="1" applyFill="1" applyAlignment="1" applyProtection="1">
      <alignment/>
      <protection/>
    </xf>
    <xf numFmtId="38" fontId="6" fillId="0" borderId="0" xfId="0" applyNumberFormat="1" applyFont="1" applyFill="1" applyAlignment="1" applyProtection="1">
      <alignment vertical="center"/>
      <protection/>
    </xf>
    <xf numFmtId="49" fontId="8" fillId="32" borderId="36" xfId="0" applyNumberFormat="1" applyFont="1" applyFill="1" applyBorder="1" applyAlignment="1" applyProtection="1">
      <alignment horizontal="distributed" vertical="center"/>
      <protection/>
    </xf>
    <xf numFmtId="49" fontId="3" fillId="32" borderId="36" xfId="0" applyNumberFormat="1" applyFont="1" applyFill="1" applyBorder="1" applyAlignment="1" applyProtection="1">
      <alignment horizontal="distributed" vertical="center"/>
      <protection/>
    </xf>
    <xf numFmtId="38" fontId="6" fillId="0" borderId="10" xfId="51" applyFont="1" applyFill="1" applyBorder="1" applyAlignment="1" applyProtection="1">
      <alignment horizontal="right" vertical="center"/>
      <protection/>
    </xf>
    <xf numFmtId="38" fontId="6" fillId="0" borderId="35" xfId="51" applyFont="1" applyFill="1" applyBorder="1" applyAlignment="1" applyProtection="1">
      <alignment horizontal="right" vertical="center"/>
      <protection/>
    </xf>
    <xf numFmtId="38" fontId="6" fillId="0" borderId="0" xfId="51" applyFont="1" applyFill="1" applyBorder="1" applyAlignment="1" applyProtection="1">
      <alignment horizontal="right" vertical="center"/>
      <protection/>
    </xf>
    <xf numFmtId="38" fontId="2" fillId="0" borderId="0" xfId="0" applyNumberFormat="1" applyFont="1" applyFill="1" applyAlignment="1" applyProtection="1">
      <alignment vertical="center"/>
      <protection/>
    </xf>
    <xf numFmtId="49" fontId="7" fillId="32" borderId="37" xfId="0" applyNumberFormat="1" applyFont="1" applyFill="1" applyBorder="1" applyAlignment="1" applyProtection="1">
      <alignment horizontal="distributed" vertical="center"/>
      <protection/>
    </xf>
    <xf numFmtId="180" fontId="2" fillId="0" borderId="26" xfId="51" applyNumberFormat="1" applyFont="1" applyBorder="1" applyAlignment="1" applyProtection="1">
      <alignment horizontal="right" vertical="center"/>
      <protection/>
    </xf>
    <xf numFmtId="38" fontId="2" fillId="0" borderId="13" xfId="51" applyFont="1" applyBorder="1" applyAlignment="1" applyProtection="1">
      <alignment horizontal="right" vertical="center"/>
      <protection/>
    </xf>
    <xf numFmtId="38" fontId="2" fillId="0" borderId="13" xfId="51" applyFont="1" applyFill="1" applyBorder="1" applyAlignment="1" applyProtection="1">
      <alignment horizontal="right" vertical="center"/>
      <protection/>
    </xf>
    <xf numFmtId="38" fontId="2" fillId="0" borderId="38" xfId="51" applyFont="1" applyBorder="1" applyAlignment="1" applyProtection="1">
      <alignment horizontal="right" vertical="center"/>
      <protection/>
    </xf>
    <xf numFmtId="49" fontId="2" fillId="32" borderId="37" xfId="0" applyNumberFormat="1" applyFont="1" applyFill="1" applyBorder="1" applyAlignment="1" applyProtection="1">
      <alignment horizontal="distributed" vertical="center"/>
      <protection/>
    </xf>
    <xf numFmtId="38" fontId="2" fillId="0" borderId="26" xfId="51" applyFont="1" applyBorder="1" applyAlignment="1" applyProtection="1">
      <alignment horizontal="right" vertical="center"/>
      <protection/>
    </xf>
    <xf numFmtId="38" fontId="2" fillId="0" borderId="26" xfId="51" applyFont="1" applyFill="1" applyBorder="1" applyAlignment="1" applyProtection="1">
      <alignment horizontal="right" vertical="center"/>
      <protection/>
    </xf>
    <xf numFmtId="49" fontId="2" fillId="32" borderId="39" xfId="0" applyNumberFormat="1" applyFont="1" applyFill="1" applyBorder="1" applyAlignment="1" applyProtection="1">
      <alignment horizontal="distributed" vertical="center"/>
      <protection/>
    </xf>
    <xf numFmtId="180" fontId="2" fillId="0" borderId="40" xfId="51" applyNumberFormat="1" applyFont="1" applyBorder="1" applyAlignment="1" applyProtection="1">
      <alignment horizontal="right" vertical="center"/>
      <protection/>
    </xf>
    <xf numFmtId="38" fontId="2" fillId="0" borderId="41" xfId="51" applyFont="1" applyBorder="1" applyAlignment="1" applyProtection="1">
      <alignment horizontal="right" vertical="center"/>
      <protection/>
    </xf>
    <xf numFmtId="38" fontId="2" fillId="0" borderId="41" xfId="51" applyFont="1" applyFill="1" applyBorder="1" applyAlignment="1" applyProtection="1">
      <alignment horizontal="right" vertical="center"/>
      <protection/>
    </xf>
    <xf numFmtId="180" fontId="2" fillId="0" borderId="41" xfId="0" applyNumberFormat="1" applyFont="1" applyFill="1" applyBorder="1" applyAlignment="1" applyProtection="1">
      <alignment horizontal="right" vertical="center"/>
      <protection/>
    </xf>
    <xf numFmtId="180" fontId="2" fillId="0" borderId="40" xfId="0" applyNumberFormat="1" applyFont="1" applyFill="1" applyBorder="1" applyAlignment="1" applyProtection="1">
      <alignment horizontal="right" vertical="center"/>
      <protection/>
    </xf>
    <xf numFmtId="180" fontId="2" fillId="0" borderId="41" xfId="51" applyNumberFormat="1" applyFont="1" applyBorder="1" applyAlignment="1" applyProtection="1">
      <alignment horizontal="right" vertical="center"/>
      <protection/>
    </xf>
    <xf numFmtId="38" fontId="2" fillId="0" borderId="42" xfId="51" applyFont="1" applyBorder="1" applyAlignment="1" applyProtection="1">
      <alignment horizontal="right" vertical="center"/>
      <protection/>
    </xf>
    <xf numFmtId="0" fontId="3" fillId="0" borderId="0" xfId="0" applyFont="1" applyAlignment="1" applyProtection="1">
      <alignment vertical="center"/>
      <protection/>
    </xf>
    <xf numFmtId="180" fontId="2" fillId="0" borderId="0" xfId="51" applyNumberFormat="1" applyFont="1" applyBorder="1" applyAlignment="1" applyProtection="1">
      <alignment horizontal="right" vertical="center"/>
      <protection/>
    </xf>
    <xf numFmtId="38" fontId="2" fillId="0" borderId="0" xfId="51" applyFont="1" applyBorder="1" applyAlignment="1" applyProtection="1">
      <alignment horizontal="right" vertical="center"/>
      <protection/>
    </xf>
    <xf numFmtId="180" fontId="2" fillId="0" borderId="0" xfId="0" applyNumberFormat="1" applyFont="1" applyFill="1" applyBorder="1" applyAlignment="1" applyProtection="1">
      <alignment horizontal="right" vertical="center"/>
      <protection/>
    </xf>
    <xf numFmtId="0" fontId="2" fillId="0" borderId="0" xfId="0" applyFont="1" applyFill="1" applyBorder="1" applyAlignment="1" applyProtection="1">
      <alignment horizontal="center" vertical="center" textRotation="255"/>
      <protection/>
    </xf>
    <xf numFmtId="180" fontId="6" fillId="0" borderId="0" xfId="0" applyNumberFormat="1" applyFont="1" applyAlignment="1" applyProtection="1">
      <alignment vertical="center"/>
      <protection/>
    </xf>
    <xf numFmtId="0" fontId="0" fillId="0" borderId="0" xfId="0" applyFont="1" applyAlignment="1" applyProtection="1">
      <alignment/>
      <protection/>
    </xf>
    <xf numFmtId="0" fontId="0" fillId="0" borderId="0" xfId="0" applyFont="1" applyFill="1" applyAlignment="1" applyProtection="1">
      <alignment/>
      <protection/>
    </xf>
    <xf numFmtId="0" fontId="2" fillId="33" borderId="13" xfId="0" applyFont="1" applyFill="1" applyBorder="1" applyAlignment="1">
      <alignment horizontal="distributed" vertical="center"/>
    </xf>
    <xf numFmtId="0" fontId="2" fillId="33" borderId="11" xfId="0" applyFont="1" applyFill="1" applyBorder="1" applyAlignment="1">
      <alignment horizontal="distributed" vertical="center"/>
    </xf>
    <xf numFmtId="0" fontId="2" fillId="33" borderId="13" xfId="0" applyFont="1" applyFill="1" applyBorder="1" applyAlignment="1">
      <alignment horizontal="distributed" vertical="center" wrapText="1"/>
    </xf>
    <xf numFmtId="0" fontId="2" fillId="33" borderId="14" xfId="0" applyFont="1" applyFill="1" applyBorder="1" applyAlignment="1">
      <alignment horizontal="distributed" vertical="center"/>
    </xf>
    <xf numFmtId="0" fontId="2" fillId="33" borderId="11" xfId="0" applyFont="1" applyFill="1" applyBorder="1" applyAlignment="1">
      <alignment horizontal="distributed" vertical="center"/>
    </xf>
    <xf numFmtId="0" fontId="2" fillId="32" borderId="10" xfId="0" applyFont="1" applyFill="1" applyBorder="1" applyAlignment="1">
      <alignment horizontal="center" vertical="center"/>
    </xf>
    <xf numFmtId="0" fontId="2" fillId="33" borderId="17" xfId="0" applyFont="1" applyFill="1" applyBorder="1" applyAlignment="1">
      <alignment horizontal="distributed" vertical="center"/>
    </xf>
    <xf numFmtId="0" fontId="2" fillId="33" borderId="15" xfId="0" applyFont="1" applyFill="1" applyBorder="1" applyAlignment="1">
      <alignment horizontal="distributed" vertical="center"/>
    </xf>
    <xf numFmtId="0" fontId="2" fillId="33" borderId="16" xfId="0" applyFont="1" applyFill="1" applyBorder="1" applyAlignment="1">
      <alignment horizontal="distributed" vertical="center"/>
    </xf>
    <xf numFmtId="0" fontId="3" fillId="33" borderId="13" xfId="0" applyFont="1" applyFill="1" applyBorder="1" applyAlignment="1">
      <alignment horizontal="distributed" vertical="center" wrapText="1"/>
    </xf>
    <xf numFmtId="0" fontId="5" fillId="0" borderId="14" xfId="0" applyFont="1" applyBorder="1" applyAlignment="1">
      <alignment horizontal="distributed"/>
    </xf>
    <xf numFmtId="0" fontId="5" fillId="0" borderId="11" xfId="0" applyFont="1" applyBorder="1" applyAlignment="1">
      <alignment horizontal="distributed"/>
    </xf>
    <xf numFmtId="0" fontId="2" fillId="32" borderId="17" xfId="0" applyFont="1" applyFill="1" applyBorder="1" applyAlignment="1">
      <alignment horizontal="center" vertical="center"/>
    </xf>
    <xf numFmtId="0" fontId="2" fillId="32" borderId="15" xfId="0" applyFont="1" applyFill="1" applyBorder="1" applyAlignment="1">
      <alignment horizontal="center" vertical="center"/>
    </xf>
    <xf numFmtId="0" fontId="2" fillId="32" borderId="16" xfId="0" applyFont="1" applyFill="1" applyBorder="1" applyAlignment="1">
      <alignment horizontal="center" vertical="center"/>
    </xf>
    <xf numFmtId="49" fontId="2" fillId="32" borderId="17" xfId="0" applyNumberFormat="1" applyFont="1" applyFill="1" applyBorder="1" applyAlignment="1">
      <alignment horizontal="distributed" vertical="center"/>
    </xf>
    <xf numFmtId="49" fontId="2" fillId="32" borderId="15" xfId="0" applyNumberFormat="1" applyFont="1" applyFill="1" applyBorder="1" applyAlignment="1">
      <alignment horizontal="distributed" vertical="center"/>
    </xf>
    <xf numFmtId="49" fontId="2" fillId="32" borderId="16" xfId="0" applyNumberFormat="1" applyFont="1" applyFill="1" applyBorder="1" applyAlignment="1">
      <alignment horizontal="distributed" vertical="center"/>
    </xf>
    <xf numFmtId="49" fontId="6" fillId="32" borderId="17" xfId="0" applyNumberFormat="1" applyFont="1" applyFill="1" applyBorder="1" applyAlignment="1">
      <alignment horizontal="distributed" vertical="center"/>
    </xf>
    <xf numFmtId="49" fontId="6" fillId="32" borderId="15" xfId="0" applyNumberFormat="1" applyFont="1" applyFill="1" applyBorder="1" applyAlignment="1">
      <alignment horizontal="distributed" vertical="center"/>
    </xf>
    <xf numFmtId="49" fontId="6" fillId="32" borderId="16" xfId="0" applyNumberFormat="1" applyFont="1" applyFill="1" applyBorder="1" applyAlignment="1">
      <alignment horizontal="distributed" vertical="center"/>
    </xf>
    <xf numFmtId="49" fontId="2" fillId="32" borderId="17" xfId="0" applyNumberFormat="1" applyFont="1" applyFill="1" applyBorder="1" applyAlignment="1">
      <alignment horizontal="center" vertical="center"/>
    </xf>
    <xf numFmtId="49" fontId="2" fillId="32" borderId="15" xfId="0" applyNumberFormat="1" applyFont="1" applyFill="1" applyBorder="1" applyAlignment="1">
      <alignment horizontal="center" vertical="center"/>
    </xf>
    <xf numFmtId="0" fontId="2" fillId="32" borderId="25" xfId="0" applyFont="1" applyFill="1" applyBorder="1" applyAlignment="1">
      <alignment horizontal="distributed" vertical="center"/>
    </xf>
    <xf numFmtId="0" fontId="2" fillId="32" borderId="12" xfId="0" applyFont="1" applyFill="1" applyBorder="1" applyAlignment="1">
      <alignment horizontal="distributed" vertical="center"/>
    </xf>
    <xf numFmtId="0" fontId="2" fillId="32" borderId="26" xfId="0" applyFont="1" applyFill="1" applyBorder="1" applyAlignment="1">
      <alignment horizontal="distributed" vertical="center"/>
    </xf>
    <xf numFmtId="0" fontId="2" fillId="32" borderId="24" xfId="0" applyFont="1" applyFill="1" applyBorder="1" applyAlignment="1">
      <alignment horizontal="distributed" vertical="center"/>
    </xf>
    <xf numFmtId="0" fontId="2" fillId="32" borderId="0" xfId="0" applyFont="1" applyFill="1" applyBorder="1" applyAlignment="1">
      <alignment horizontal="distributed" vertical="center"/>
    </xf>
    <xf numFmtId="0" fontId="2" fillId="32" borderId="43" xfId="0" applyFont="1" applyFill="1" applyBorder="1" applyAlignment="1">
      <alignment horizontal="distributed" vertical="center"/>
    </xf>
    <xf numFmtId="0" fontId="2" fillId="32" borderId="28" xfId="0" applyFont="1" applyFill="1" applyBorder="1" applyAlignment="1">
      <alignment horizontal="distributed" vertical="center"/>
    </xf>
    <xf numFmtId="0" fontId="2" fillId="32" borderId="18" xfId="0" applyFont="1" applyFill="1" applyBorder="1" applyAlignment="1">
      <alignment horizontal="distributed" vertical="center"/>
    </xf>
    <xf numFmtId="0" fontId="2" fillId="32" borderId="19" xfId="0" applyFont="1" applyFill="1" applyBorder="1" applyAlignment="1">
      <alignment horizontal="distributed" vertical="center"/>
    </xf>
    <xf numFmtId="0" fontId="2" fillId="33" borderId="14" xfId="0" applyFont="1" applyFill="1" applyBorder="1" applyAlignment="1">
      <alignment horizontal="distributed" vertical="center"/>
    </xf>
    <xf numFmtId="0" fontId="2" fillId="33" borderId="17" xfId="0" applyFont="1" applyFill="1" applyBorder="1" applyAlignment="1">
      <alignment horizontal="center" vertical="distributed"/>
    </xf>
    <xf numFmtId="0" fontId="2" fillId="33" borderId="15" xfId="0" applyFont="1" applyFill="1" applyBorder="1" applyAlignment="1">
      <alignment horizontal="center" vertical="distributed"/>
    </xf>
    <xf numFmtId="0" fontId="2" fillId="33" borderId="16" xfId="0" applyFont="1" applyFill="1" applyBorder="1" applyAlignment="1">
      <alignment horizontal="center" vertical="distributed"/>
    </xf>
    <xf numFmtId="0" fontId="2" fillId="33" borderId="25" xfId="0" applyFont="1" applyFill="1" applyBorder="1" applyAlignment="1">
      <alignment horizontal="distributed" vertical="center"/>
    </xf>
    <xf numFmtId="0" fontId="0" fillId="33" borderId="11" xfId="0" applyFont="1" applyFill="1" applyBorder="1" applyAlignment="1">
      <alignment horizontal="distributed" vertical="center"/>
    </xf>
    <xf numFmtId="184" fontId="2" fillId="33" borderId="13" xfId="0" applyNumberFormat="1" applyFont="1" applyFill="1" applyBorder="1" applyAlignment="1">
      <alignment horizontal="distributed" vertical="center"/>
    </xf>
    <xf numFmtId="184" fontId="2" fillId="33" borderId="11" xfId="0" applyNumberFormat="1" applyFont="1" applyFill="1" applyBorder="1" applyAlignment="1">
      <alignment horizontal="distributed" vertical="center"/>
    </xf>
    <xf numFmtId="184" fontId="0" fillId="33" borderId="11" xfId="0" applyNumberFormat="1" applyFont="1" applyFill="1" applyBorder="1" applyAlignment="1">
      <alignment horizontal="distributed" vertical="center"/>
    </xf>
    <xf numFmtId="0" fontId="2" fillId="32" borderId="10" xfId="0" applyFont="1" applyFill="1" applyBorder="1" applyAlignment="1">
      <alignment horizontal="distributed" vertical="center"/>
    </xf>
    <xf numFmtId="0" fontId="6" fillId="32" borderId="10" xfId="0" applyFont="1" applyFill="1" applyBorder="1" applyAlignment="1">
      <alignment horizontal="distributed" vertical="center"/>
    </xf>
    <xf numFmtId="0" fontId="6" fillId="32" borderId="15" xfId="0" applyFont="1" applyFill="1" applyBorder="1" applyAlignment="1">
      <alignment horizontal="distributed" vertical="center"/>
    </xf>
    <xf numFmtId="0" fontId="6" fillId="32" borderId="16" xfId="0" applyFont="1" applyFill="1" applyBorder="1" applyAlignment="1">
      <alignment horizontal="distributed" vertical="center"/>
    </xf>
    <xf numFmtId="0" fontId="6" fillId="32" borderId="18" xfId="0" applyFont="1" applyFill="1" applyBorder="1" applyAlignment="1">
      <alignment horizontal="distributed" vertical="center"/>
    </xf>
    <xf numFmtId="0" fontId="6" fillId="32" borderId="19" xfId="0" applyFont="1" applyFill="1" applyBorder="1" applyAlignment="1">
      <alignment horizontal="distributed" vertical="center"/>
    </xf>
    <xf numFmtId="0" fontId="3" fillId="0" borderId="0" xfId="0" applyFont="1" applyAlignment="1">
      <alignment horizontal="left" vertical="center"/>
    </xf>
    <xf numFmtId="0" fontId="2" fillId="33" borderId="25"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19" xfId="0" applyFont="1" applyFill="1" applyBorder="1" applyAlignment="1">
      <alignment horizontal="center" vertical="center"/>
    </xf>
    <xf numFmtId="0" fontId="7" fillId="32" borderId="25" xfId="0" applyFont="1" applyFill="1" applyBorder="1" applyAlignment="1">
      <alignment horizontal="distributed" vertical="center"/>
    </xf>
    <xf numFmtId="0" fontId="7" fillId="32" borderId="26" xfId="0" applyFont="1" applyFill="1" applyBorder="1" applyAlignment="1">
      <alignment horizontal="distributed" vertical="center"/>
    </xf>
    <xf numFmtId="0" fontId="7" fillId="32" borderId="24" xfId="0" applyFont="1" applyFill="1" applyBorder="1" applyAlignment="1">
      <alignment horizontal="distributed" vertical="center"/>
    </xf>
    <xf numFmtId="0" fontId="7" fillId="32" borderId="43" xfId="0" applyFont="1" applyFill="1" applyBorder="1" applyAlignment="1">
      <alignment horizontal="distributed" vertical="center"/>
    </xf>
    <xf numFmtId="0" fontId="7" fillId="32" borderId="28" xfId="0" applyFont="1" applyFill="1" applyBorder="1" applyAlignment="1">
      <alignment horizontal="distributed" vertical="center"/>
    </xf>
    <xf numFmtId="0" fontId="7" fillId="32" borderId="19" xfId="0" applyFont="1" applyFill="1" applyBorder="1" applyAlignment="1">
      <alignment horizontal="distributed" vertical="center"/>
    </xf>
    <xf numFmtId="0" fontId="2" fillId="33" borderId="10" xfId="0" applyFont="1" applyFill="1" applyBorder="1" applyAlignment="1">
      <alignment horizontal="distributed" vertical="center"/>
    </xf>
    <xf numFmtId="0" fontId="2" fillId="33" borderId="26" xfId="0" applyFont="1" applyFill="1" applyBorder="1" applyAlignment="1">
      <alignment horizontal="distributed" vertical="center"/>
    </xf>
    <xf numFmtId="0" fontId="2" fillId="33" borderId="28" xfId="0" applyFont="1" applyFill="1" applyBorder="1" applyAlignment="1">
      <alignment horizontal="distributed" vertical="center"/>
    </xf>
    <xf numFmtId="0" fontId="2" fillId="33" borderId="19" xfId="0" applyFont="1" applyFill="1" applyBorder="1" applyAlignment="1">
      <alignment horizontal="distributed" vertical="center"/>
    </xf>
    <xf numFmtId="0" fontId="2" fillId="33" borderId="17"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16" xfId="0" applyFont="1" applyFill="1" applyBorder="1" applyAlignment="1">
      <alignment horizontal="center" vertical="center"/>
    </xf>
    <xf numFmtId="0" fontId="2" fillId="32" borderId="25" xfId="0" applyFont="1" applyFill="1" applyBorder="1" applyAlignment="1">
      <alignment horizontal="distributed" vertical="center" shrinkToFit="1"/>
    </xf>
    <xf numFmtId="0" fontId="2" fillId="32" borderId="26" xfId="0" applyFont="1" applyFill="1" applyBorder="1" applyAlignment="1">
      <alignment horizontal="distributed" vertical="center" shrinkToFit="1"/>
    </xf>
    <xf numFmtId="0" fontId="2" fillId="32" borderId="24" xfId="0" applyFont="1" applyFill="1" applyBorder="1" applyAlignment="1">
      <alignment horizontal="distributed" vertical="center" shrinkToFit="1"/>
    </xf>
    <xf numFmtId="0" fontId="2" fillId="32" borderId="43" xfId="0" applyFont="1" applyFill="1" applyBorder="1" applyAlignment="1">
      <alignment horizontal="distributed" vertical="center" shrinkToFit="1"/>
    </xf>
    <xf numFmtId="0" fontId="2" fillId="32" borderId="28" xfId="0" applyFont="1" applyFill="1" applyBorder="1" applyAlignment="1">
      <alignment horizontal="distributed" vertical="center" shrinkToFit="1"/>
    </xf>
    <xf numFmtId="0" fontId="2" fillId="32" borderId="19" xfId="0" applyFont="1" applyFill="1" applyBorder="1" applyAlignment="1">
      <alignment horizontal="distributed" vertical="center" shrinkToFit="1"/>
    </xf>
    <xf numFmtId="0" fontId="6" fillId="32" borderId="25" xfId="0" applyFont="1" applyFill="1" applyBorder="1" applyAlignment="1">
      <alignment horizontal="distributed" vertical="center" shrinkToFit="1"/>
    </xf>
    <xf numFmtId="0" fontId="6" fillId="32" borderId="26" xfId="0" applyFont="1" applyFill="1" applyBorder="1" applyAlignment="1">
      <alignment horizontal="distributed" vertical="center" shrinkToFit="1"/>
    </xf>
    <xf numFmtId="0" fontId="6" fillId="32" borderId="24" xfId="0" applyFont="1" applyFill="1" applyBorder="1" applyAlignment="1">
      <alignment horizontal="distributed" vertical="center" shrinkToFit="1"/>
    </xf>
    <xf numFmtId="0" fontId="6" fillId="32" borderId="43" xfId="0" applyFont="1" applyFill="1" applyBorder="1" applyAlignment="1">
      <alignment horizontal="distributed" vertical="center" shrinkToFit="1"/>
    </xf>
    <xf numFmtId="0" fontId="6" fillId="32" borderId="28" xfId="0" applyFont="1" applyFill="1" applyBorder="1" applyAlignment="1">
      <alignment horizontal="distributed" vertical="center" shrinkToFit="1"/>
    </xf>
    <xf numFmtId="0" fontId="6" fillId="32" borderId="19" xfId="0" applyFont="1" applyFill="1" applyBorder="1" applyAlignment="1">
      <alignment horizontal="distributed" vertical="center" shrinkToFit="1"/>
    </xf>
    <xf numFmtId="0" fontId="2" fillId="32" borderId="25" xfId="0" applyFont="1" applyFill="1" applyBorder="1" applyAlignment="1">
      <alignment horizontal="center" vertical="center" wrapText="1"/>
    </xf>
    <xf numFmtId="0" fontId="2" fillId="32" borderId="26" xfId="0" applyFont="1" applyFill="1" applyBorder="1" applyAlignment="1">
      <alignment horizontal="center" vertical="center" wrapText="1"/>
    </xf>
    <xf numFmtId="0" fontId="2" fillId="32" borderId="24" xfId="0" applyFont="1" applyFill="1" applyBorder="1" applyAlignment="1">
      <alignment horizontal="center" vertical="center" wrapText="1"/>
    </xf>
    <xf numFmtId="0" fontId="2" fillId="32" borderId="43" xfId="0" applyFont="1" applyFill="1" applyBorder="1" applyAlignment="1">
      <alignment horizontal="center" vertical="center" wrapText="1"/>
    </xf>
    <xf numFmtId="0" fontId="2" fillId="32" borderId="28" xfId="0" applyFont="1" applyFill="1" applyBorder="1" applyAlignment="1">
      <alignment horizontal="center" vertical="center" wrapText="1"/>
    </xf>
    <xf numFmtId="0" fontId="2" fillId="32" borderId="19" xfId="0" applyFont="1" applyFill="1" applyBorder="1" applyAlignment="1">
      <alignment horizontal="center" vertical="center" wrapText="1"/>
    </xf>
    <xf numFmtId="0" fontId="2" fillId="32" borderId="25" xfId="0" applyFont="1" applyFill="1" applyBorder="1" applyAlignment="1">
      <alignment horizontal="center" vertical="center"/>
    </xf>
    <xf numFmtId="0" fontId="2" fillId="32" borderId="26" xfId="0" applyFont="1" applyFill="1" applyBorder="1" applyAlignment="1">
      <alignment horizontal="center" vertical="center"/>
    </xf>
    <xf numFmtId="0" fontId="2" fillId="32" borderId="24" xfId="0" applyFont="1" applyFill="1" applyBorder="1" applyAlignment="1">
      <alignment horizontal="center" vertical="center"/>
    </xf>
    <xf numFmtId="0" fontId="2" fillId="32" borderId="43" xfId="0" applyFont="1" applyFill="1" applyBorder="1" applyAlignment="1">
      <alignment horizontal="center" vertical="center"/>
    </xf>
    <xf numFmtId="0" fontId="2" fillId="32" borderId="28" xfId="0" applyFont="1" applyFill="1" applyBorder="1" applyAlignment="1">
      <alignment horizontal="center" vertical="center"/>
    </xf>
    <xf numFmtId="0" fontId="2" fillId="32" borderId="19" xfId="0" applyFont="1" applyFill="1" applyBorder="1" applyAlignment="1">
      <alignment horizontal="center" vertical="center"/>
    </xf>
    <xf numFmtId="0" fontId="2" fillId="32" borderId="13" xfId="0" applyFont="1" applyFill="1" applyBorder="1" applyAlignment="1">
      <alignment horizontal="distributed" vertical="center"/>
    </xf>
    <xf numFmtId="0" fontId="2" fillId="32" borderId="14" xfId="0" applyFont="1" applyFill="1" applyBorder="1" applyAlignment="1">
      <alignment horizontal="distributed" vertical="center"/>
    </xf>
    <xf numFmtId="0" fontId="2" fillId="32" borderId="11" xfId="0" applyFont="1" applyFill="1" applyBorder="1" applyAlignment="1">
      <alignment horizontal="distributed" vertical="center"/>
    </xf>
    <xf numFmtId="0" fontId="2" fillId="33" borderId="13" xfId="0" applyFont="1" applyFill="1" applyBorder="1" applyAlignment="1">
      <alignment horizontal="distributed" vertical="center" wrapText="1"/>
    </xf>
    <xf numFmtId="0" fontId="3" fillId="0" borderId="0" xfId="0" applyFont="1" applyAlignment="1">
      <alignment vertical="center"/>
    </xf>
    <xf numFmtId="38" fontId="2" fillId="33" borderId="13" xfId="51" applyFont="1" applyFill="1" applyBorder="1" applyAlignment="1">
      <alignment horizontal="distributed" vertical="center" wrapText="1"/>
    </xf>
    <xf numFmtId="38" fontId="2" fillId="33" borderId="14" xfId="51" applyFont="1" applyFill="1" applyBorder="1" applyAlignment="1">
      <alignment horizontal="distributed" vertical="center" wrapText="1"/>
    </xf>
    <xf numFmtId="38" fontId="2" fillId="33" borderId="11" xfId="51" applyFont="1" applyFill="1" applyBorder="1" applyAlignment="1">
      <alignment horizontal="distributed" vertical="center" wrapText="1"/>
    </xf>
    <xf numFmtId="38" fontId="8" fillId="33" borderId="13" xfId="51" applyFont="1" applyFill="1" applyBorder="1" applyAlignment="1">
      <alignment horizontal="distributed" vertical="center" wrapText="1"/>
    </xf>
    <xf numFmtId="38" fontId="8" fillId="33" borderId="14" xfId="51" applyFont="1" applyFill="1" applyBorder="1" applyAlignment="1">
      <alignment horizontal="distributed" vertical="center" wrapText="1"/>
    </xf>
    <xf numFmtId="38" fontId="8" fillId="33" borderId="11" xfId="51" applyFont="1" applyFill="1" applyBorder="1" applyAlignment="1">
      <alignment horizontal="distributed" vertical="center" wrapText="1"/>
    </xf>
    <xf numFmtId="38" fontId="8" fillId="33" borderId="13" xfId="51" applyFont="1" applyFill="1" applyBorder="1" applyAlignment="1">
      <alignment horizontal="center" vertical="center" wrapText="1"/>
    </xf>
    <xf numFmtId="38" fontId="8" fillId="33" borderId="14" xfId="51" applyFont="1" applyFill="1" applyBorder="1" applyAlignment="1">
      <alignment horizontal="center" vertical="center" wrapText="1"/>
    </xf>
    <xf numFmtId="38" fontId="8" fillId="33" borderId="11" xfId="51" applyFont="1" applyFill="1" applyBorder="1" applyAlignment="1">
      <alignment horizontal="center" vertical="center" wrapText="1"/>
    </xf>
    <xf numFmtId="38" fontId="2" fillId="33" borderId="13" xfId="51" applyFont="1" applyFill="1" applyBorder="1" applyAlignment="1">
      <alignment horizontal="distributed" vertical="center" wrapText="1"/>
    </xf>
    <xf numFmtId="38" fontId="2" fillId="33" borderId="14" xfId="51" applyFont="1" applyFill="1" applyBorder="1" applyAlignment="1">
      <alignment horizontal="distributed" vertical="center" wrapText="1"/>
    </xf>
    <xf numFmtId="38" fontId="2" fillId="33" borderId="11" xfId="51" applyFont="1" applyFill="1" applyBorder="1" applyAlignment="1">
      <alignment horizontal="distributed" vertical="center" wrapText="1"/>
    </xf>
    <xf numFmtId="0" fontId="4" fillId="0" borderId="0" xfId="0" applyFont="1" applyAlignment="1">
      <alignment horizontal="left" vertical="center"/>
    </xf>
    <xf numFmtId="0" fontId="2" fillId="0" borderId="0" xfId="0" applyFont="1" applyFill="1" applyBorder="1" applyAlignment="1">
      <alignment horizontal="center" vertical="center"/>
    </xf>
    <xf numFmtId="0" fontId="2" fillId="32" borderId="13" xfId="0" applyFont="1" applyFill="1" applyBorder="1" applyAlignment="1">
      <alignment horizontal="center" vertical="center" textRotation="255"/>
    </xf>
    <xf numFmtId="0" fontId="2" fillId="32" borderId="14" xfId="0" applyFont="1" applyFill="1" applyBorder="1" applyAlignment="1">
      <alignment horizontal="center" vertical="center" textRotation="255"/>
    </xf>
    <xf numFmtId="0" fontId="6" fillId="32" borderId="28" xfId="0" applyFont="1" applyFill="1" applyBorder="1" applyAlignment="1">
      <alignment horizontal="distributed" vertical="center"/>
    </xf>
    <xf numFmtId="0" fontId="2" fillId="32" borderId="44" xfId="0" applyFont="1" applyFill="1" applyBorder="1" applyAlignment="1">
      <alignment horizontal="center" vertical="center" textRotation="255" shrinkToFit="1"/>
    </xf>
    <xf numFmtId="0" fontId="2" fillId="32" borderId="14" xfId="0" applyFont="1" applyFill="1" applyBorder="1" applyAlignment="1">
      <alignment horizontal="center" vertical="center" textRotation="255" shrinkToFit="1"/>
    </xf>
    <xf numFmtId="0" fontId="2" fillId="32" borderId="11" xfId="0" applyFont="1" applyFill="1" applyBorder="1" applyAlignment="1">
      <alignment horizontal="center" vertical="center" textRotation="255" shrinkToFit="1"/>
    </xf>
    <xf numFmtId="0" fontId="6" fillId="32" borderId="45" xfId="0" applyFont="1" applyFill="1" applyBorder="1" applyAlignment="1">
      <alignment horizontal="distributed" vertical="center"/>
    </xf>
    <xf numFmtId="0" fontId="6" fillId="32" borderId="46" xfId="0" applyFont="1" applyFill="1" applyBorder="1" applyAlignment="1">
      <alignment horizontal="distributed" vertical="center"/>
    </xf>
    <xf numFmtId="38" fontId="2" fillId="33" borderId="13" xfId="51" applyFont="1" applyFill="1" applyBorder="1" applyAlignment="1">
      <alignment horizontal="center" vertical="center" wrapText="1"/>
    </xf>
    <xf numFmtId="38" fontId="2" fillId="33" borderId="14" xfId="51" applyFont="1" applyFill="1" applyBorder="1" applyAlignment="1">
      <alignment horizontal="center" vertical="center" wrapText="1"/>
    </xf>
    <xf numFmtId="38" fontId="2" fillId="33" borderId="11" xfId="51" applyFont="1" applyFill="1" applyBorder="1" applyAlignment="1">
      <alignment horizontal="center" vertical="center" wrapText="1"/>
    </xf>
    <xf numFmtId="38" fontId="9" fillId="33" borderId="13" xfId="51" applyFont="1" applyFill="1" applyBorder="1" applyAlignment="1">
      <alignment horizontal="distributed" vertical="center" wrapText="1"/>
    </xf>
    <xf numFmtId="38" fontId="3" fillId="33" borderId="14" xfId="51" applyFont="1" applyFill="1" applyBorder="1" applyAlignment="1">
      <alignment horizontal="distributed" vertical="center"/>
    </xf>
    <xf numFmtId="38" fontId="3" fillId="33" borderId="11" xfId="51" applyFont="1" applyFill="1" applyBorder="1" applyAlignment="1">
      <alignment horizontal="distributed" vertical="center"/>
    </xf>
    <xf numFmtId="38" fontId="3" fillId="33" borderId="13" xfId="51" applyFont="1" applyFill="1" applyBorder="1" applyAlignment="1">
      <alignment horizontal="distributed"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2" borderId="17" xfId="0" applyFont="1" applyFill="1" applyBorder="1" applyAlignment="1">
      <alignment horizontal="distributed" vertical="center"/>
    </xf>
    <xf numFmtId="0" fontId="2" fillId="32" borderId="15" xfId="0" applyFont="1" applyFill="1" applyBorder="1" applyAlignment="1">
      <alignment horizontal="distributed" vertical="center"/>
    </xf>
    <xf numFmtId="0" fontId="2" fillId="32" borderId="16" xfId="0" applyFont="1" applyFill="1" applyBorder="1" applyAlignment="1">
      <alignment horizontal="distributed" vertical="center"/>
    </xf>
    <xf numFmtId="0" fontId="5" fillId="0" borderId="14" xfId="0" applyFont="1" applyBorder="1" applyAlignment="1">
      <alignment horizontal="distributed" vertical="center"/>
    </xf>
    <xf numFmtId="0" fontId="5" fillId="0" borderId="11" xfId="0" applyFont="1" applyBorder="1" applyAlignment="1">
      <alignment horizontal="distributed" vertical="center"/>
    </xf>
    <xf numFmtId="38" fontId="3" fillId="33" borderId="13" xfId="51" applyFont="1" applyFill="1" applyBorder="1" applyAlignment="1">
      <alignment horizontal="center" vertical="center" wrapText="1"/>
    </xf>
    <xf numFmtId="38" fontId="3" fillId="33" borderId="14" xfId="51" applyFont="1" applyFill="1" applyBorder="1" applyAlignment="1">
      <alignment horizontal="center" vertical="center" wrapText="1"/>
    </xf>
    <xf numFmtId="38" fontId="3" fillId="33" borderId="11" xfId="51" applyFont="1" applyFill="1" applyBorder="1" applyAlignment="1">
      <alignment horizontal="center" vertical="center" wrapText="1"/>
    </xf>
    <xf numFmtId="0" fontId="2" fillId="32" borderId="12" xfId="0" applyFont="1" applyFill="1" applyBorder="1" applyAlignment="1">
      <alignment horizontal="center" vertical="center"/>
    </xf>
    <xf numFmtId="0" fontId="2" fillId="32" borderId="0" xfId="0" applyFont="1" applyFill="1" applyBorder="1" applyAlignment="1">
      <alignment horizontal="center" vertical="center"/>
    </xf>
    <xf numFmtId="0" fontId="2" fillId="32" borderId="18" xfId="0" applyFont="1" applyFill="1" applyBorder="1" applyAlignment="1">
      <alignment horizontal="center" vertical="center"/>
    </xf>
    <xf numFmtId="0" fontId="2" fillId="33" borderId="13" xfId="0" applyFont="1" applyFill="1" applyBorder="1" applyAlignment="1">
      <alignment horizontal="center" vertical="distributed" textRotation="255" wrapText="1"/>
    </xf>
    <xf numFmtId="0" fontId="2" fillId="33" borderId="14" xfId="0" applyFont="1" applyFill="1" applyBorder="1" applyAlignment="1">
      <alignment horizontal="center" vertical="distributed" textRotation="255" wrapText="1"/>
    </xf>
    <xf numFmtId="0" fontId="2" fillId="33" borderId="11" xfId="0" applyFont="1" applyFill="1" applyBorder="1" applyAlignment="1">
      <alignment horizontal="center" vertical="distributed" textRotation="255" wrapText="1"/>
    </xf>
    <xf numFmtId="0" fontId="2" fillId="33" borderId="13" xfId="0" applyFont="1" applyFill="1" applyBorder="1" applyAlignment="1">
      <alignment horizontal="center" vertical="top" textRotation="255" shrinkToFit="1"/>
    </xf>
    <xf numFmtId="0" fontId="2" fillId="33" borderId="14" xfId="0" applyFont="1" applyFill="1" applyBorder="1" applyAlignment="1">
      <alignment horizontal="center" vertical="top" textRotation="255" shrinkToFit="1"/>
    </xf>
    <xf numFmtId="0" fontId="2" fillId="33" borderId="11" xfId="0" applyFont="1" applyFill="1" applyBorder="1" applyAlignment="1">
      <alignment horizontal="center" vertical="top" textRotation="255" shrinkToFit="1"/>
    </xf>
    <xf numFmtId="0" fontId="8" fillId="33" borderId="13" xfId="0" applyFont="1" applyFill="1" applyBorder="1" applyAlignment="1">
      <alignment horizontal="center" vertical="top" textRotation="255" wrapText="1"/>
    </xf>
    <xf numFmtId="0" fontId="8" fillId="33" borderId="14" xfId="0" applyFont="1" applyFill="1" applyBorder="1" applyAlignment="1">
      <alignment horizontal="center" vertical="top" textRotation="255" wrapText="1"/>
    </xf>
    <xf numFmtId="0" fontId="2" fillId="33" borderId="14" xfId="0" applyFont="1" applyFill="1" applyBorder="1" applyAlignment="1">
      <alignment horizontal="center" vertical="center" textRotation="255" wrapText="1"/>
    </xf>
    <xf numFmtId="0" fontId="2" fillId="33" borderId="11" xfId="0" applyFont="1" applyFill="1" applyBorder="1" applyAlignment="1">
      <alignment horizontal="center" vertical="center" textRotation="255" wrapText="1"/>
    </xf>
    <xf numFmtId="0" fontId="6" fillId="32" borderId="17" xfId="0" applyFont="1" applyFill="1" applyBorder="1" applyAlignment="1">
      <alignment horizontal="distributed" vertical="center"/>
    </xf>
    <xf numFmtId="0" fontId="2" fillId="33" borderId="17" xfId="0" applyFont="1" applyFill="1" applyBorder="1" applyAlignment="1">
      <alignment horizontal="distributed" vertical="center" wrapText="1"/>
    </xf>
    <xf numFmtId="0" fontId="2" fillId="33" borderId="15" xfId="0" applyFont="1" applyFill="1" applyBorder="1" applyAlignment="1">
      <alignment horizontal="distributed" vertical="center" wrapText="1"/>
    </xf>
    <xf numFmtId="0" fontId="2" fillId="33" borderId="16" xfId="0" applyFont="1" applyFill="1" applyBorder="1" applyAlignment="1">
      <alignment horizontal="distributed" vertical="center" wrapText="1"/>
    </xf>
    <xf numFmtId="0" fontId="6" fillId="34" borderId="17" xfId="0" applyFont="1" applyFill="1" applyBorder="1" applyAlignment="1">
      <alignment horizontal="distributed" vertical="center"/>
    </xf>
    <xf numFmtId="0" fontId="6" fillId="34" borderId="15" xfId="0" applyFont="1" applyFill="1" applyBorder="1" applyAlignment="1">
      <alignment horizontal="distributed" vertical="center"/>
    </xf>
    <xf numFmtId="0" fontId="6" fillId="34" borderId="16" xfId="0" applyFont="1" applyFill="1" applyBorder="1" applyAlignment="1">
      <alignment horizontal="distributed" vertical="center"/>
    </xf>
    <xf numFmtId="0" fontId="2" fillId="0" borderId="17" xfId="0" applyFont="1" applyBorder="1" applyAlignment="1">
      <alignment horizontal="right" vertical="center"/>
    </xf>
    <xf numFmtId="0" fontId="2" fillId="0" borderId="16" xfId="0" applyFont="1" applyBorder="1" applyAlignment="1">
      <alignment horizontal="right" vertical="center"/>
    </xf>
    <xf numFmtId="0" fontId="2" fillId="0" borderId="15" xfId="0" applyFont="1" applyBorder="1" applyAlignment="1">
      <alignment horizontal="right" vertical="center"/>
    </xf>
    <xf numFmtId="177" fontId="2" fillId="0" borderId="17" xfId="0" applyNumberFormat="1" applyFont="1" applyFill="1" applyBorder="1" applyAlignment="1">
      <alignment horizontal="right" vertical="center" wrapText="1"/>
    </xf>
    <xf numFmtId="177" fontId="2" fillId="0" borderId="16" xfId="0" applyNumberFormat="1" applyFont="1" applyFill="1" applyBorder="1" applyAlignment="1">
      <alignment horizontal="right" vertical="center" wrapText="1"/>
    </xf>
    <xf numFmtId="177" fontId="2" fillId="0" borderId="15" xfId="0" applyNumberFormat="1" applyFont="1" applyFill="1" applyBorder="1" applyAlignment="1">
      <alignment horizontal="right" vertical="center" wrapText="1"/>
    </xf>
    <xf numFmtId="177" fontId="6" fillId="0" borderId="17" xfId="0" applyNumberFormat="1" applyFont="1" applyFill="1" applyBorder="1" applyAlignment="1">
      <alignment horizontal="right" vertical="center" wrapText="1"/>
    </xf>
    <xf numFmtId="177" fontId="6" fillId="0" borderId="16" xfId="0" applyNumberFormat="1" applyFont="1" applyFill="1" applyBorder="1" applyAlignment="1">
      <alignment horizontal="right" vertical="center" wrapText="1"/>
    </xf>
    <xf numFmtId="177" fontId="6" fillId="0" borderId="15" xfId="0" applyNumberFormat="1" applyFont="1" applyFill="1" applyBorder="1" applyAlignment="1">
      <alignment horizontal="right" vertical="center" wrapText="1"/>
    </xf>
    <xf numFmtId="0" fontId="2" fillId="33" borderId="10" xfId="0" applyFont="1" applyFill="1" applyBorder="1" applyAlignment="1">
      <alignment horizontal="distributed" vertical="center" wrapText="1"/>
    </xf>
    <xf numFmtId="0" fontId="2" fillId="32" borderId="25" xfId="0" applyFont="1" applyFill="1" applyBorder="1" applyAlignment="1">
      <alignment horizontal="center" vertical="center"/>
    </xf>
    <xf numFmtId="0" fontId="2" fillId="32" borderId="28" xfId="0" applyFont="1" applyFill="1" applyBorder="1" applyAlignment="1">
      <alignment horizontal="center" vertical="center"/>
    </xf>
    <xf numFmtId="0" fontId="2" fillId="33" borderId="12" xfId="0" applyFont="1" applyFill="1" applyBorder="1" applyAlignment="1">
      <alignment horizontal="center" vertical="center" wrapText="1"/>
    </xf>
    <xf numFmtId="0" fontId="6" fillId="33" borderId="10" xfId="0" applyFont="1" applyFill="1" applyBorder="1" applyAlignment="1">
      <alignment horizontal="distributed" vertical="center" wrapText="1"/>
    </xf>
    <xf numFmtId="0" fontId="2" fillId="32" borderId="13" xfId="0" applyFont="1" applyFill="1" applyBorder="1" applyAlignment="1">
      <alignment horizontal="distributed" vertical="center"/>
    </xf>
    <xf numFmtId="0" fontId="2" fillId="32" borderId="11" xfId="0" applyFont="1" applyFill="1" applyBorder="1" applyAlignment="1">
      <alignment horizontal="distributed" vertical="center"/>
    </xf>
    <xf numFmtId="177" fontId="2" fillId="0" borderId="13" xfId="0" applyNumberFormat="1" applyFont="1" applyBorder="1" applyAlignment="1">
      <alignment horizontal="right" vertical="center" wrapText="1"/>
    </xf>
    <xf numFmtId="0" fontId="0" fillId="0" borderId="11" xfId="0" applyFont="1" applyBorder="1" applyAlignment="1">
      <alignment horizontal="right" vertical="center" wrapText="1"/>
    </xf>
    <xf numFmtId="177" fontId="2" fillId="0" borderId="13" xfId="0" applyNumberFormat="1" applyFont="1" applyFill="1" applyBorder="1" applyAlignment="1">
      <alignment horizontal="right" vertical="center" wrapText="1"/>
    </xf>
    <xf numFmtId="0" fontId="0" fillId="0" borderId="11" xfId="0" applyFont="1" applyFill="1" applyBorder="1" applyAlignment="1">
      <alignment horizontal="right" vertical="center" wrapText="1"/>
    </xf>
    <xf numFmtId="0" fontId="6" fillId="32" borderId="13" xfId="0" applyFont="1" applyFill="1" applyBorder="1" applyAlignment="1">
      <alignment horizontal="distributed" vertical="center"/>
    </xf>
    <xf numFmtId="0" fontId="6" fillId="32" borderId="11" xfId="0" applyFont="1" applyFill="1" applyBorder="1" applyAlignment="1">
      <alignment horizontal="distributed" vertical="center"/>
    </xf>
    <xf numFmtId="0" fontId="2" fillId="0" borderId="11" xfId="0" applyFont="1" applyBorder="1" applyAlignment="1">
      <alignment horizontal="right" vertical="center" wrapText="1"/>
    </xf>
    <xf numFmtId="177" fontId="6" fillId="0" borderId="13" xfId="0" applyNumberFormat="1" applyFont="1" applyBorder="1" applyAlignment="1">
      <alignment horizontal="right" vertical="center" wrapText="1"/>
    </xf>
    <xf numFmtId="0" fontId="6" fillId="0" borderId="11" xfId="0" applyFont="1" applyBorder="1" applyAlignment="1">
      <alignment horizontal="right" vertical="center" wrapText="1"/>
    </xf>
    <xf numFmtId="0" fontId="2" fillId="33" borderId="25" xfId="0" applyFont="1" applyFill="1" applyBorder="1" applyAlignment="1">
      <alignment horizontal="distributed" vertical="center" wrapText="1"/>
    </xf>
    <xf numFmtId="0" fontId="2" fillId="33" borderId="12" xfId="0" applyFont="1" applyFill="1" applyBorder="1" applyAlignment="1">
      <alignment horizontal="distributed" vertical="center" wrapText="1"/>
    </xf>
    <xf numFmtId="0" fontId="2" fillId="33" borderId="26" xfId="0" applyFont="1" applyFill="1" applyBorder="1" applyAlignment="1">
      <alignment horizontal="distributed" vertical="center" wrapText="1"/>
    </xf>
    <xf numFmtId="0" fontId="2" fillId="33" borderId="28" xfId="0" applyFont="1" applyFill="1" applyBorder="1" applyAlignment="1">
      <alignment horizontal="distributed" vertical="center" wrapText="1"/>
    </xf>
    <xf numFmtId="0" fontId="2" fillId="33" borderId="18" xfId="0" applyFont="1" applyFill="1" applyBorder="1" applyAlignment="1">
      <alignment horizontal="distributed" vertical="center" wrapText="1"/>
    </xf>
    <xf numFmtId="0" fontId="2" fillId="33" borderId="19" xfId="0" applyFont="1" applyFill="1" applyBorder="1" applyAlignment="1">
      <alignment horizontal="distributed" vertical="center" wrapText="1"/>
    </xf>
    <xf numFmtId="0" fontId="2" fillId="33" borderId="28" xfId="0" applyFont="1" applyFill="1" applyBorder="1" applyAlignment="1">
      <alignment horizontal="center" vertical="center" shrinkToFit="1"/>
    </xf>
    <xf numFmtId="0" fontId="2" fillId="33" borderId="18" xfId="0" applyFont="1" applyFill="1" applyBorder="1" applyAlignment="1">
      <alignment horizontal="center" vertical="center" shrinkToFit="1"/>
    </xf>
    <xf numFmtId="0" fontId="2" fillId="33" borderId="19" xfId="0" applyFont="1" applyFill="1" applyBorder="1" applyAlignment="1">
      <alignment horizontal="center" vertical="center" shrinkToFit="1"/>
    </xf>
    <xf numFmtId="0" fontId="7" fillId="33" borderId="13" xfId="0" applyFont="1" applyFill="1" applyBorder="1" applyAlignment="1">
      <alignment horizontal="distributed" vertical="center" wrapText="1"/>
    </xf>
    <xf numFmtId="0" fontId="7" fillId="33" borderId="14" xfId="0" applyFont="1" applyFill="1" applyBorder="1" applyAlignment="1">
      <alignment horizontal="distributed" vertical="center" wrapText="1"/>
    </xf>
    <xf numFmtId="0" fontId="7" fillId="33" borderId="11" xfId="0" applyFont="1" applyFill="1" applyBorder="1" applyAlignment="1">
      <alignment horizontal="distributed" vertical="center" wrapText="1"/>
    </xf>
    <xf numFmtId="0" fontId="2" fillId="33" borderId="25" xfId="0" applyFont="1" applyFill="1" applyBorder="1" applyAlignment="1">
      <alignment horizontal="distributed" vertical="center"/>
    </xf>
    <xf numFmtId="0" fontId="0" fillId="0" borderId="26" xfId="0" applyFont="1" applyBorder="1" applyAlignment="1">
      <alignment horizontal="distributed" vertical="center"/>
    </xf>
    <xf numFmtId="0" fontId="2" fillId="33" borderId="28" xfId="0" applyFont="1" applyFill="1" applyBorder="1" applyAlignment="1">
      <alignment horizontal="distributed" vertical="center"/>
    </xf>
    <xf numFmtId="0" fontId="0" fillId="0" borderId="19" xfId="0" applyFont="1" applyBorder="1" applyAlignment="1">
      <alignment horizontal="distributed" vertical="center"/>
    </xf>
    <xf numFmtId="0" fontId="2" fillId="33" borderId="14" xfId="0" applyFont="1" applyFill="1" applyBorder="1" applyAlignment="1">
      <alignment horizontal="distributed" vertical="center" wrapText="1"/>
    </xf>
    <xf numFmtId="0" fontId="2" fillId="33" borderId="11" xfId="0" applyFont="1" applyFill="1" applyBorder="1" applyAlignment="1">
      <alignment horizontal="distributed" vertical="center" wrapText="1"/>
    </xf>
    <xf numFmtId="0" fontId="2" fillId="32" borderId="13" xfId="0" applyFont="1" applyFill="1" applyBorder="1" applyAlignment="1">
      <alignment horizontal="center" vertical="center"/>
    </xf>
    <xf numFmtId="0" fontId="2" fillId="32" borderId="14" xfId="0" applyFont="1" applyFill="1" applyBorder="1" applyAlignment="1">
      <alignment horizontal="center" vertical="center"/>
    </xf>
    <xf numFmtId="0" fontId="2" fillId="33" borderId="26" xfId="0" applyFont="1" applyFill="1" applyBorder="1" applyAlignment="1">
      <alignment horizontal="center" vertical="center" wrapText="1"/>
    </xf>
    <xf numFmtId="0" fontId="2" fillId="33" borderId="19" xfId="0" applyFont="1" applyFill="1" applyBorder="1" applyAlignment="1">
      <alignment horizontal="center" vertical="center" wrapText="1"/>
    </xf>
    <xf numFmtId="6" fontId="2" fillId="33" borderId="26" xfId="59" applyFont="1" applyFill="1" applyBorder="1" applyAlignment="1">
      <alignment horizontal="center" vertical="center" wrapText="1"/>
    </xf>
    <xf numFmtId="6" fontId="2" fillId="33" borderId="19" xfId="59" applyFont="1" applyFill="1" applyBorder="1" applyAlignment="1">
      <alignment horizontal="center" vertical="center" wrapText="1"/>
    </xf>
    <xf numFmtId="0" fontId="2" fillId="33" borderId="17" xfId="0" applyFont="1" applyFill="1" applyBorder="1" applyAlignment="1" applyProtection="1">
      <alignment horizontal="distributed" vertical="center" wrapText="1"/>
      <protection/>
    </xf>
    <xf numFmtId="0" fontId="2" fillId="33" borderId="16" xfId="0" applyFont="1" applyFill="1" applyBorder="1" applyAlignment="1" applyProtection="1">
      <alignment horizontal="distributed" vertical="center" wrapText="1"/>
      <protection/>
    </xf>
    <xf numFmtId="0" fontId="2" fillId="33" borderId="36" xfId="0" applyFont="1" applyFill="1" applyBorder="1" applyAlignment="1" applyProtection="1">
      <alignment horizontal="distributed" vertical="center" wrapText="1"/>
      <protection/>
    </xf>
    <xf numFmtId="0" fontId="2" fillId="32" borderId="47" xfId="0" applyFont="1" applyFill="1" applyBorder="1" applyAlignment="1" applyProtection="1">
      <alignment horizontal="distributed" vertical="center"/>
      <protection/>
    </xf>
    <xf numFmtId="0" fontId="2" fillId="32" borderId="36" xfId="0" applyFont="1" applyFill="1" applyBorder="1" applyAlignment="1" applyProtection="1">
      <alignment horizontal="distributed" vertical="center"/>
      <protection/>
    </xf>
    <xf numFmtId="0" fontId="6" fillId="32" borderId="47" xfId="0" applyFont="1" applyFill="1" applyBorder="1" applyAlignment="1" applyProtection="1">
      <alignment horizontal="distributed" vertical="center"/>
      <protection/>
    </xf>
    <xf numFmtId="0" fontId="6" fillId="32" borderId="36" xfId="0" applyFont="1" applyFill="1" applyBorder="1" applyAlignment="1" applyProtection="1">
      <alignment horizontal="distributed" vertical="center"/>
      <protection/>
    </xf>
    <xf numFmtId="0" fontId="2" fillId="32" borderId="48" xfId="0" applyFont="1" applyFill="1" applyBorder="1" applyAlignment="1" applyProtection="1">
      <alignment horizontal="center" vertical="distributed" textRotation="255"/>
      <protection/>
    </xf>
    <xf numFmtId="0" fontId="2" fillId="32" borderId="49" xfId="0" applyFont="1" applyFill="1" applyBorder="1" applyAlignment="1" applyProtection="1">
      <alignment horizontal="center" vertical="distributed" textRotation="255"/>
      <protection/>
    </xf>
    <xf numFmtId="0" fontId="2" fillId="32" borderId="50" xfId="0" applyFont="1" applyFill="1" applyBorder="1" applyAlignment="1" applyProtection="1">
      <alignment horizontal="center" vertical="distributed" textRotation="255"/>
      <protection/>
    </xf>
    <xf numFmtId="0" fontId="2" fillId="32" borderId="51" xfId="0" applyFont="1" applyFill="1" applyBorder="1" applyAlignment="1" applyProtection="1">
      <alignment horizontal="distributed" vertical="center"/>
      <protection/>
    </xf>
    <xf numFmtId="0" fontId="2" fillId="32" borderId="52" xfId="0" applyFont="1" applyFill="1" applyBorder="1" applyAlignment="1" applyProtection="1">
      <alignment horizontal="distributed" vertical="center"/>
      <protection/>
    </xf>
    <xf numFmtId="0" fontId="2" fillId="32" borderId="53" xfId="0" applyFont="1" applyFill="1" applyBorder="1" applyAlignment="1" applyProtection="1">
      <alignment horizontal="distributed" vertical="center"/>
      <protection/>
    </xf>
    <xf numFmtId="0" fontId="2" fillId="32" borderId="54" xfId="0" applyFont="1" applyFill="1" applyBorder="1" applyAlignment="1" applyProtection="1">
      <alignment horizontal="distributed" vertical="center"/>
      <protection/>
    </xf>
    <xf numFmtId="0" fontId="2" fillId="32" borderId="55" xfId="0" applyFont="1" applyFill="1" applyBorder="1" applyAlignment="1" applyProtection="1">
      <alignment horizontal="distributed" vertical="center"/>
      <protection/>
    </xf>
    <xf numFmtId="0" fontId="2" fillId="32" borderId="56" xfId="0" applyFont="1" applyFill="1" applyBorder="1" applyAlignment="1" applyProtection="1">
      <alignment horizontal="distributed" vertical="center"/>
      <protection/>
    </xf>
    <xf numFmtId="0" fontId="2" fillId="33" borderId="57" xfId="0" applyFont="1" applyFill="1" applyBorder="1" applyAlignment="1" applyProtection="1">
      <alignment horizontal="distributed" vertical="center"/>
      <protection/>
    </xf>
    <xf numFmtId="0" fontId="2" fillId="33" borderId="58" xfId="0" applyFont="1" applyFill="1" applyBorder="1" applyAlignment="1" applyProtection="1">
      <alignment horizontal="distributed" vertical="center"/>
      <protection/>
    </xf>
    <xf numFmtId="0" fontId="2" fillId="33" borderId="18" xfId="0" applyFont="1" applyFill="1" applyBorder="1" applyAlignment="1" applyProtection="1">
      <alignment horizontal="distributed" vertical="center"/>
      <protection/>
    </xf>
    <xf numFmtId="0" fontId="2" fillId="33" borderId="19" xfId="0" applyFont="1" applyFill="1" applyBorder="1" applyAlignment="1" applyProtection="1">
      <alignment horizontal="distributed" vertical="center"/>
      <protection/>
    </xf>
    <xf numFmtId="0" fontId="2" fillId="33" borderId="59" xfId="0" applyFont="1" applyFill="1" applyBorder="1" applyAlignment="1" applyProtection="1">
      <alignment horizontal="distributed" vertical="center"/>
      <protection/>
    </xf>
    <xf numFmtId="0" fontId="2" fillId="33" borderId="28" xfId="0" applyFont="1" applyFill="1" applyBorder="1" applyAlignment="1" applyProtection="1">
      <alignment horizontal="distributed" vertical="center"/>
      <protection/>
    </xf>
    <xf numFmtId="0" fontId="2" fillId="33" borderId="45" xfId="0" applyFont="1" applyFill="1" applyBorder="1" applyAlignment="1" applyProtection="1">
      <alignment horizontal="distributed" vertical="center" wrapText="1"/>
      <protection/>
    </xf>
    <xf numFmtId="0" fontId="2" fillId="33" borderId="60" xfId="0" applyFont="1" applyFill="1" applyBorder="1" applyAlignment="1" applyProtection="1">
      <alignment horizontal="distributed" vertical="center" wrapText="1"/>
      <protection/>
    </xf>
    <xf numFmtId="0" fontId="2" fillId="33" borderId="61" xfId="0" applyFont="1" applyFill="1" applyBorder="1" applyAlignment="1" applyProtection="1">
      <alignment horizontal="distributed" vertical="center" wrapText="1"/>
      <protection/>
    </xf>
    <xf numFmtId="0" fontId="2" fillId="32" borderId="48" xfId="0" applyFont="1" applyFill="1" applyBorder="1" applyAlignment="1" applyProtection="1">
      <alignment horizontal="center" vertical="center" textRotation="255" shrinkToFit="1"/>
      <protection/>
    </xf>
    <xf numFmtId="0" fontId="2" fillId="32" borderId="49" xfId="0" applyFont="1" applyFill="1" applyBorder="1" applyAlignment="1" applyProtection="1">
      <alignment horizontal="center" vertical="center" textRotation="255" shrinkToFit="1"/>
      <protection/>
    </xf>
    <xf numFmtId="0" fontId="0" fillId="32" borderId="50" xfId="0" applyFont="1" applyFill="1" applyBorder="1" applyAlignment="1" applyProtection="1">
      <alignment horizontal="center" vertical="center" textRotation="255" shrinkToFit="1"/>
      <protection/>
    </xf>
    <xf numFmtId="0" fontId="13" fillId="32" borderId="47" xfId="0" applyFont="1" applyFill="1" applyBorder="1" applyAlignment="1" applyProtection="1">
      <alignment horizontal="distributed" vertical="center" wrapText="1"/>
      <protection/>
    </xf>
    <xf numFmtId="0" fontId="13" fillId="32" borderId="36" xfId="0" applyFont="1" applyFill="1" applyBorder="1" applyAlignment="1" applyProtection="1">
      <alignment horizontal="distributed" vertical="center" wrapText="1"/>
      <protection/>
    </xf>
    <xf numFmtId="0" fontId="2" fillId="32" borderId="48" xfId="0" applyFont="1" applyFill="1" applyBorder="1" applyAlignment="1" applyProtection="1">
      <alignment horizontal="center" vertical="center" textRotation="255"/>
      <protection/>
    </xf>
    <xf numFmtId="0" fontId="2" fillId="32" borderId="49" xfId="0" applyFont="1" applyFill="1" applyBorder="1" applyAlignment="1" applyProtection="1">
      <alignment horizontal="center" vertical="center" textRotation="255"/>
      <protection/>
    </xf>
    <xf numFmtId="0" fontId="2" fillId="32" borderId="62" xfId="0" applyFont="1" applyFill="1" applyBorder="1" applyAlignment="1" applyProtection="1">
      <alignment horizontal="center" vertical="center" textRotation="255"/>
      <protection/>
    </xf>
    <xf numFmtId="49" fontId="3" fillId="0" borderId="0" xfId="0" applyNumberFormat="1" applyFont="1" applyFill="1" applyBorder="1" applyAlignment="1" applyProtection="1">
      <alignment horizontal="left" vertical="center"/>
      <protection/>
    </xf>
    <xf numFmtId="49" fontId="2" fillId="0" borderId="0" xfId="0" applyNumberFormat="1" applyFont="1" applyFill="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xdr:row>
      <xdr:rowOff>95250</xdr:rowOff>
    </xdr:from>
    <xdr:to>
      <xdr:col>19</xdr:col>
      <xdr:colOff>0</xdr:colOff>
      <xdr:row>5</xdr:row>
      <xdr:rowOff>57150</xdr:rowOff>
    </xdr:to>
    <xdr:sp>
      <xdr:nvSpPr>
        <xdr:cNvPr id="1" name="AutoShape 8"/>
        <xdr:cNvSpPr>
          <a:spLocks/>
        </xdr:cNvSpPr>
      </xdr:nvSpPr>
      <xdr:spPr>
        <a:xfrm>
          <a:off x="16649700" y="581025"/>
          <a:ext cx="0" cy="266700"/>
        </a:xfrm>
        <a:prstGeom prst="bracketPair">
          <a:avLst>
            <a:gd name="adj" fmla="val -2856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4</xdr:row>
      <xdr:rowOff>28575</xdr:rowOff>
    </xdr:from>
    <xdr:to>
      <xdr:col>14</xdr:col>
      <xdr:colOff>857250</xdr:colOff>
      <xdr:row>5</xdr:row>
      <xdr:rowOff>142875</xdr:rowOff>
    </xdr:to>
    <xdr:sp>
      <xdr:nvSpPr>
        <xdr:cNvPr id="2" name="AutoShape 9"/>
        <xdr:cNvSpPr>
          <a:spLocks/>
        </xdr:cNvSpPr>
      </xdr:nvSpPr>
      <xdr:spPr>
        <a:xfrm>
          <a:off x="12039600" y="666750"/>
          <a:ext cx="771525" cy="266700"/>
        </a:xfrm>
        <a:prstGeom prst="bracketPair">
          <a:avLst>
            <a:gd name="adj" fmla="val -2856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N27"/>
  <sheetViews>
    <sheetView view="pageBreakPreview" zoomScaleNormal="115" zoomScaleSheetLayoutView="100" zoomScalePageLayoutView="0" workbookViewId="0" topLeftCell="A1">
      <selection activeCell="E49" sqref="E49"/>
    </sheetView>
  </sheetViews>
  <sheetFormatPr defaultColWidth="9.00390625" defaultRowHeight="12" customHeight="1"/>
  <cols>
    <col min="1" max="1" width="2.625" style="1" customWidth="1"/>
    <col min="2" max="2" width="11.625" style="1" customWidth="1"/>
    <col min="3" max="14" width="8.125" style="1" customWidth="1"/>
    <col min="15" max="16384" width="9.00390625" style="1" customWidth="1"/>
  </cols>
  <sheetData>
    <row r="1" ht="14.25" customHeight="1">
      <c r="B1" s="6" t="s">
        <v>31</v>
      </c>
    </row>
    <row r="3" spans="2:14" ht="12" customHeight="1">
      <c r="B3" s="246" t="s">
        <v>1</v>
      </c>
      <c r="C3" s="243" t="s">
        <v>2</v>
      </c>
      <c r="D3" s="243" t="s">
        <v>3</v>
      </c>
      <c r="E3" s="250" t="s">
        <v>25</v>
      </c>
      <c r="F3" s="247" t="s">
        <v>4</v>
      </c>
      <c r="G3" s="248"/>
      <c r="H3" s="248"/>
      <c r="I3" s="248"/>
      <c r="J3" s="248"/>
      <c r="K3" s="248"/>
      <c r="L3" s="248"/>
      <c r="M3" s="248"/>
      <c r="N3" s="249"/>
    </row>
    <row r="4" spans="2:14" ht="12" customHeight="1">
      <c r="B4" s="246"/>
      <c r="C4" s="244"/>
      <c r="D4" s="244"/>
      <c r="E4" s="251"/>
      <c r="F4" s="241" t="s">
        <v>5</v>
      </c>
      <c r="G4" s="241" t="s">
        <v>6</v>
      </c>
      <c r="H4" s="241" t="s">
        <v>7</v>
      </c>
      <c r="I4" s="241" t="s">
        <v>0</v>
      </c>
      <c r="J4" s="247" t="s">
        <v>8</v>
      </c>
      <c r="K4" s="248"/>
      <c r="L4" s="248"/>
      <c r="M4" s="249"/>
      <c r="N4" s="241" t="s">
        <v>9</v>
      </c>
    </row>
    <row r="5" spans="2:14" ht="12" customHeight="1">
      <c r="B5" s="246"/>
      <c r="C5" s="245"/>
      <c r="D5" s="245"/>
      <c r="E5" s="252"/>
      <c r="F5" s="242"/>
      <c r="G5" s="242"/>
      <c r="H5" s="242"/>
      <c r="I5" s="242"/>
      <c r="J5" s="9" t="s">
        <v>10</v>
      </c>
      <c r="K5" s="9" t="s">
        <v>11</v>
      </c>
      <c r="L5" s="10" t="s">
        <v>12</v>
      </c>
      <c r="M5" s="10" t="s">
        <v>13</v>
      </c>
      <c r="N5" s="242"/>
    </row>
    <row r="6" spans="2:14" ht="12" customHeight="1">
      <c r="B6" s="7"/>
      <c r="C6" s="2" t="s">
        <v>14</v>
      </c>
      <c r="D6" s="2" t="s">
        <v>15</v>
      </c>
      <c r="E6" s="2" t="s">
        <v>24</v>
      </c>
      <c r="F6" s="2" t="s">
        <v>15</v>
      </c>
      <c r="G6" s="2" t="s">
        <v>15</v>
      </c>
      <c r="H6" s="2" t="s">
        <v>15</v>
      </c>
      <c r="I6" s="2" t="s">
        <v>15</v>
      </c>
      <c r="J6" s="2" t="s">
        <v>15</v>
      </c>
      <c r="K6" s="2" t="s">
        <v>15</v>
      </c>
      <c r="L6" s="2" t="s">
        <v>15</v>
      </c>
      <c r="M6" s="2" t="s">
        <v>15</v>
      </c>
      <c r="N6" s="2" t="s">
        <v>15</v>
      </c>
    </row>
    <row r="7" spans="2:14" ht="12" customHeight="1">
      <c r="B7" s="8" t="s">
        <v>29</v>
      </c>
      <c r="C7" s="3">
        <v>12038</v>
      </c>
      <c r="D7" s="4">
        <v>14981</v>
      </c>
      <c r="E7" s="13">
        <v>0.76</v>
      </c>
      <c r="F7" s="4">
        <v>13413</v>
      </c>
      <c r="G7" s="4">
        <v>12327</v>
      </c>
      <c r="H7" s="4">
        <v>625</v>
      </c>
      <c r="I7" s="4">
        <v>2930</v>
      </c>
      <c r="J7" s="4">
        <v>230</v>
      </c>
      <c r="K7" s="4">
        <v>588</v>
      </c>
      <c r="L7" s="4">
        <v>134</v>
      </c>
      <c r="M7" s="4">
        <v>12154</v>
      </c>
      <c r="N7" s="4">
        <v>273</v>
      </c>
    </row>
    <row r="8" spans="2:14" ht="12" customHeight="1">
      <c r="B8" s="8" t="s">
        <v>22</v>
      </c>
      <c r="C8" s="4">
        <v>12064</v>
      </c>
      <c r="D8" s="4">
        <v>14999</v>
      </c>
      <c r="E8" s="13">
        <v>0.76</v>
      </c>
      <c r="F8" s="4">
        <v>13474</v>
      </c>
      <c r="G8" s="4">
        <v>12338</v>
      </c>
      <c r="H8" s="4">
        <v>620</v>
      </c>
      <c r="I8" s="4">
        <v>2948</v>
      </c>
      <c r="J8" s="4">
        <v>215</v>
      </c>
      <c r="K8" s="4">
        <v>582</v>
      </c>
      <c r="L8" s="4">
        <v>132</v>
      </c>
      <c r="M8" s="4">
        <v>12210</v>
      </c>
      <c r="N8" s="4">
        <v>279</v>
      </c>
    </row>
    <row r="9" spans="2:14" ht="12" customHeight="1">
      <c r="B9" s="8" t="s">
        <v>21</v>
      </c>
      <c r="C9" s="4">
        <v>12109</v>
      </c>
      <c r="D9" s="4">
        <v>15023</v>
      </c>
      <c r="E9" s="13">
        <v>0.76</v>
      </c>
      <c r="F9" s="4">
        <v>13525</v>
      </c>
      <c r="G9" s="4">
        <v>12359</v>
      </c>
      <c r="H9" s="4">
        <v>608</v>
      </c>
      <c r="I9" s="4">
        <v>2984</v>
      </c>
      <c r="J9" s="4">
        <v>223</v>
      </c>
      <c r="K9" s="4">
        <v>581</v>
      </c>
      <c r="L9" s="1">
        <v>141</v>
      </c>
      <c r="M9" s="4">
        <v>12243</v>
      </c>
      <c r="N9" s="4">
        <v>282</v>
      </c>
    </row>
    <row r="10" spans="2:14" ht="12" customHeight="1">
      <c r="B10" s="8" t="s">
        <v>20</v>
      </c>
      <c r="C10" s="4">
        <v>12145</v>
      </c>
      <c r="D10" s="4">
        <v>15076</v>
      </c>
      <c r="E10" s="13">
        <v>0.77</v>
      </c>
      <c r="F10" s="4">
        <v>13599</v>
      </c>
      <c r="G10" s="4">
        <v>12380</v>
      </c>
      <c r="H10" s="4">
        <v>617</v>
      </c>
      <c r="I10" s="4">
        <v>2986</v>
      </c>
      <c r="J10" s="4">
        <v>218</v>
      </c>
      <c r="K10" s="4">
        <v>611</v>
      </c>
      <c r="L10" s="4">
        <v>146</v>
      </c>
      <c r="M10" s="4">
        <v>12251</v>
      </c>
      <c r="N10" s="4">
        <v>277</v>
      </c>
    </row>
    <row r="11" spans="2:14" ht="12" customHeight="1">
      <c r="B11" s="8" t="s">
        <v>19</v>
      </c>
      <c r="C11" s="4">
        <v>12191</v>
      </c>
      <c r="D11" s="4">
        <v>15118</v>
      </c>
      <c r="E11" s="13">
        <v>0.77</v>
      </c>
      <c r="F11" s="4">
        <v>13503</v>
      </c>
      <c r="G11" s="4">
        <v>12404</v>
      </c>
      <c r="H11" s="4">
        <v>612</v>
      </c>
      <c r="I11" s="4">
        <v>3020</v>
      </c>
      <c r="J11" s="4">
        <v>284</v>
      </c>
      <c r="K11" s="4">
        <v>543</v>
      </c>
      <c r="L11" s="4">
        <v>159</v>
      </c>
      <c r="M11" s="4">
        <v>12267</v>
      </c>
      <c r="N11" s="4">
        <v>280</v>
      </c>
    </row>
    <row r="12" spans="2:14" ht="12" customHeight="1">
      <c r="B12" s="8" t="s">
        <v>18</v>
      </c>
      <c r="C12" s="4">
        <v>12197</v>
      </c>
      <c r="D12" s="4">
        <v>15117</v>
      </c>
      <c r="E12" s="13">
        <v>0.77</v>
      </c>
      <c r="F12" s="4">
        <v>13524</v>
      </c>
      <c r="G12" s="4">
        <v>12407</v>
      </c>
      <c r="H12" s="4">
        <v>622</v>
      </c>
      <c r="I12" s="4">
        <v>3042</v>
      </c>
      <c r="J12" s="4">
        <v>278</v>
      </c>
      <c r="K12" s="4">
        <v>524</v>
      </c>
      <c r="L12" s="4">
        <v>153</v>
      </c>
      <c r="M12" s="4">
        <v>12349</v>
      </c>
      <c r="N12" s="4">
        <v>266</v>
      </c>
    </row>
    <row r="13" spans="2:14" ht="12" customHeight="1">
      <c r="B13" s="8" t="s">
        <v>26</v>
      </c>
      <c r="C13" s="4">
        <v>12243</v>
      </c>
      <c r="D13" s="4">
        <v>15189</v>
      </c>
      <c r="E13" s="13">
        <v>0.77</v>
      </c>
      <c r="F13" s="4">
        <v>13815</v>
      </c>
      <c r="G13" s="4">
        <v>12547</v>
      </c>
      <c r="H13" s="4">
        <v>626</v>
      </c>
      <c r="I13" s="4">
        <v>3069</v>
      </c>
      <c r="J13" s="4">
        <v>266</v>
      </c>
      <c r="K13" s="4">
        <v>526</v>
      </c>
      <c r="L13" s="4">
        <v>119</v>
      </c>
      <c r="M13" s="4">
        <v>12509</v>
      </c>
      <c r="N13" s="4">
        <v>272</v>
      </c>
    </row>
    <row r="14" spans="2:14" ht="12" customHeight="1">
      <c r="B14" s="8" t="s">
        <v>27</v>
      </c>
      <c r="C14" s="4">
        <v>12258</v>
      </c>
      <c r="D14" s="4">
        <v>15170</v>
      </c>
      <c r="E14" s="13">
        <v>0.77</v>
      </c>
      <c r="F14" s="4">
        <v>13950</v>
      </c>
      <c r="G14" s="4">
        <v>12519</v>
      </c>
      <c r="H14" s="4">
        <v>604</v>
      </c>
      <c r="I14" s="4">
        <v>3087</v>
      </c>
      <c r="J14" s="4">
        <v>266</v>
      </c>
      <c r="K14" s="4">
        <v>499</v>
      </c>
      <c r="L14" s="4">
        <v>131</v>
      </c>
      <c r="M14" s="4">
        <v>12522</v>
      </c>
      <c r="N14" s="4">
        <v>271</v>
      </c>
    </row>
    <row r="15" spans="2:14" ht="12" customHeight="1">
      <c r="B15" s="8" t="s">
        <v>28</v>
      </c>
      <c r="C15" s="4">
        <v>12249</v>
      </c>
      <c r="D15" s="4">
        <v>15145</v>
      </c>
      <c r="E15" s="13">
        <v>0.77</v>
      </c>
      <c r="F15" s="4">
        <v>13915</v>
      </c>
      <c r="G15" s="4">
        <v>12478</v>
      </c>
      <c r="H15" s="4">
        <v>611</v>
      </c>
      <c r="I15" s="4">
        <v>3105</v>
      </c>
      <c r="J15" s="4">
        <v>286</v>
      </c>
      <c r="K15" s="4">
        <v>459</v>
      </c>
      <c r="L15" s="4">
        <v>127</v>
      </c>
      <c r="M15" s="4">
        <v>12553</v>
      </c>
      <c r="N15" s="4">
        <v>275</v>
      </c>
    </row>
    <row r="16" spans="2:14" ht="12" customHeight="1">
      <c r="B16" s="8" t="s">
        <v>30</v>
      </c>
      <c r="C16" s="4">
        <v>12258</v>
      </c>
      <c r="D16" s="4">
        <v>15183</v>
      </c>
      <c r="E16" s="13">
        <v>0.77</v>
      </c>
      <c r="F16" s="4">
        <v>13797</v>
      </c>
      <c r="G16" s="4">
        <v>12507</v>
      </c>
      <c r="H16" s="4">
        <v>621</v>
      </c>
      <c r="I16" s="4">
        <v>3109</v>
      </c>
      <c r="J16" s="4">
        <v>279</v>
      </c>
      <c r="K16" s="4">
        <v>482</v>
      </c>
      <c r="L16" s="4">
        <v>127</v>
      </c>
      <c r="M16" s="4">
        <v>12573</v>
      </c>
      <c r="N16" s="4">
        <v>285</v>
      </c>
    </row>
    <row r="17" spans="2:14" ht="12" customHeight="1">
      <c r="B17" s="8" t="s">
        <v>16</v>
      </c>
      <c r="C17" s="4">
        <v>12253</v>
      </c>
      <c r="D17" s="4">
        <v>15152</v>
      </c>
      <c r="E17" s="13">
        <v>0.77</v>
      </c>
      <c r="F17" s="4">
        <v>13776</v>
      </c>
      <c r="G17" s="4">
        <v>12486</v>
      </c>
      <c r="H17" s="4">
        <v>610</v>
      </c>
      <c r="I17" s="4">
        <v>3125</v>
      </c>
      <c r="J17" s="4">
        <v>272</v>
      </c>
      <c r="K17" s="4">
        <v>526</v>
      </c>
      <c r="L17" s="4">
        <v>134</v>
      </c>
      <c r="M17" s="4">
        <v>12525</v>
      </c>
      <c r="N17" s="4">
        <v>276</v>
      </c>
    </row>
    <row r="18" spans="2:14" ht="12" customHeight="1">
      <c r="B18" s="8" t="s">
        <v>17</v>
      </c>
      <c r="C18" s="4">
        <v>12302</v>
      </c>
      <c r="D18" s="4">
        <v>15218</v>
      </c>
      <c r="E18" s="13">
        <v>0.78</v>
      </c>
      <c r="F18" s="4">
        <v>13828</v>
      </c>
      <c r="G18" s="4">
        <v>12528</v>
      </c>
      <c r="H18" s="4">
        <v>666</v>
      </c>
      <c r="I18" s="4">
        <v>3150</v>
      </c>
      <c r="J18" s="4">
        <v>269</v>
      </c>
      <c r="K18" s="4">
        <v>494</v>
      </c>
      <c r="L18" s="4">
        <v>131</v>
      </c>
      <c r="M18" s="4">
        <v>12593</v>
      </c>
      <c r="N18" s="4">
        <v>293</v>
      </c>
    </row>
    <row r="19" spans="2:14" ht="12" customHeight="1">
      <c r="B19" s="5"/>
      <c r="C19" s="11"/>
      <c r="D19" s="11"/>
      <c r="E19" s="12"/>
      <c r="F19" s="11"/>
      <c r="G19" s="11"/>
      <c r="H19" s="11"/>
      <c r="I19" s="11"/>
      <c r="J19" s="11"/>
      <c r="K19" s="11"/>
      <c r="L19" s="11"/>
      <c r="M19" s="11"/>
      <c r="N19" s="11"/>
    </row>
    <row r="20" ht="12" customHeight="1">
      <c r="B20" s="5" t="s">
        <v>23</v>
      </c>
    </row>
    <row r="21" spans="3:14" ht="12" customHeight="1">
      <c r="C21" s="11"/>
      <c r="D21" s="11"/>
      <c r="E21" s="11"/>
      <c r="F21" s="11"/>
      <c r="G21" s="11"/>
      <c r="H21" s="11"/>
      <c r="I21" s="11"/>
      <c r="J21" s="11"/>
      <c r="K21" s="11"/>
      <c r="L21" s="11"/>
      <c r="M21" s="11"/>
      <c r="N21" s="11"/>
    </row>
    <row r="27" spans="10:12" ht="12" customHeight="1">
      <c r="J27" s="11"/>
      <c r="L27" s="11"/>
    </row>
  </sheetData>
  <sheetProtection/>
  <mergeCells count="11">
    <mergeCell ref="D3:D5"/>
    <mergeCell ref="F4:F5"/>
    <mergeCell ref="G4:G5"/>
    <mergeCell ref="I4:I5"/>
    <mergeCell ref="H4:H5"/>
    <mergeCell ref="C3:C5"/>
    <mergeCell ref="B3:B5"/>
    <mergeCell ref="F3:N3"/>
    <mergeCell ref="J4:M4"/>
    <mergeCell ref="N4:N5"/>
    <mergeCell ref="E3:E5"/>
  </mergeCells>
  <printOptions/>
  <pageMargins left="0.7874015748031497" right="0.3937007874015748" top="0.984251968503937" bottom="0.984251968503937" header="0.5118110236220472" footer="0.5118110236220472"/>
  <pageSetup fitToHeight="1" fitToWidth="1" horizontalDpi="600" verticalDpi="600" orientation="landscape" paperSize="9" r:id="rId1"/>
  <headerFooter alignWithMargins="0">
    <oddHeader>&amp;L&amp;F</oddHeader>
  </headerFooter>
</worksheet>
</file>

<file path=xl/worksheets/sheet10.xml><?xml version="1.0" encoding="utf-8"?>
<worksheet xmlns="http://schemas.openxmlformats.org/spreadsheetml/2006/main" xmlns:r="http://schemas.openxmlformats.org/officeDocument/2006/relationships">
  <dimension ref="A1:K24"/>
  <sheetViews>
    <sheetView zoomScalePageLayoutView="0" workbookViewId="0" topLeftCell="A1">
      <selection activeCell="I42" sqref="I42"/>
    </sheetView>
  </sheetViews>
  <sheetFormatPr defaultColWidth="9.00390625" defaultRowHeight="13.5"/>
  <cols>
    <col min="1" max="1" width="2.625" style="1" customWidth="1"/>
    <col min="2" max="7" width="12.625" style="1" customWidth="1"/>
    <col min="8" max="9" width="9.00390625" style="1" customWidth="1"/>
    <col min="10" max="10" width="8.00390625" style="1" customWidth="1"/>
    <col min="11" max="11" width="12.125" style="1" customWidth="1"/>
    <col min="12" max="16384" width="9.00390625" style="1" customWidth="1"/>
  </cols>
  <sheetData>
    <row r="1" ht="14.25" customHeight="1">
      <c r="B1" s="6" t="s">
        <v>329</v>
      </c>
    </row>
    <row r="2" ht="12" customHeight="1"/>
    <row r="3" spans="1:11" ht="12" customHeight="1">
      <c r="A3" s="1" t="s">
        <v>248</v>
      </c>
      <c r="B3" s="336" t="s">
        <v>195</v>
      </c>
      <c r="C3" s="395" t="s">
        <v>312</v>
      </c>
      <c r="D3" s="396"/>
      <c r="E3" s="396"/>
      <c r="F3" s="396"/>
      <c r="G3" s="396"/>
      <c r="H3" s="396"/>
      <c r="I3" s="396"/>
      <c r="J3" s="396"/>
      <c r="K3" s="397"/>
    </row>
    <row r="4" spans="2:11" ht="12" customHeight="1">
      <c r="B4" s="338"/>
      <c r="C4" s="395" t="s">
        <v>40</v>
      </c>
      <c r="D4" s="396"/>
      <c r="E4" s="396"/>
      <c r="F4" s="397"/>
      <c r="G4" s="398" t="s">
        <v>41</v>
      </c>
      <c r="H4" s="399"/>
      <c r="I4" s="399"/>
      <c r="J4" s="399"/>
      <c r="K4" s="400"/>
    </row>
    <row r="5" spans="2:11" ht="18" customHeight="1">
      <c r="B5" s="23"/>
      <c r="C5" s="150"/>
      <c r="D5" s="151" t="s">
        <v>61</v>
      </c>
      <c r="E5" s="150"/>
      <c r="F5" s="151" t="s">
        <v>313</v>
      </c>
      <c r="G5" s="401" t="s">
        <v>61</v>
      </c>
      <c r="H5" s="402"/>
      <c r="I5" s="152"/>
      <c r="J5" s="403" t="s">
        <v>313</v>
      </c>
      <c r="K5" s="402"/>
    </row>
    <row r="6" spans="2:11" ht="18" customHeight="1">
      <c r="B6" s="128" t="s">
        <v>314</v>
      </c>
      <c r="C6" s="404">
        <v>6</v>
      </c>
      <c r="D6" s="405"/>
      <c r="E6" s="153"/>
      <c r="F6" s="154">
        <v>1828294</v>
      </c>
      <c r="G6" s="404">
        <v>4</v>
      </c>
      <c r="H6" s="405"/>
      <c r="I6" s="155"/>
      <c r="J6" s="406">
        <v>2048334</v>
      </c>
      <c r="K6" s="405"/>
    </row>
    <row r="7" spans="2:11" ht="18" customHeight="1">
      <c r="B7" s="128" t="s">
        <v>315</v>
      </c>
      <c r="C7" s="404">
        <v>35</v>
      </c>
      <c r="D7" s="405"/>
      <c r="E7" s="153"/>
      <c r="F7" s="154">
        <v>244380</v>
      </c>
      <c r="G7" s="404">
        <v>25</v>
      </c>
      <c r="H7" s="405"/>
      <c r="I7" s="155"/>
      <c r="J7" s="406">
        <v>98630</v>
      </c>
      <c r="K7" s="405"/>
    </row>
    <row r="8" spans="2:11" ht="18" customHeight="1">
      <c r="B8" s="128" t="s">
        <v>316</v>
      </c>
      <c r="C8" s="404">
        <v>15</v>
      </c>
      <c r="D8" s="405"/>
      <c r="E8" s="153"/>
      <c r="F8" s="154">
        <v>8715</v>
      </c>
      <c r="G8" s="404">
        <v>14</v>
      </c>
      <c r="H8" s="405"/>
      <c r="I8" s="155"/>
      <c r="J8" s="406">
        <v>7408</v>
      </c>
      <c r="K8" s="405"/>
    </row>
    <row r="9" spans="2:11" s="29" customFormat="1" ht="18" customHeight="1">
      <c r="B9" s="48" t="s">
        <v>317</v>
      </c>
      <c r="C9" s="404">
        <f>C6+C7+C8</f>
        <v>56</v>
      </c>
      <c r="D9" s="405"/>
      <c r="E9" s="156"/>
      <c r="F9" s="154">
        <v>2081389</v>
      </c>
      <c r="G9" s="407">
        <f>G6+G7+G8</f>
        <v>43</v>
      </c>
      <c r="H9" s="408"/>
      <c r="I9" s="157"/>
      <c r="J9" s="409">
        <f>J6+J7+J8</f>
        <v>2154372</v>
      </c>
      <c r="K9" s="408"/>
    </row>
    <row r="10" spans="1:11" ht="12" customHeight="1">
      <c r="A10" s="1" t="s">
        <v>318</v>
      </c>
      <c r="B10" s="336" t="s">
        <v>319</v>
      </c>
      <c r="C10" s="410" t="s">
        <v>320</v>
      </c>
      <c r="D10" s="410"/>
      <c r="E10" s="410"/>
      <c r="F10" s="410"/>
      <c r="G10" s="411" t="s">
        <v>195</v>
      </c>
      <c r="H10" s="306" t="s">
        <v>321</v>
      </c>
      <c r="I10" s="413"/>
      <c r="J10" s="413"/>
      <c r="K10" s="413"/>
    </row>
    <row r="11" spans="2:11" ht="12" customHeight="1">
      <c r="B11" s="338"/>
      <c r="C11" s="410" t="s">
        <v>40</v>
      </c>
      <c r="D11" s="410"/>
      <c r="E11" s="414" t="s">
        <v>41</v>
      </c>
      <c r="F11" s="414"/>
      <c r="G11" s="412"/>
      <c r="H11" s="410" t="s">
        <v>40</v>
      </c>
      <c r="I11" s="410"/>
      <c r="J11" s="414" t="s">
        <v>41</v>
      </c>
      <c r="K11" s="414"/>
    </row>
    <row r="12" spans="2:11" ht="12" customHeight="1">
      <c r="B12" s="23"/>
      <c r="C12" s="2" t="s">
        <v>61</v>
      </c>
      <c r="D12" s="2" t="s">
        <v>313</v>
      </c>
      <c r="E12" s="2" t="s">
        <v>61</v>
      </c>
      <c r="F12" s="2" t="s">
        <v>313</v>
      </c>
      <c r="G12" s="23"/>
      <c r="H12" s="401" t="s">
        <v>61</v>
      </c>
      <c r="I12" s="402"/>
      <c r="J12" s="401" t="s">
        <v>61</v>
      </c>
      <c r="K12" s="402"/>
    </row>
    <row r="13" spans="2:11" ht="12" customHeight="1">
      <c r="B13" s="415" t="s">
        <v>322</v>
      </c>
      <c r="C13" s="417">
        <v>1</v>
      </c>
      <c r="D13" s="417">
        <v>689322</v>
      </c>
      <c r="E13" s="417" t="s">
        <v>328</v>
      </c>
      <c r="F13" s="417" t="s">
        <v>328</v>
      </c>
      <c r="G13" s="158" t="s">
        <v>323</v>
      </c>
      <c r="H13" s="404">
        <v>25</v>
      </c>
      <c r="I13" s="405"/>
      <c r="J13" s="404">
        <v>17</v>
      </c>
      <c r="K13" s="405"/>
    </row>
    <row r="14" spans="2:11" ht="12" customHeight="1">
      <c r="B14" s="416"/>
      <c r="C14" s="418"/>
      <c r="D14" s="418"/>
      <c r="E14" s="418"/>
      <c r="F14" s="418"/>
      <c r="G14" s="159" t="s">
        <v>324</v>
      </c>
      <c r="H14" s="404"/>
      <c r="I14" s="405"/>
      <c r="J14" s="404"/>
      <c r="K14" s="405"/>
    </row>
    <row r="15" spans="2:11" ht="12" customHeight="1">
      <c r="B15" s="415" t="s">
        <v>325</v>
      </c>
      <c r="C15" s="419">
        <v>1</v>
      </c>
      <c r="D15" s="419">
        <v>51972</v>
      </c>
      <c r="E15" s="419">
        <v>2</v>
      </c>
      <c r="F15" s="419">
        <v>117994</v>
      </c>
      <c r="G15" s="160" t="s">
        <v>326</v>
      </c>
      <c r="H15" s="404">
        <v>13</v>
      </c>
      <c r="I15" s="405"/>
      <c r="J15" s="404">
        <v>7</v>
      </c>
      <c r="K15" s="405"/>
    </row>
    <row r="16" spans="2:11" ht="12" customHeight="1">
      <c r="B16" s="416"/>
      <c r="C16" s="420"/>
      <c r="D16" s="420"/>
      <c r="E16" s="420"/>
      <c r="F16" s="420"/>
      <c r="G16" s="159" t="s">
        <v>327</v>
      </c>
      <c r="H16" s="404"/>
      <c r="I16" s="405"/>
      <c r="J16" s="404"/>
      <c r="K16" s="405"/>
    </row>
    <row r="17" spans="2:11" s="29" customFormat="1" ht="12" customHeight="1">
      <c r="B17" s="421" t="s">
        <v>317</v>
      </c>
      <c r="C17" s="417">
        <f>C13+C15</f>
        <v>2</v>
      </c>
      <c r="D17" s="417">
        <v>744294</v>
      </c>
      <c r="E17" s="424">
        <v>2</v>
      </c>
      <c r="F17" s="424">
        <v>117994</v>
      </c>
      <c r="G17" s="421" t="s">
        <v>317</v>
      </c>
      <c r="H17" s="404">
        <v>38</v>
      </c>
      <c r="I17" s="405"/>
      <c r="J17" s="407">
        <f>J13+J15</f>
        <v>24</v>
      </c>
      <c r="K17" s="408">
        <f>K13+K15</f>
        <v>0</v>
      </c>
    </row>
    <row r="18" spans="2:11" s="29" customFormat="1" ht="12" customHeight="1">
      <c r="B18" s="422"/>
      <c r="C18" s="423"/>
      <c r="D18" s="423"/>
      <c r="E18" s="425"/>
      <c r="F18" s="425"/>
      <c r="G18" s="422"/>
      <c r="H18" s="404"/>
      <c r="I18" s="405"/>
      <c r="J18" s="407"/>
      <c r="K18" s="408"/>
    </row>
    <row r="19" ht="12" customHeight="1"/>
    <row r="20" ht="12" customHeight="1">
      <c r="B20" s="5" t="s">
        <v>309</v>
      </c>
    </row>
    <row r="21" ht="12" customHeight="1"/>
    <row r="22" spans="4:11" ht="12" customHeight="1">
      <c r="D22" s="47"/>
      <c r="F22" s="47"/>
      <c r="H22" s="47"/>
      <c r="K22" s="47"/>
    </row>
    <row r="23" spans="3:11" ht="12" customHeight="1">
      <c r="C23" s="47"/>
      <c r="D23" s="47"/>
      <c r="F23" s="47"/>
      <c r="H23" s="47"/>
      <c r="K23" s="47"/>
    </row>
    <row r="24" ht="12" customHeight="1">
      <c r="C24" s="47"/>
    </row>
  </sheetData>
  <sheetProtection/>
  <mergeCells count="50">
    <mergeCell ref="J15:K16"/>
    <mergeCell ref="B17:B18"/>
    <mergeCell ref="C17:C18"/>
    <mergeCell ref="D17:D18"/>
    <mergeCell ref="E17:E18"/>
    <mergeCell ref="F17:F18"/>
    <mergeCell ref="G17:G18"/>
    <mergeCell ref="H17:I18"/>
    <mergeCell ref="J17:K18"/>
    <mergeCell ref="B15:B16"/>
    <mergeCell ref="C15:C16"/>
    <mergeCell ref="D15:D16"/>
    <mergeCell ref="E15:E16"/>
    <mergeCell ref="F15:F16"/>
    <mergeCell ref="H15:I16"/>
    <mergeCell ref="H12:I12"/>
    <mergeCell ref="J12:K12"/>
    <mergeCell ref="B13:B14"/>
    <mergeCell ref="C13:C14"/>
    <mergeCell ref="D13:D14"/>
    <mergeCell ref="E13:E14"/>
    <mergeCell ref="F13:F14"/>
    <mergeCell ref="H13:I14"/>
    <mergeCell ref="J13:K14"/>
    <mergeCell ref="B10:B11"/>
    <mergeCell ref="C10:F10"/>
    <mergeCell ref="G10:G11"/>
    <mergeCell ref="H10:K10"/>
    <mergeCell ref="C11:D11"/>
    <mergeCell ref="E11:F11"/>
    <mergeCell ref="H11:I11"/>
    <mergeCell ref="J11:K11"/>
    <mergeCell ref="C8:D8"/>
    <mergeCell ref="G8:H8"/>
    <mergeCell ref="J8:K8"/>
    <mergeCell ref="C9:D9"/>
    <mergeCell ref="G9:H9"/>
    <mergeCell ref="J9:K9"/>
    <mergeCell ref="C6:D6"/>
    <mergeCell ref="G6:H6"/>
    <mergeCell ref="J6:K6"/>
    <mergeCell ref="C7:D7"/>
    <mergeCell ref="G7:H7"/>
    <mergeCell ref="J7:K7"/>
    <mergeCell ref="B3:B4"/>
    <mergeCell ref="C3:K3"/>
    <mergeCell ref="C4:F4"/>
    <mergeCell ref="G4:K4"/>
    <mergeCell ref="G5:H5"/>
    <mergeCell ref="J5:K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W15"/>
  <sheetViews>
    <sheetView zoomScalePageLayoutView="0" workbookViewId="0" topLeftCell="A1">
      <selection activeCell="W41" sqref="W41"/>
    </sheetView>
  </sheetViews>
  <sheetFormatPr defaultColWidth="9.00390625" defaultRowHeight="13.5"/>
  <cols>
    <col min="1" max="1" width="2.50390625" style="1" customWidth="1"/>
    <col min="2" max="2" width="10.125" style="1" customWidth="1"/>
    <col min="3" max="7" width="4.50390625" style="1" bestFit="1" customWidth="1"/>
    <col min="8" max="8" width="4.375" style="1" bestFit="1" customWidth="1"/>
    <col min="9" max="10" width="5.25390625" style="1" bestFit="1" customWidth="1"/>
    <col min="11" max="20" width="4.50390625" style="1" bestFit="1" customWidth="1"/>
    <col min="21" max="22" width="5.25390625" style="1" bestFit="1" customWidth="1"/>
    <col min="23" max="23" width="4.375" style="1" bestFit="1" customWidth="1"/>
    <col min="24" max="16384" width="9.00390625" style="1" customWidth="1"/>
  </cols>
  <sheetData>
    <row r="1" ht="14.25" customHeight="1">
      <c r="B1" s="6" t="s">
        <v>343</v>
      </c>
    </row>
    <row r="2" ht="12" customHeight="1"/>
    <row r="3" spans="1:23" ht="12" customHeight="1">
      <c r="A3" s="1" t="s">
        <v>248</v>
      </c>
      <c r="B3" s="336" t="s">
        <v>174</v>
      </c>
      <c r="C3" s="426" t="s">
        <v>330</v>
      </c>
      <c r="D3" s="427"/>
      <c r="E3" s="428"/>
      <c r="F3" s="426" t="s">
        <v>331</v>
      </c>
      <c r="G3" s="427"/>
      <c r="H3" s="428"/>
      <c r="I3" s="426" t="s">
        <v>332</v>
      </c>
      <c r="J3" s="427"/>
      <c r="K3" s="428"/>
      <c r="L3" s="426" t="s">
        <v>333</v>
      </c>
      <c r="M3" s="427"/>
      <c r="N3" s="428"/>
      <c r="O3" s="426" t="s">
        <v>334</v>
      </c>
      <c r="P3" s="427"/>
      <c r="Q3" s="428"/>
      <c r="R3" s="426" t="s">
        <v>335</v>
      </c>
      <c r="S3" s="427"/>
      <c r="T3" s="428"/>
      <c r="U3" s="426" t="s">
        <v>336</v>
      </c>
      <c r="V3" s="427"/>
      <c r="W3" s="428"/>
    </row>
    <row r="4" spans="2:23" ht="12" customHeight="1">
      <c r="B4" s="337"/>
      <c r="C4" s="429"/>
      <c r="D4" s="430"/>
      <c r="E4" s="431"/>
      <c r="F4" s="429"/>
      <c r="G4" s="430"/>
      <c r="H4" s="431"/>
      <c r="I4" s="429"/>
      <c r="J4" s="430"/>
      <c r="K4" s="431"/>
      <c r="L4" s="429"/>
      <c r="M4" s="430"/>
      <c r="N4" s="431"/>
      <c r="O4" s="429"/>
      <c r="P4" s="430"/>
      <c r="Q4" s="431"/>
      <c r="R4" s="432" t="s">
        <v>337</v>
      </c>
      <c r="S4" s="433"/>
      <c r="T4" s="434"/>
      <c r="U4" s="429"/>
      <c r="V4" s="430"/>
      <c r="W4" s="431"/>
    </row>
    <row r="5" spans="2:23" ht="12" customHeight="1">
      <c r="B5" s="338"/>
      <c r="C5" s="14" t="s">
        <v>152</v>
      </c>
      <c r="D5" s="14" t="s">
        <v>338</v>
      </c>
      <c r="E5" s="14" t="s">
        <v>339</v>
      </c>
      <c r="F5" s="14" t="s">
        <v>152</v>
      </c>
      <c r="G5" s="14" t="s">
        <v>338</v>
      </c>
      <c r="H5" s="14" t="s">
        <v>339</v>
      </c>
      <c r="I5" s="14" t="s">
        <v>152</v>
      </c>
      <c r="J5" s="14" t="s">
        <v>338</v>
      </c>
      <c r="K5" s="14" t="s">
        <v>339</v>
      </c>
      <c r="L5" s="14" t="s">
        <v>152</v>
      </c>
      <c r="M5" s="14" t="s">
        <v>338</v>
      </c>
      <c r="N5" s="14" t="s">
        <v>339</v>
      </c>
      <c r="O5" s="14" t="s">
        <v>152</v>
      </c>
      <c r="P5" s="14" t="s">
        <v>338</v>
      </c>
      <c r="Q5" s="14" t="s">
        <v>339</v>
      </c>
      <c r="R5" s="14" t="s">
        <v>152</v>
      </c>
      <c r="S5" s="14" t="s">
        <v>338</v>
      </c>
      <c r="T5" s="14" t="s">
        <v>339</v>
      </c>
      <c r="U5" s="14" t="s">
        <v>152</v>
      </c>
      <c r="V5" s="14" t="s">
        <v>338</v>
      </c>
      <c r="W5" s="14" t="s">
        <v>339</v>
      </c>
    </row>
    <row r="6" spans="2:23" ht="12" customHeight="1">
      <c r="B6" s="23"/>
      <c r="C6" s="2" t="s">
        <v>61</v>
      </c>
      <c r="D6" s="2" t="s">
        <v>61</v>
      </c>
      <c r="E6" s="2" t="s">
        <v>61</v>
      </c>
      <c r="F6" s="2" t="s">
        <v>61</v>
      </c>
      <c r="G6" s="2" t="s">
        <v>61</v>
      </c>
      <c r="H6" s="2" t="s">
        <v>61</v>
      </c>
      <c r="I6" s="2" t="s">
        <v>61</v>
      </c>
      <c r="J6" s="2" t="s">
        <v>61</v>
      </c>
      <c r="K6" s="2" t="s">
        <v>61</v>
      </c>
      <c r="L6" s="2" t="s">
        <v>61</v>
      </c>
      <c r="M6" s="2" t="s">
        <v>61</v>
      </c>
      <c r="N6" s="2" t="s">
        <v>61</v>
      </c>
      <c r="O6" s="2" t="s">
        <v>61</v>
      </c>
      <c r="P6" s="2" t="s">
        <v>61</v>
      </c>
      <c r="Q6" s="2" t="s">
        <v>61</v>
      </c>
      <c r="R6" s="2" t="s">
        <v>61</v>
      </c>
      <c r="S6" s="2" t="s">
        <v>61</v>
      </c>
      <c r="T6" s="2" t="s">
        <v>61</v>
      </c>
      <c r="U6" s="2" t="s">
        <v>61</v>
      </c>
      <c r="V6" s="2" t="s">
        <v>61</v>
      </c>
      <c r="W6" s="2" t="s">
        <v>61</v>
      </c>
    </row>
    <row r="7" spans="2:23" ht="12" customHeight="1">
      <c r="B7" s="8" t="s">
        <v>187</v>
      </c>
      <c r="C7" s="2" t="s">
        <v>63</v>
      </c>
      <c r="D7" s="2" t="s">
        <v>63</v>
      </c>
      <c r="E7" s="2" t="s">
        <v>63</v>
      </c>
      <c r="F7" s="2" t="s">
        <v>63</v>
      </c>
      <c r="G7" s="2" t="s">
        <v>63</v>
      </c>
      <c r="H7" s="2" t="s">
        <v>63</v>
      </c>
      <c r="I7" s="2" t="s">
        <v>63</v>
      </c>
      <c r="J7" s="2" t="s">
        <v>63</v>
      </c>
      <c r="K7" s="2" t="s">
        <v>63</v>
      </c>
      <c r="L7" s="2" t="s">
        <v>63</v>
      </c>
      <c r="M7" s="2" t="s">
        <v>63</v>
      </c>
      <c r="N7" s="2" t="s">
        <v>63</v>
      </c>
      <c r="O7" s="2" t="s">
        <v>63</v>
      </c>
      <c r="P7" s="2" t="s">
        <v>63</v>
      </c>
      <c r="Q7" s="2" t="s">
        <v>63</v>
      </c>
      <c r="R7" s="2" t="s">
        <v>63</v>
      </c>
      <c r="S7" s="2" t="s">
        <v>63</v>
      </c>
      <c r="T7" s="2" t="s">
        <v>63</v>
      </c>
      <c r="U7" s="2" t="s">
        <v>63</v>
      </c>
      <c r="V7" s="2" t="s">
        <v>63</v>
      </c>
      <c r="W7" s="2" t="s">
        <v>63</v>
      </c>
    </row>
    <row r="8" spans="2:23" ht="12" customHeight="1">
      <c r="B8" s="8" t="s">
        <v>340</v>
      </c>
      <c r="C8" s="2" t="s">
        <v>63</v>
      </c>
      <c r="D8" s="2" t="s">
        <v>63</v>
      </c>
      <c r="E8" s="2" t="s">
        <v>63</v>
      </c>
      <c r="F8" s="2" t="s">
        <v>63</v>
      </c>
      <c r="G8" s="2" t="s">
        <v>63</v>
      </c>
      <c r="H8" s="2" t="s">
        <v>63</v>
      </c>
      <c r="I8" s="2">
        <v>1</v>
      </c>
      <c r="J8" s="2">
        <v>1</v>
      </c>
      <c r="K8" s="2" t="s">
        <v>63</v>
      </c>
      <c r="L8" s="2">
        <v>2</v>
      </c>
      <c r="M8" s="2">
        <v>2</v>
      </c>
      <c r="N8" s="2" t="s">
        <v>63</v>
      </c>
      <c r="O8" s="2" t="s">
        <v>63</v>
      </c>
      <c r="P8" s="2" t="s">
        <v>63</v>
      </c>
      <c r="Q8" s="2" t="s">
        <v>63</v>
      </c>
      <c r="R8" s="2" t="s">
        <v>63</v>
      </c>
      <c r="S8" s="2" t="s">
        <v>63</v>
      </c>
      <c r="T8" s="2" t="s">
        <v>63</v>
      </c>
      <c r="U8" s="2" t="s">
        <v>63</v>
      </c>
      <c r="V8" s="2" t="s">
        <v>63</v>
      </c>
      <c r="W8" s="2" t="s">
        <v>63</v>
      </c>
    </row>
    <row r="9" spans="2:23" ht="12" customHeight="1">
      <c r="B9" s="8" t="s">
        <v>341</v>
      </c>
      <c r="C9" s="2" t="s">
        <v>63</v>
      </c>
      <c r="D9" s="2" t="s">
        <v>63</v>
      </c>
      <c r="E9" s="2" t="s">
        <v>63</v>
      </c>
      <c r="F9" s="2">
        <v>1</v>
      </c>
      <c r="G9" s="2">
        <v>1</v>
      </c>
      <c r="H9" s="2" t="s">
        <v>63</v>
      </c>
      <c r="I9" s="2">
        <v>1</v>
      </c>
      <c r="J9" s="2">
        <v>1</v>
      </c>
      <c r="K9" s="2" t="s">
        <v>63</v>
      </c>
      <c r="L9" s="2">
        <v>1</v>
      </c>
      <c r="M9" s="2">
        <v>1</v>
      </c>
      <c r="N9" s="2" t="s">
        <v>63</v>
      </c>
      <c r="O9" s="2" t="s">
        <v>63</v>
      </c>
      <c r="P9" s="2" t="s">
        <v>63</v>
      </c>
      <c r="Q9" s="2" t="s">
        <v>63</v>
      </c>
      <c r="R9" s="2">
        <v>1</v>
      </c>
      <c r="S9" s="2">
        <v>1</v>
      </c>
      <c r="T9" s="2" t="s">
        <v>63</v>
      </c>
      <c r="U9" s="2" t="s">
        <v>63</v>
      </c>
      <c r="V9" s="2" t="s">
        <v>63</v>
      </c>
      <c r="W9" s="2" t="s">
        <v>63</v>
      </c>
    </row>
    <row r="10" spans="2:23" ht="12" customHeight="1">
      <c r="B10" s="8" t="s">
        <v>342</v>
      </c>
      <c r="C10" s="2" t="s">
        <v>63</v>
      </c>
      <c r="D10" s="2" t="s">
        <v>63</v>
      </c>
      <c r="E10" s="2" t="s">
        <v>63</v>
      </c>
      <c r="F10" s="2" t="s">
        <v>63</v>
      </c>
      <c r="G10" s="2" t="s">
        <v>63</v>
      </c>
      <c r="H10" s="2" t="s">
        <v>63</v>
      </c>
      <c r="I10" s="2">
        <v>4</v>
      </c>
      <c r="J10" s="2">
        <v>4</v>
      </c>
      <c r="K10" s="2" t="s">
        <v>63</v>
      </c>
      <c r="L10" s="2" t="s">
        <v>63</v>
      </c>
      <c r="M10" s="2" t="s">
        <v>63</v>
      </c>
      <c r="N10" s="2" t="s">
        <v>63</v>
      </c>
      <c r="O10" s="2" t="s">
        <v>63</v>
      </c>
      <c r="P10" s="2" t="s">
        <v>63</v>
      </c>
      <c r="Q10" s="2" t="s">
        <v>63</v>
      </c>
      <c r="R10" s="2" t="s">
        <v>63</v>
      </c>
      <c r="S10" s="2" t="s">
        <v>63</v>
      </c>
      <c r="T10" s="2" t="s">
        <v>63</v>
      </c>
      <c r="U10" s="2" t="s">
        <v>63</v>
      </c>
      <c r="V10" s="2" t="s">
        <v>63</v>
      </c>
      <c r="W10" s="2" t="s">
        <v>63</v>
      </c>
    </row>
    <row r="11" spans="2:23" s="29" customFormat="1" ht="12" customHeight="1">
      <c r="B11" s="93" t="s">
        <v>192</v>
      </c>
      <c r="C11" s="161" t="s">
        <v>66</v>
      </c>
      <c r="D11" s="161" t="s">
        <v>66</v>
      </c>
      <c r="E11" s="161" t="s">
        <v>66</v>
      </c>
      <c r="F11" s="161" t="s">
        <v>66</v>
      </c>
      <c r="G11" s="161" t="s">
        <v>66</v>
      </c>
      <c r="H11" s="161" t="s">
        <v>66</v>
      </c>
      <c r="I11" s="161" t="s">
        <v>66</v>
      </c>
      <c r="J11" s="161" t="s">
        <v>66</v>
      </c>
      <c r="K11" s="161" t="s">
        <v>66</v>
      </c>
      <c r="L11" s="161" t="s">
        <v>66</v>
      </c>
      <c r="M11" s="161" t="s">
        <v>66</v>
      </c>
      <c r="N11" s="161" t="s">
        <v>66</v>
      </c>
      <c r="O11" s="161" t="s">
        <v>66</v>
      </c>
      <c r="P11" s="161" t="s">
        <v>66</v>
      </c>
      <c r="Q11" s="161" t="s">
        <v>66</v>
      </c>
      <c r="R11" s="161" t="s">
        <v>66</v>
      </c>
      <c r="S11" s="161" t="s">
        <v>66</v>
      </c>
      <c r="T11" s="161" t="s">
        <v>66</v>
      </c>
      <c r="U11" s="161" t="s">
        <v>66</v>
      </c>
      <c r="V11" s="161" t="s">
        <v>66</v>
      </c>
      <c r="W11" s="161" t="s">
        <v>66</v>
      </c>
    </row>
    <row r="12" ht="12" customHeight="1">
      <c r="B12" s="5"/>
    </row>
    <row r="13" ht="12" customHeight="1">
      <c r="B13" s="5" t="s">
        <v>309</v>
      </c>
    </row>
    <row r="14" spans="2:23" ht="12" customHeight="1">
      <c r="B14" s="5"/>
      <c r="C14" s="5"/>
      <c r="D14" s="5"/>
      <c r="E14" s="5"/>
      <c r="F14" s="5"/>
      <c r="G14" s="5"/>
      <c r="H14" s="5"/>
      <c r="I14" s="5"/>
      <c r="J14" s="5"/>
      <c r="K14" s="5"/>
      <c r="L14" s="5"/>
      <c r="M14" s="5"/>
      <c r="N14" s="5"/>
      <c r="O14" s="5"/>
      <c r="P14" s="5"/>
      <c r="Q14" s="5"/>
      <c r="R14" s="5"/>
      <c r="S14" s="5"/>
      <c r="T14" s="5"/>
      <c r="U14" s="5"/>
      <c r="V14" s="5"/>
      <c r="W14" s="5"/>
    </row>
    <row r="15" ht="12" customHeight="1">
      <c r="B15" s="5"/>
    </row>
  </sheetData>
  <sheetProtection/>
  <mergeCells count="9">
    <mergeCell ref="R3:T3"/>
    <mergeCell ref="U3:W4"/>
    <mergeCell ref="R4:T4"/>
    <mergeCell ref="B3:B5"/>
    <mergeCell ref="C3:E4"/>
    <mergeCell ref="F3:H4"/>
    <mergeCell ref="I3:K4"/>
    <mergeCell ref="L3:N4"/>
    <mergeCell ref="O3:Q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J17"/>
  <sheetViews>
    <sheetView zoomScalePageLayoutView="0" workbookViewId="0" topLeftCell="A1">
      <selection activeCell="E30" sqref="E30"/>
    </sheetView>
  </sheetViews>
  <sheetFormatPr defaultColWidth="9.00390625" defaultRowHeight="13.5"/>
  <cols>
    <col min="1" max="1" width="2.625" style="1" customWidth="1"/>
    <col min="2" max="2" width="9.875" style="1" customWidth="1"/>
    <col min="3" max="3" width="7.50390625" style="1" customWidth="1"/>
    <col min="4" max="4" width="7.875" style="1" customWidth="1"/>
    <col min="5" max="5" width="7.75390625" style="1" customWidth="1"/>
    <col min="6" max="7" width="9.875" style="1" customWidth="1"/>
    <col min="8" max="8" width="10.125" style="1" customWidth="1"/>
    <col min="9" max="9" width="13.125" style="1" customWidth="1"/>
    <col min="10" max="12" width="10.125" style="1" customWidth="1"/>
    <col min="13" max="16384" width="9.00390625" style="1" customWidth="1"/>
  </cols>
  <sheetData>
    <row r="1" ht="14.25" customHeight="1">
      <c r="B1" s="6" t="s">
        <v>355</v>
      </c>
    </row>
    <row r="2" ht="12" customHeight="1"/>
    <row r="3" spans="1:10" ht="12" customHeight="1">
      <c r="A3" s="1" t="s">
        <v>248</v>
      </c>
      <c r="B3" s="336" t="s">
        <v>174</v>
      </c>
      <c r="C3" s="426" t="s">
        <v>344</v>
      </c>
      <c r="D3" s="427"/>
      <c r="E3" s="428"/>
      <c r="F3" s="438" t="s">
        <v>345</v>
      </c>
      <c r="G3" s="439"/>
      <c r="H3" s="426" t="s">
        <v>346</v>
      </c>
      <c r="I3" s="427"/>
      <c r="J3" s="428"/>
    </row>
    <row r="4" spans="1:10" ht="12" customHeight="1">
      <c r="A4" s="1" t="s">
        <v>248</v>
      </c>
      <c r="B4" s="337"/>
      <c r="C4" s="429"/>
      <c r="D4" s="430"/>
      <c r="E4" s="431"/>
      <c r="F4" s="440"/>
      <c r="G4" s="441"/>
      <c r="H4" s="429"/>
      <c r="I4" s="430"/>
      <c r="J4" s="431"/>
    </row>
    <row r="5" spans="2:10" ht="12" customHeight="1">
      <c r="B5" s="337"/>
      <c r="C5" s="243" t="s">
        <v>347</v>
      </c>
      <c r="D5" s="243" t="s">
        <v>348</v>
      </c>
      <c r="E5" s="243" t="s">
        <v>349</v>
      </c>
      <c r="F5" s="435" t="s">
        <v>356</v>
      </c>
      <c r="G5" s="435" t="s">
        <v>357</v>
      </c>
      <c r="H5" s="435" t="s">
        <v>350</v>
      </c>
      <c r="I5" s="435" t="s">
        <v>351</v>
      </c>
      <c r="J5" s="435" t="s">
        <v>352</v>
      </c>
    </row>
    <row r="6" spans="2:10" ht="12" customHeight="1">
      <c r="B6" s="337"/>
      <c r="C6" s="442"/>
      <c r="D6" s="442"/>
      <c r="E6" s="442"/>
      <c r="F6" s="436"/>
      <c r="G6" s="436"/>
      <c r="H6" s="436"/>
      <c r="I6" s="436"/>
      <c r="J6" s="436"/>
    </row>
    <row r="7" spans="2:10" ht="12" customHeight="1">
      <c r="B7" s="338"/>
      <c r="C7" s="443"/>
      <c r="D7" s="443"/>
      <c r="E7" s="443"/>
      <c r="F7" s="437"/>
      <c r="G7" s="437"/>
      <c r="H7" s="437"/>
      <c r="I7" s="437"/>
      <c r="J7" s="437"/>
    </row>
    <row r="8" spans="2:10" ht="12" customHeight="1">
      <c r="B8" s="23"/>
      <c r="C8" s="2" t="s">
        <v>61</v>
      </c>
      <c r="D8" s="2" t="s">
        <v>61</v>
      </c>
      <c r="E8" s="2" t="s">
        <v>61</v>
      </c>
      <c r="F8" s="2" t="s">
        <v>61</v>
      </c>
      <c r="G8" s="2" t="s">
        <v>61</v>
      </c>
      <c r="H8" s="2" t="s">
        <v>61</v>
      </c>
      <c r="I8" s="2" t="s">
        <v>61</v>
      </c>
      <c r="J8" s="2" t="s">
        <v>61</v>
      </c>
    </row>
    <row r="9" spans="2:10" ht="12" customHeight="1">
      <c r="B9" s="42" t="s">
        <v>187</v>
      </c>
      <c r="C9" s="2" t="s">
        <v>63</v>
      </c>
      <c r="D9" s="2" t="s">
        <v>63</v>
      </c>
      <c r="E9" s="2" t="s">
        <v>63</v>
      </c>
      <c r="F9" s="162">
        <v>25</v>
      </c>
      <c r="G9" s="163" t="s">
        <v>63</v>
      </c>
      <c r="H9" s="2">
        <v>2</v>
      </c>
      <c r="I9" s="4" t="s">
        <v>63</v>
      </c>
      <c r="J9" s="2">
        <v>17</v>
      </c>
    </row>
    <row r="10" spans="2:10" ht="12" customHeight="1">
      <c r="B10" s="8" t="s">
        <v>188</v>
      </c>
      <c r="C10" s="2" t="s">
        <v>63</v>
      </c>
      <c r="D10" s="2" t="s">
        <v>63</v>
      </c>
      <c r="E10" s="2" t="s">
        <v>63</v>
      </c>
      <c r="F10" s="162" t="s">
        <v>63</v>
      </c>
      <c r="G10" s="163" t="s">
        <v>63</v>
      </c>
      <c r="H10" s="2">
        <v>433</v>
      </c>
      <c r="I10" s="4" t="s">
        <v>63</v>
      </c>
      <c r="J10" s="2">
        <v>14</v>
      </c>
    </row>
    <row r="11" spans="2:10" ht="12" customHeight="1">
      <c r="B11" s="8" t="s">
        <v>193</v>
      </c>
      <c r="C11" s="2">
        <v>1</v>
      </c>
      <c r="D11" s="2" t="s">
        <v>63</v>
      </c>
      <c r="E11" s="2" t="s">
        <v>63</v>
      </c>
      <c r="F11" s="162" t="s">
        <v>63</v>
      </c>
      <c r="G11" s="163" t="s">
        <v>63</v>
      </c>
      <c r="H11" s="164">
        <v>82</v>
      </c>
      <c r="I11" s="4" t="s">
        <v>63</v>
      </c>
      <c r="J11" s="2">
        <v>4</v>
      </c>
    </row>
    <row r="12" spans="2:10" ht="12" customHeight="1">
      <c r="B12" s="8" t="s">
        <v>190</v>
      </c>
      <c r="C12" s="2" t="s">
        <v>63</v>
      </c>
      <c r="D12" s="2" t="s">
        <v>66</v>
      </c>
      <c r="E12" s="2" t="s">
        <v>63</v>
      </c>
      <c r="F12" s="162" t="s">
        <v>63</v>
      </c>
      <c r="G12" s="163">
        <v>4393</v>
      </c>
      <c r="H12" s="164">
        <v>19</v>
      </c>
      <c r="I12" s="4" t="s">
        <v>63</v>
      </c>
      <c r="J12" s="2" t="s">
        <v>63</v>
      </c>
    </row>
    <row r="13" spans="2:10" s="29" customFormat="1" ht="12" customHeight="1">
      <c r="B13" s="93" t="s">
        <v>192</v>
      </c>
      <c r="C13" s="161" t="s">
        <v>66</v>
      </c>
      <c r="D13" s="161">
        <v>1</v>
      </c>
      <c r="E13" s="161" t="s">
        <v>66</v>
      </c>
      <c r="F13" s="165" t="s">
        <v>63</v>
      </c>
      <c r="G13" s="166">
        <v>8274</v>
      </c>
      <c r="H13" s="161">
        <v>10</v>
      </c>
      <c r="I13" s="45" t="s">
        <v>63</v>
      </c>
      <c r="J13" s="165">
        <v>50</v>
      </c>
    </row>
    <row r="14" spans="2:7" ht="12" customHeight="1">
      <c r="B14" s="5"/>
      <c r="F14" s="167"/>
      <c r="G14" s="168"/>
    </row>
    <row r="15" ht="12" customHeight="1">
      <c r="B15" s="5" t="s">
        <v>309</v>
      </c>
    </row>
    <row r="16" spans="2:10" ht="12" customHeight="1">
      <c r="B16" s="5" t="s">
        <v>353</v>
      </c>
      <c r="C16" s="5"/>
      <c r="D16" s="5"/>
      <c r="E16" s="5"/>
      <c r="F16" s="5"/>
      <c r="G16" s="5"/>
      <c r="H16" s="5"/>
      <c r="I16" s="5"/>
      <c r="J16" s="5"/>
    </row>
    <row r="17" ht="12" customHeight="1">
      <c r="B17" s="5" t="s">
        <v>354</v>
      </c>
    </row>
  </sheetData>
  <sheetProtection/>
  <mergeCells count="12">
    <mergeCell ref="E5:E7"/>
    <mergeCell ref="F5:F7"/>
    <mergeCell ref="G5:G7"/>
    <mergeCell ref="H5:H7"/>
    <mergeCell ref="I5:I7"/>
    <mergeCell ref="J5:J7"/>
    <mergeCell ref="B3:B7"/>
    <mergeCell ref="C3:E4"/>
    <mergeCell ref="F3:G4"/>
    <mergeCell ref="H3:J4"/>
    <mergeCell ref="C5:C7"/>
    <mergeCell ref="D5:D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14"/>
  <sheetViews>
    <sheetView tabSelected="1" zoomScalePageLayoutView="0" workbookViewId="0" topLeftCell="A1">
      <selection activeCell="B32" sqref="B32"/>
    </sheetView>
  </sheetViews>
  <sheetFormatPr defaultColWidth="9.00390625" defaultRowHeight="13.5"/>
  <cols>
    <col min="1" max="1" width="2.625" style="1" customWidth="1"/>
    <col min="2" max="2" width="12.75390625" style="1" customWidth="1"/>
    <col min="3" max="3" width="15.25390625" style="1" customWidth="1"/>
    <col min="4" max="4" width="14.25390625" style="1" customWidth="1"/>
    <col min="5" max="5" width="13.375" style="1" customWidth="1"/>
    <col min="6" max="9" width="13.25390625" style="1" customWidth="1"/>
    <col min="10" max="16384" width="9.00390625" style="1" customWidth="1"/>
  </cols>
  <sheetData>
    <row r="1" ht="14.25" customHeight="1">
      <c r="B1" s="6" t="s">
        <v>447</v>
      </c>
    </row>
    <row r="2" ht="12" customHeight="1"/>
    <row r="3" spans="1:6" ht="12">
      <c r="A3" s="1" t="s">
        <v>358</v>
      </c>
      <c r="B3" s="444" t="s">
        <v>359</v>
      </c>
      <c r="C3" s="446" t="s">
        <v>360</v>
      </c>
      <c r="D3" s="448" t="s">
        <v>361</v>
      </c>
      <c r="E3" s="410" t="s">
        <v>362</v>
      </c>
      <c r="F3" s="410"/>
    </row>
    <row r="4" spans="2:6" ht="12">
      <c r="B4" s="445"/>
      <c r="C4" s="447"/>
      <c r="D4" s="449"/>
      <c r="E4" s="169" t="s">
        <v>363</v>
      </c>
      <c r="F4" s="169" t="s">
        <v>364</v>
      </c>
    </row>
    <row r="5" spans="2:6" ht="12" customHeight="1">
      <c r="B5" s="23"/>
      <c r="C5" s="2" t="s">
        <v>61</v>
      </c>
      <c r="D5" s="151" t="s">
        <v>61</v>
      </c>
      <c r="E5" s="2" t="s">
        <v>61</v>
      </c>
      <c r="F5" s="2" t="s">
        <v>61</v>
      </c>
    </row>
    <row r="6" spans="2:6" ht="12" customHeight="1">
      <c r="B6" s="8" t="s">
        <v>365</v>
      </c>
      <c r="C6" s="151">
        <v>26</v>
      </c>
      <c r="D6" s="151">
        <v>78</v>
      </c>
      <c r="E6" s="2">
        <v>162</v>
      </c>
      <c r="F6" s="2">
        <v>12</v>
      </c>
    </row>
    <row r="7" spans="2:6" ht="12" customHeight="1">
      <c r="B7" s="8" t="s">
        <v>189</v>
      </c>
      <c r="C7" s="151">
        <v>35</v>
      </c>
      <c r="D7" s="151">
        <v>76</v>
      </c>
      <c r="E7" s="2">
        <v>124</v>
      </c>
      <c r="F7" s="2" t="s">
        <v>63</v>
      </c>
    </row>
    <row r="8" spans="2:6" ht="12" customHeight="1">
      <c r="B8" s="8" t="s">
        <v>193</v>
      </c>
      <c r="C8" s="151">
        <v>48</v>
      </c>
      <c r="D8" s="151">
        <v>61</v>
      </c>
      <c r="E8" s="2">
        <v>16</v>
      </c>
      <c r="F8" s="2" t="s">
        <v>63</v>
      </c>
    </row>
    <row r="9" spans="2:6" ht="12" customHeight="1">
      <c r="B9" s="8" t="s">
        <v>191</v>
      </c>
      <c r="C9" s="151">
        <v>122</v>
      </c>
      <c r="D9" s="151">
        <v>41</v>
      </c>
      <c r="E9" s="2">
        <v>14</v>
      </c>
      <c r="F9" s="2" t="s">
        <v>63</v>
      </c>
    </row>
    <row r="10" spans="2:6" s="29" customFormat="1" ht="12" customHeight="1">
      <c r="B10" s="93" t="s">
        <v>192</v>
      </c>
      <c r="C10" s="170">
        <v>79</v>
      </c>
      <c r="D10" s="170">
        <v>29</v>
      </c>
      <c r="E10" s="161">
        <v>11</v>
      </c>
      <c r="F10" s="161" t="s">
        <v>66</v>
      </c>
    </row>
    <row r="11" ht="12" customHeight="1">
      <c r="B11" s="5"/>
    </row>
    <row r="12" ht="12" customHeight="1">
      <c r="B12" s="5" t="s">
        <v>309</v>
      </c>
    </row>
    <row r="13" spans="2:6" ht="12" customHeight="1">
      <c r="B13" s="5"/>
      <c r="C13" s="5"/>
      <c r="D13" s="5"/>
      <c r="E13" s="5"/>
      <c r="F13" s="5"/>
    </row>
    <row r="14" ht="12" customHeight="1">
      <c r="B14" s="5"/>
    </row>
  </sheetData>
  <sheetProtection/>
  <mergeCells count="4">
    <mergeCell ref="B3:B4"/>
    <mergeCell ref="C3:C4"/>
    <mergeCell ref="D3:D4"/>
    <mergeCell ref="E3:F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Z84"/>
  <sheetViews>
    <sheetView zoomScalePageLayoutView="0" workbookViewId="0" topLeftCell="A4">
      <selection activeCell="M44" sqref="M44"/>
    </sheetView>
  </sheetViews>
  <sheetFormatPr defaultColWidth="9.00390625" defaultRowHeight="13.5"/>
  <cols>
    <col min="1" max="1" width="2.625" style="171" customWidth="1"/>
    <col min="2" max="2" width="2.50390625" style="173" customWidth="1"/>
    <col min="3" max="3" width="31.125" style="173" customWidth="1"/>
    <col min="4" max="4" width="8.375" style="173" customWidth="1"/>
    <col min="5" max="5" width="10.25390625" style="173" bestFit="1" customWidth="1"/>
    <col min="6" max="7" width="13.75390625" style="173" customWidth="1"/>
    <col min="8" max="8" width="9.375" style="173" bestFit="1" customWidth="1"/>
    <col min="9" max="9" width="11.375" style="173" customWidth="1"/>
    <col min="10" max="10" width="8.25390625" style="173" customWidth="1"/>
    <col min="11" max="11" width="11.375" style="171" customWidth="1"/>
    <col min="12" max="12" width="7.50390625" style="173" customWidth="1"/>
    <col min="13" max="13" width="11.375" style="173" customWidth="1"/>
    <col min="14" max="14" width="5.875" style="173" customWidth="1"/>
    <col min="15" max="15" width="10.125" style="173" customWidth="1"/>
    <col min="16" max="16" width="5.25390625" style="173" customWidth="1"/>
    <col min="17" max="17" width="11.00390625" style="173" customWidth="1"/>
    <col min="18" max="18" width="5.125" style="173" customWidth="1"/>
    <col min="19" max="19" width="8.625" style="173" customWidth="1"/>
    <col min="20" max="20" width="6.125" style="173" customWidth="1"/>
    <col min="21" max="21" width="9.375" style="173" customWidth="1"/>
    <col min="22" max="22" width="7.375" style="173" customWidth="1"/>
    <col min="23" max="23" width="10.25390625" style="173" customWidth="1"/>
    <col min="24" max="24" width="10.50390625" style="173" bestFit="1" customWidth="1"/>
    <col min="25" max="25" width="9.00390625" style="173" customWidth="1"/>
    <col min="26" max="26" width="11.875" style="173" bestFit="1" customWidth="1"/>
    <col min="27" max="16384" width="9.00390625" style="173" customWidth="1"/>
  </cols>
  <sheetData>
    <row r="1" spans="2:11" ht="14.25" customHeight="1">
      <c r="B1" s="172" t="s">
        <v>446</v>
      </c>
      <c r="K1" s="174"/>
    </row>
    <row r="2" spans="4:23" ht="12" customHeight="1" thickBot="1">
      <c r="D2" s="175"/>
      <c r="E2" s="175"/>
      <c r="F2" s="175"/>
      <c r="G2" s="175"/>
      <c r="H2" s="175"/>
      <c r="I2" s="175"/>
      <c r="J2" s="175"/>
      <c r="K2" s="176"/>
      <c r="L2" s="175"/>
      <c r="M2" s="175"/>
      <c r="N2" s="175"/>
      <c r="O2" s="175"/>
      <c r="P2" s="175"/>
      <c r="Q2" s="175"/>
      <c r="R2" s="175"/>
      <c r="S2" s="175"/>
      <c r="T2" s="175"/>
      <c r="U2" s="175"/>
      <c r="V2" s="175"/>
      <c r="W2" s="175"/>
    </row>
    <row r="3" spans="1:23" ht="12" customHeight="1">
      <c r="A3" s="171" t="s">
        <v>248</v>
      </c>
      <c r="B3" s="460" t="s">
        <v>366</v>
      </c>
      <c r="C3" s="461"/>
      <c r="D3" s="466" t="s">
        <v>367</v>
      </c>
      <c r="E3" s="467"/>
      <c r="F3" s="470" t="s">
        <v>368</v>
      </c>
      <c r="G3" s="467"/>
      <c r="H3" s="472" t="s">
        <v>369</v>
      </c>
      <c r="I3" s="473"/>
      <c r="J3" s="473"/>
      <c r="K3" s="473"/>
      <c r="L3" s="473"/>
      <c r="M3" s="473"/>
      <c r="N3" s="473"/>
      <c r="O3" s="473"/>
      <c r="P3" s="473"/>
      <c r="Q3" s="473"/>
      <c r="R3" s="473"/>
      <c r="S3" s="473"/>
      <c r="T3" s="473"/>
      <c r="U3" s="473"/>
      <c r="V3" s="473"/>
      <c r="W3" s="474"/>
    </row>
    <row r="4" spans="2:26" ht="12" customHeight="1">
      <c r="B4" s="462"/>
      <c r="C4" s="463"/>
      <c r="D4" s="468"/>
      <c r="E4" s="469"/>
      <c r="F4" s="471"/>
      <c r="G4" s="469"/>
      <c r="H4" s="450" t="s">
        <v>152</v>
      </c>
      <c r="I4" s="451"/>
      <c r="J4" s="450" t="s">
        <v>370</v>
      </c>
      <c r="K4" s="451"/>
      <c r="L4" s="450" t="s">
        <v>371</v>
      </c>
      <c r="M4" s="451"/>
      <c r="N4" s="450" t="s">
        <v>372</v>
      </c>
      <c r="O4" s="451"/>
      <c r="P4" s="450" t="s">
        <v>373</v>
      </c>
      <c r="Q4" s="451"/>
      <c r="R4" s="450" t="s">
        <v>374</v>
      </c>
      <c r="S4" s="451"/>
      <c r="T4" s="450" t="s">
        <v>375</v>
      </c>
      <c r="U4" s="451"/>
      <c r="V4" s="450" t="s">
        <v>376</v>
      </c>
      <c r="W4" s="452"/>
      <c r="Y4" s="177"/>
      <c r="Z4" s="177"/>
    </row>
    <row r="5" spans="2:26" ht="12" customHeight="1" thickBot="1">
      <c r="B5" s="464"/>
      <c r="C5" s="465"/>
      <c r="D5" s="178" t="s">
        <v>377</v>
      </c>
      <c r="E5" s="179" t="s">
        <v>378</v>
      </c>
      <c r="F5" s="179" t="s">
        <v>379</v>
      </c>
      <c r="G5" s="179" t="s">
        <v>380</v>
      </c>
      <c r="H5" s="179" t="s">
        <v>131</v>
      </c>
      <c r="I5" s="179" t="s">
        <v>132</v>
      </c>
      <c r="J5" s="179" t="s">
        <v>131</v>
      </c>
      <c r="K5" s="179" t="s">
        <v>132</v>
      </c>
      <c r="L5" s="179" t="s">
        <v>131</v>
      </c>
      <c r="M5" s="179" t="s">
        <v>132</v>
      </c>
      <c r="N5" s="179" t="s">
        <v>131</v>
      </c>
      <c r="O5" s="179" t="s">
        <v>132</v>
      </c>
      <c r="P5" s="179" t="s">
        <v>131</v>
      </c>
      <c r="Q5" s="179" t="s">
        <v>132</v>
      </c>
      <c r="R5" s="179" t="s">
        <v>131</v>
      </c>
      <c r="S5" s="179" t="s">
        <v>132</v>
      </c>
      <c r="T5" s="179" t="s">
        <v>131</v>
      </c>
      <c r="U5" s="179" t="s">
        <v>132</v>
      </c>
      <c r="V5" s="179" t="s">
        <v>131</v>
      </c>
      <c r="W5" s="180" t="s">
        <v>132</v>
      </c>
      <c r="Y5" s="181"/>
      <c r="Z5" s="181"/>
    </row>
    <row r="6" spans="2:26" ht="12" customHeight="1">
      <c r="B6" s="182"/>
      <c r="C6" s="183"/>
      <c r="D6" s="184"/>
      <c r="E6" s="185" t="s">
        <v>15</v>
      </c>
      <c r="F6" s="185" t="s">
        <v>39</v>
      </c>
      <c r="G6" s="185" t="s">
        <v>39</v>
      </c>
      <c r="H6" s="186" t="s">
        <v>61</v>
      </c>
      <c r="I6" s="186" t="s">
        <v>381</v>
      </c>
      <c r="J6" s="185" t="s">
        <v>61</v>
      </c>
      <c r="K6" s="186" t="s">
        <v>381</v>
      </c>
      <c r="L6" s="185" t="s">
        <v>61</v>
      </c>
      <c r="M6" s="185" t="s">
        <v>381</v>
      </c>
      <c r="N6" s="185" t="s">
        <v>61</v>
      </c>
      <c r="O6" s="185" t="s">
        <v>381</v>
      </c>
      <c r="P6" s="185" t="s">
        <v>61</v>
      </c>
      <c r="Q6" s="185" t="s">
        <v>381</v>
      </c>
      <c r="R6" s="185" t="s">
        <v>61</v>
      </c>
      <c r="S6" s="185" t="s">
        <v>381</v>
      </c>
      <c r="T6" s="185" t="s">
        <v>61</v>
      </c>
      <c r="U6" s="185" t="s">
        <v>381</v>
      </c>
      <c r="V6" s="185" t="s">
        <v>61</v>
      </c>
      <c r="W6" s="187" t="s">
        <v>381</v>
      </c>
      <c r="Y6" s="188"/>
      <c r="Z6" s="188"/>
    </row>
    <row r="7" spans="2:26" s="171" customFormat="1" ht="12" customHeight="1">
      <c r="B7" s="453" t="s">
        <v>40</v>
      </c>
      <c r="C7" s="454"/>
      <c r="D7" s="189">
        <v>41364</v>
      </c>
      <c r="E7" s="189">
        <v>720375</v>
      </c>
      <c r="F7" s="189">
        <v>11812839</v>
      </c>
      <c r="G7" s="189">
        <v>11461342</v>
      </c>
      <c r="H7" s="190">
        <v>84165</v>
      </c>
      <c r="I7" s="190">
        <v>10857355</v>
      </c>
      <c r="J7" s="189">
        <v>51381</v>
      </c>
      <c r="K7" s="189">
        <v>3276118</v>
      </c>
      <c r="L7" s="189">
        <v>8371</v>
      </c>
      <c r="M7" s="189">
        <v>1211090</v>
      </c>
      <c r="N7" s="189">
        <v>406</v>
      </c>
      <c r="O7" s="189">
        <v>625432</v>
      </c>
      <c r="P7" s="189">
        <v>12</v>
      </c>
      <c r="Q7" s="189">
        <v>102444</v>
      </c>
      <c r="R7" s="189">
        <v>34</v>
      </c>
      <c r="S7" s="189">
        <v>23896</v>
      </c>
      <c r="T7" s="189">
        <v>639</v>
      </c>
      <c r="U7" s="189">
        <v>86007</v>
      </c>
      <c r="V7" s="189">
        <v>23322</v>
      </c>
      <c r="W7" s="191">
        <v>5532368</v>
      </c>
      <c r="Y7" s="192"/>
      <c r="Z7" s="193"/>
    </row>
    <row r="8" spans="1:26" s="196" customFormat="1" ht="12" customHeight="1">
      <c r="A8" s="174"/>
      <c r="B8" s="455" t="s">
        <v>41</v>
      </c>
      <c r="C8" s="456"/>
      <c r="D8" s="189">
        <v>41747</v>
      </c>
      <c r="E8" s="189">
        <v>732865</v>
      </c>
      <c r="F8" s="189">
        <v>11922834</v>
      </c>
      <c r="G8" s="189">
        <v>11574518</v>
      </c>
      <c r="H8" s="190">
        <v>86801</v>
      </c>
      <c r="I8" s="190">
        <v>11199551</v>
      </c>
      <c r="J8" s="189">
        <v>54319</v>
      </c>
      <c r="K8" s="189">
        <v>3568228</v>
      </c>
      <c r="L8" s="189">
        <v>8491</v>
      </c>
      <c r="M8" s="189">
        <v>1240105</v>
      </c>
      <c r="N8" s="189">
        <v>398</v>
      </c>
      <c r="O8" s="189">
        <v>622591</v>
      </c>
      <c r="P8" s="189">
        <v>16</v>
      </c>
      <c r="Q8" s="189">
        <v>129218</v>
      </c>
      <c r="R8" s="189">
        <v>44</v>
      </c>
      <c r="S8" s="189">
        <v>35276</v>
      </c>
      <c r="T8" s="189">
        <v>632</v>
      </c>
      <c r="U8" s="189">
        <v>85461</v>
      </c>
      <c r="V8" s="189">
        <v>22901</v>
      </c>
      <c r="W8" s="191">
        <v>5518673</v>
      </c>
      <c r="X8" s="194"/>
      <c r="Y8" s="195"/>
      <c r="Z8" s="195"/>
    </row>
    <row r="9" spans="2:26" s="174" customFormat="1" ht="12" customHeight="1">
      <c r="B9" s="457" t="s">
        <v>382</v>
      </c>
      <c r="C9" s="197" t="s">
        <v>152</v>
      </c>
      <c r="D9" s="189">
        <v>218</v>
      </c>
      <c r="E9" s="189">
        <v>955</v>
      </c>
      <c r="F9" s="189">
        <v>96782</v>
      </c>
      <c r="G9" s="189">
        <v>96782</v>
      </c>
      <c r="H9" s="190">
        <v>894</v>
      </c>
      <c r="I9" s="190">
        <v>150805</v>
      </c>
      <c r="J9" s="189">
        <v>396</v>
      </c>
      <c r="K9" s="190">
        <v>36325</v>
      </c>
      <c r="L9" s="189">
        <v>85</v>
      </c>
      <c r="M9" s="189">
        <v>11650</v>
      </c>
      <c r="N9" s="189">
        <v>6</v>
      </c>
      <c r="O9" s="189">
        <v>7020</v>
      </c>
      <c r="P9" s="198" t="s">
        <v>45</v>
      </c>
      <c r="Q9" s="198" t="s">
        <v>45</v>
      </c>
      <c r="R9" s="198" t="s">
        <v>45</v>
      </c>
      <c r="S9" s="198" t="s">
        <v>45</v>
      </c>
      <c r="T9" s="189">
        <v>4</v>
      </c>
      <c r="U9" s="189">
        <v>684</v>
      </c>
      <c r="V9" s="189">
        <v>403</v>
      </c>
      <c r="W9" s="191">
        <v>95126</v>
      </c>
      <c r="X9" s="199"/>
      <c r="Y9" s="200"/>
      <c r="Z9" s="200"/>
    </row>
    <row r="10" spans="2:26" ht="12" customHeight="1">
      <c r="B10" s="458"/>
      <c r="C10" s="201" t="s">
        <v>383</v>
      </c>
      <c r="D10" s="198">
        <v>132</v>
      </c>
      <c r="E10" s="202">
        <v>456</v>
      </c>
      <c r="F10" s="202">
        <v>54879</v>
      </c>
      <c r="G10" s="202">
        <v>54879</v>
      </c>
      <c r="H10" s="203">
        <v>669</v>
      </c>
      <c r="I10" s="203">
        <v>127432</v>
      </c>
      <c r="J10" s="202">
        <v>262</v>
      </c>
      <c r="K10" s="204">
        <v>31788</v>
      </c>
      <c r="L10" s="202">
        <v>64</v>
      </c>
      <c r="M10" s="202">
        <v>8736</v>
      </c>
      <c r="N10" s="198">
        <v>5</v>
      </c>
      <c r="O10" s="198">
        <v>5917</v>
      </c>
      <c r="P10" s="198" t="s">
        <v>45</v>
      </c>
      <c r="Q10" s="198" t="s">
        <v>45</v>
      </c>
      <c r="R10" s="198" t="s">
        <v>45</v>
      </c>
      <c r="S10" s="198" t="s">
        <v>45</v>
      </c>
      <c r="T10" s="202">
        <v>4</v>
      </c>
      <c r="U10" s="202">
        <v>684</v>
      </c>
      <c r="V10" s="202">
        <v>334</v>
      </c>
      <c r="W10" s="205">
        <v>80307</v>
      </c>
      <c r="Y10" s="195"/>
      <c r="Z10" s="195"/>
    </row>
    <row r="11" spans="2:26" ht="12" customHeight="1">
      <c r="B11" s="459"/>
      <c r="C11" s="201" t="s">
        <v>384</v>
      </c>
      <c r="D11" s="198">
        <v>86</v>
      </c>
      <c r="E11" s="202">
        <v>499</v>
      </c>
      <c r="F11" s="202">
        <v>41903</v>
      </c>
      <c r="G11" s="202">
        <v>41903</v>
      </c>
      <c r="H11" s="203">
        <v>225</v>
      </c>
      <c r="I11" s="203">
        <v>23374</v>
      </c>
      <c r="J11" s="202">
        <v>134</v>
      </c>
      <c r="K11" s="204">
        <v>4537</v>
      </c>
      <c r="L11" s="202">
        <v>21</v>
      </c>
      <c r="M11" s="202">
        <v>2913</v>
      </c>
      <c r="N11" s="202">
        <v>1</v>
      </c>
      <c r="O11" s="202">
        <v>1104</v>
      </c>
      <c r="P11" s="198" t="s">
        <v>45</v>
      </c>
      <c r="Q11" s="198" t="s">
        <v>45</v>
      </c>
      <c r="R11" s="198" t="s">
        <v>45</v>
      </c>
      <c r="S11" s="198" t="s">
        <v>45</v>
      </c>
      <c r="T11" s="198" t="s">
        <v>45</v>
      </c>
      <c r="U11" s="198" t="s">
        <v>45</v>
      </c>
      <c r="V11" s="202">
        <v>69</v>
      </c>
      <c r="W11" s="205">
        <v>14819</v>
      </c>
      <c r="Y11" s="195"/>
      <c r="Z11" s="195"/>
    </row>
    <row r="12" spans="2:26" s="174" customFormat="1" ht="12" customHeight="1">
      <c r="B12" s="457" t="s">
        <v>385</v>
      </c>
      <c r="C12" s="197" t="s">
        <v>152</v>
      </c>
      <c r="D12" s="206">
        <v>44</v>
      </c>
      <c r="E12" s="206">
        <v>306</v>
      </c>
      <c r="F12" s="206">
        <v>65551</v>
      </c>
      <c r="G12" s="206">
        <v>11373</v>
      </c>
      <c r="H12" s="190">
        <v>1004</v>
      </c>
      <c r="I12" s="190">
        <v>204858</v>
      </c>
      <c r="J12" s="206">
        <v>120</v>
      </c>
      <c r="K12" s="206">
        <v>7351</v>
      </c>
      <c r="L12" s="206">
        <v>30</v>
      </c>
      <c r="M12" s="206">
        <v>6806</v>
      </c>
      <c r="N12" s="198" t="s">
        <v>45</v>
      </c>
      <c r="O12" s="198" t="s">
        <v>45</v>
      </c>
      <c r="P12" s="207">
        <v>1</v>
      </c>
      <c r="Q12" s="207">
        <v>7251</v>
      </c>
      <c r="R12" s="206">
        <v>1</v>
      </c>
      <c r="S12" s="206">
        <v>560</v>
      </c>
      <c r="T12" s="206">
        <v>12</v>
      </c>
      <c r="U12" s="206">
        <v>629</v>
      </c>
      <c r="V12" s="206">
        <v>840</v>
      </c>
      <c r="W12" s="208">
        <v>182262</v>
      </c>
      <c r="X12" s="209"/>
      <c r="Y12" s="200"/>
      <c r="Z12" s="200"/>
    </row>
    <row r="13" spans="2:26" ht="12" customHeight="1">
      <c r="B13" s="458"/>
      <c r="C13" s="201" t="s">
        <v>386</v>
      </c>
      <c r="D13" s="198" t="s">
        <v>45</v>
      </c>
      <c r="E13" s="198" t="s">
        <v>45</v>
      </c>
      <c r="F13" s="198" t="s">
        <v>45</v>
      </c>
      <c r="G13" s="198" t="s">
        <v>45</v>
      </c>
      <c r="H13" s="203">
        <v>301</v>
      </c>
      <c r="I13" s="203">
        <v>60604</v>
      </c>
      <c r="J13" s="202">
        <v>39</v>
      </c>
      <c r="K13" s="204">
        <v>1715</v>
      </c>
      <c r="L13" s="202">
        <v>14</v>
      </c>
      <c r="M13" s="202">
        <v>3369</v>
      </c>
      <c r="N13" s="198" t="s">
        <v>45</v>
      </c>
      <c r="O13" s="198" t="s">
        <v>45</v>
      </c>
      <c r="P13" s="198" t="s">
        <v>45</v>
      </c>
      <c r="Q13" s="198" t="s">
        <v>45</v>
      </c>
      <c r="R13" s="198" t="s">
        <v>45</v>
      </c>
      <c r="S13" s="198" t="s">
        <v>45</v>
      </c>
      <c r="T13" s="202">
        <v>12</v>
      </c>
      <c r="U13" s="202">
        <v>629</v>
      </c>
      <c r="V13" s="202">
        <v>236</v>
      </c>
      <c r="W13" s="205">
        <v>54891</v>
      </c>
      <c r="X13" s="239"/>
      <c r="Y13" s="195"/>
      <c r="Z13" s="195"/>
    </row>
    <row r="14" spans="2:26" ht="12" customHeight="1">
      <c r="B14" s="458"/>
      <c r="C14" s="201" t="s">
        <v>387</v>
      </c>
      <c r="D14" s="198" t="s">
        <v>45</v>
      </c>
      <c r="E14" s="198" t="s">
        <v>45</v>
      </c>
      <c r="F14" s="198" t="s">
        <v>45</v>
      </c>
      <c r="G14" s="198" t="s">
        <v>45</v>
      </c>
      <c r="H14" s="198" t="s">
        <v>45</v>
      </c>
      <c r="I14" s="198" t="s">
        <v>45</v>
      </c>
      <c r="J14" s="198" t="s">
        <v>45</v>
      </c>
      <c r="K14" s="198" t="s">
        <v>45</v>
      </c>
      <c r="L14" s="198" t="s">
        <v>45</v>
      </c>
      <c r="M14" s="198" t="s">
        <v>45</v>
      </c>
      <c r="N14" s="198" t="s">
        <v>45</v>
      </c>
      <c r="O14" s="198" t="s">
        <v>45</v>
      </c>
      <c r="P14" s="198" t="s">
        <v>45</v>
      </c>
      <c r="Q14" s="198" t="s">
        <v>45</v>
      </c>
      <c r="R14" s="198" t="s">
        <v>45</v>
      </c>
      <c r="S14" s="198" t="s">
        <v>45</v>
      </c>
      <c r="T14" s="198" t="s">
        <v>45</v>
      </c>
      <c r="U14" s="198" t="s">
        <v>45</v>
      </c>
      <c r="V14" s="198" t="s">
        <v>45</v>
      </c>
      <c r="W14" s="198" t="s">
        <v>45</v>
      </c>
      <c r="X14" s="239"/>
      <c r="Y14" s="195"/>
      <c r="Z14" s="195"/>
    </row>
    <row r="15" spans="2:26" ht="12" customHeight="1">
      <c r="B15" s="458"/>
      <c r="C15" s="201" t="s">
        <v>388</v>
      </c>
      <c r="D15" s="198" t="s">
        <v>45</v>
      </c>
      <c r="E15" s="198" t="s">
        <v>45</v>
      </c>
      <c r="F15" s="198" t="s">
        <v>45</v>
      </c>
      <c r="G15" s="198" t="s">
        <v>45</v>
      </c>
      <c r="H15" s="198" t="s">
        <v>45</v>
      </c>
      <c r="I15" s="198" t="s">
        <v>45</v>
      </c>
      <c r="J15" s="198" t="s">
        <v>45</v>
      </c>
      <c r="K15" s="198" t="s">
        <v>45</v>
      </c>
      <c r="L15" s="198" t="s">
        <v>45</v>
      </c>
      <c r="M15" s="198" t="s">
        <v>45</v>
      </c>
      <c r="N15" s="198" t="s">
        <v>45</v>
      </c>
      <c r="O15" s="198" t="s">
        <v>45</v>
      </c>
      <c r="P15" s="198" t="s">
        <v>45</v>
      </c>
      <c r="Q15" s="198" t="s">
        <v>45</v>
      </c>
      <c r="R15" s="198" t="s">
        <v>45</v>
      </c>
      <c r="S15" s="198" t="s">
        <v>45</v>
      </c>
      <c r="T15" s="198" t="s">
        <v>45</v>
      </c>
      <c r="U15" s="198" t="s">
        <v>45</v>
      </c>
      <c r="V15" s="198" t="s">
        <v>45</v>
      </c>
      <c r="W15" s="198" t="s">
        <v>45</v>
      </c>
      <c r="X15" s="239"/>
      <c r="Y15" s="195"/>
      <c r="Z15" s="195"/>
    </row>
    <row r="16" spans="2:26" ht="12" customHeight="1">
      <c r="B16" s="458"/>
      <c r="C16" s="201" t="s">
        <v>389</v>
      </c>
      <c r="D16" s="198">
        <v>13</v>
      </c>
      <c r="E16" s="202">
        <v>97</v>
      </c>
      <c r="F16" s="202">
        <v>56450</v>
      </c>
      <c r="G16" s="202">
        <v>6403</v>
      </c>
      <c r="H16" s="203">
        <v>455</v>
      </c>
      <c r="I16" s="203">
        <v>97820</v>
      </c>
      <c r="J16" s="202">
        <v>59</v>
      </c>
      <c r="K16" s="204">
        <v>4447</v>
      </c>
      <c r="L16" s="202">
        <v>13</v>
      </c>
      <c r="M16" s="202">
        <v>3297</v>
      </c>
      <c r="N16" s="198" t="s">
        <v>45</v>
      </c>
      <c r="O16" s="198" t="s">
        <v>45</v>
      </c>
      <c r="P16" s="198">
        <v>1</v>
      </c>
      <c r="Q16" s="198">
        <v>7251</v>
      </c>
      <c r="R16" s="198">
        <v>1</v>
      </c>
      <c r="S16" s="198">
        <v>560</v>
      </c>
      <c r="T16" s="198" t="s">
        <v>45</v>
      </c>
      <c r="U16" s="198" t="s">
        <v>45</v>
      </c>
      <c r="V16" s="202">
        <v>381</v>
      </c>
      <c r="W16" s="205">
        <v>82266</v>
      </c>
      <c r="X16" s="239"/>
      <c r="Y16" s="195"/>
      <c r="Z16" s="195"/>
    </row>
    <row r="17" spans="2:26" ht="12" customHeight="1">
      <c r="B17" s="458"/>
      <c r="C17" s="201" t="s">
        <v>390</v>
      </c>
      <c r="D17" s="198">
        <v>31</v>
      </c>
      <c r="E17" s="202">
        <v>209</v>
      </c>
      <c r="F17" s="202">
        <v>9101</v>
      </c>
      <c r="G17" s="202">
        <v>4970</v>
      </c>
      <c r="H17" s="203">
        <v>248</v>
      </c>
      <c r="I17" s="203">
        <v>46434</v>
      </c>
      <c r="J17" s="202">
        <v>22</v>
      </c>
      <c r="K17" s="204">
        <v>1189</v>
      </c>
      <c r="L17" s="202">
        <v>3</v>
      </c>
      <c r="M17" s="202">
        <v>139</v>
      </c>
      <c r="N17" s="198" t="s">
        <v>45</v>
      </c>
      <c r="O17" s="198" t="s">
        <v>45</v>
      </c>
      <c r="P17" s="198" t="s">
        <v>45</v>
      </c>
      <c r="Q17" s="198" t="s">
        <v>45</v>
      </c>
      <c r="R17" s="198" t="s">
        <v>45</v>
      </c>
      <c r="S17" s="198" t="s">
        <v>45</v>
      </c>
      <c r="T17" s="198" t="s">
        <v>45</v>
      </c>
      <c r="U17" s="198" t="s">
        <v>45</v>
      </c>
      <c r="V17" s="202">
        <v>223</v>
      </c>
      <c r="W17" s="205">
        <v>45105</v>
      </c>
      <c r="X17" s="239"/>
      <c r="Y17" s="195"/>
      <c r="Z17" s="195"/>
    </row>
    <row r="18" spans="2:26" s="171" customFormat="1" ht="12" customHeight="1">
      <c r="B18" s="459"/>
      <c r="C18" s="201" t="s">
        <v>391</v>
      </c>
      <c r="D18" s="198" t="s">
        <v>45</v>
      </c>
      <c r="E18" s="198" t="s">
        <v>45</v>
      </c>
      <c r="F18" s="198" t="s">
        <v>45</v>
      </c>
      <c r="G18" s="198" t="s">
        <v>45</v>
      </c>
      <c r="H18" s="198" t="s">
        <v>45</v>
      </c>
      <c r="I18" s="198" t="s">
        <v>45</v>
      </c>
      <c r="J18" s="198" t="s">
        <v>45</v>
      </c>
      <c r="K18" s="198" t="s">
        <v>45</v>
      </c>
      <c r="L18" s="198" t="s">
        <v>45</v>
      </c>
      <c r="M18" s="198" t="s">
        <v>45</v>
      </c>
      <c r="N18" s="198" t="s">
        <v>45</v>
      </c>
      <c r="O18" s="198" t="s">
        <v>45</v>
      </c>
      <c r="P18" s="198" t="s">
        <v>45</v>
      </c>
      <c r="Q18" s="198" t="s">
        <v>45</v>
      </c>
      <c r="R18" s="198" t="s">
        <v>45</v>
      </c>
      <c r="S18" s="198" t="s">
        <v>45</v>
      </c>
      <c r="T18" s="198" t="s">
        <v>45</v>
      </c>
      <c r="U18" s="198" t="s">
        <v>45</v>
      </c>
      <c r="V18" s="198" t="s">
        <v>45</v>
      </c>
      <c r="W18" s="198" t="s">
        <v>45</v>
      </c>
      <c r="X18" s="240"/>
      <c r="Y18" s="200"/>
      <c r="Z18" s="200"/>
    </row>
    <row r="19" spans="2:26" s="174" customFormat="1" ht="12" customHeight="1">
      <c r="B19" s="457" t="s">
        <v>392</v>
      </c>
      <c r="C19" s="197" t="s">
        <v>152</v>
      </c>
      <c r="D19" s="206">
        <v>10426</v>
      </c>
      <c r="E19" s="206">
        <v>56195</v>
      </c>
      <c r="F19" s="206">
        <v>2604888</v>
      </c>
      <c r="G19" s="206">
        <v>2577812</v>
      </c>
      <c r="H19" s="190">
        <v>16826</v>
      </c>
      <c r="I19" s="190">
        <v>3102033</v>
      </c>
      <c r="J19" s="206">
        <v>7366</v>
      </c>
      <c r="K19" s="206">
        <v>576125</v>
      </c>
      <c r="L19" s="206">
        <v>1894</v>
      </c>
      <c r="M19" s="206">
        <v>360827</v>
      </c>
      <c r="N19" s="206">
        <v>67</v>
      </c>
      <c r="O19" s="206">
        <v>105126</v>
      </c>
      <c r="P19" s="206">
        <v>5</v>
      </c>
      <c r="Q19" s="206">
        <v>48865</v>
      </c>
      <c r="R19" s="206">
        <v>14</v>
      </c>
      <c r="S19" s="206">
        <v>11331</v>
      </c>
      <c r="T19" s="206">
        <v>315</v>
      </c>
      <c r="U19" s="206">
        <v>45876</v>
      </c>
      <c r="V19" s="206">
        <v>7165</v>
      </c>
      <c r="W19" s="208">
        <v>1953884</v>
      </c>
      <c r="X19" s="210"/>
      <c r="Y19" s="200"/>
      <c r="Z19" s="200"/>
    </row>
    <row r="20" spans="2:26" ht="12" customHeight="1">
      <c r="B20" s="458"/>
      <c r="C20" s="201" t="s">
        <v>393</v>
      </c>
      <c r="D20" s="198">
        <v>8</v>
      </c>
      <c r="E20" s="202">
        <v>231</v>
      </c>
      <c r="F20" s="202">
        <v>148033</v>
      </c>
      <c r="G20" s="202">
        <v>148033</v>
      </c>
      <c r="H20" s="203">
        <v>3549</v>
      </c>
      <c r="I20" s="203">
        <v>762079</v>
      </c>
      <c r="J20" s="202">
        <v>1324</v>
      </c>
      <c r="K20" s="204">
        <v>43424</v>
      </c>
      <c r="L20" s="202">
        <v>611</v>
      </c>
      <c r="M20" s="202">
        <v>156072</v>
      </c>
      <c r="N20" s="202">
        <v>1</v>
      </c>
      <c r="O20" s="202">
        <v>3210</v>
      </c>
      <c r="P20" s="202">
        <v>2</v>
      </c>
      <c r="Q20" s="202">
        <v>23083</v>
      </c>
      <c r="R20" s="202">
        <v>5</v>
      </c>
      <c r="S20" s="202">
        <v>6304</v>
      </c>
      <c r="T20" s="202">
        <v>20</v>
      </c>
      <c r="U20" s="202">
        <v>2393</v>
      </c>
      <c r="V20" s="202">
        <v>1586</v>
      </c>
      <c r="W20" s="205">
        <v>527593</v>
      </c>
      <c r="Y20" s="195"/>
      <c r="Z20" s="195"/>
    </row>
    <row r="21" spans="2:26" ht="12" customHeight="1">
      <c r="B21" s="458"/>
      <c r="C21" s="201" t="s">
        <v>394</v>
      </c>
      <c r="D21" s="198">
        <v>28</v>
      </c>
      <c r="E21" s="202">
        <v>202</v>
      </c>
      <c r="F21" s="202">
        <v>10197</v>
      </c>
      <c r="G21" s="202">
        <v>10197</v>
      </c>
      <c r="H21" s="203">
        <v>299</v>
      </c>
      <c r="I21" s="203">
        <v>47192</v>
      </c>
      <c r="J21" s="202">
        <v>149</v>
      </c>
      <c r="K21" s="204">
        <v>4403</v>
      </c>
      <c r="L21" s="202">
        <v>61</v>
      </c>
      <c r="M21" s="202">
        <v>15550</v>
      </c>
      <c r="N21" s="198">
        <v>1</v>
      </c>
      <c r="O21" s="198">
        <v>3335</v>
      </c>
      <c r="P21" s="198" t="s">
        <v>45</v>
      </c>
      <c r="Q21" s="198" t="s">
        <v>45</v>
      </c>
      <c r="R21" s="198" t="s">
        <v>45</v>
      </c>
      <c r="S21" s="198" t="s">
        <v>45</v>
      </c>
      <c r="T21" s="202">
        <v>4</v>
      </c>
      <c r="U21" s="202">
        <v>684</v>
      </c>
      <c r="V21" s="202">
        <v>84</v>
      </c>
      <c r="W21" s="205">
        <v>23221</v>
      </c>
      <c r="Y21" s="195"/>
      <c r="Z21" s="195"/>
    </row>
    <row r="22" spans="2:26" ht="12" customHeight="1">
      <c r="B22" s="458"/>
      <c r="C22" s="201" t="s">
        <v>395</v>
      </c>
      <c r="D22" s="198">
        <v>93</v>
      </c>
      <c r="E22" s="202">
        <v>717</v>
      </c>
      <c r="F22" s="202">
        <v>9767</v>
      </c>
      <c r="G22" s="202">
        <v>9764</v>
      </c>
      <c r="H22" s="203">
        <v>140</v>
      </c>
      <c r="I22" s="203">
        <v>23510</v>
      </c>
      <c r="J22" s="202">
        <v>73</v>
      </c>
      <c r="K22" s="204">
        <v>5308</v>
      </c>
      <c r="L22" s="202">
        <v>14</v>
      </c>
      <c r="M22" s="202">
        <v>1716</v>
      </c>
      <c r="N22" s="198">
        <v>1</v>
      </c>
      <c r="O22" s="198">
        <v>1582</v>
      </c>
      <c r="P22" s="198" t="s">
        <v>45</v>
      </c>
      <c r="Q22" s="198" t="s">
        <v>45</v>
      </c>
      <c r="R22" s="198" t="s">
        <v>45</v>
      </c>
      <c r="S22" s="198" t="s">
        <v>45</v>
      </c>
      <c r="T22" s="202">
        <v>4</v>
      </c>
      <c r="U22" s="202">
        <v>684</v>
      </c>
      <c r="V22" s="202">
        <v>48</v>
      </c>
      <c r="W22" s="205">
        <v>14220</v>
      </c>
      <c r="Y22" s="195"/>
      <c r="Z22" s="195"/>
    </row>
    <row r="23" spans="2:26" ht="12" customHeight="1">
      <c r="B23" s="458"/>
      <c r="C23" s="201" t="s">
        <v>396</v>
      </c>
      <c r="D23" s="198">
        <v>2</v>
      </c>
      <c r="E23" s="198">
        <v>43</v>
      </c>
      <c r="F23" s="198">
        <v>3713</v>
      </c>
      <c r="G23" s="198">
        <v>3713</v>
      </c>
      <c r="H23" s="203">
        <v>6</v>
      </c>
      <c r="I23" s="203">
        <v>2312</v>
      </c>
      <c r="J23" s="198" t="s">
        <v>45</v>
      </c>
      <c r="K23" s="198" t="s">
        <v>45</v>
      </c>
      <c r="L23" s="198" t="s">
        <v>45</v>
      </c>
      <c r="M23" s="198" t="s">
        <v>45</v>
      </c>
      <c r="N23" s="198" t="s">
        <v>45</v>
      </c>
      <c r="O23" s="198" t="s">
        <v>45</v>
      </c>
      <c r="P23" s="198" t="s">
        <v>45</v>
      </c>
      <c r="Q23" s="198" t="s">
        <v>45</v>
      </c>
      <c r="R23" s="198" t="s">
        <v>45</v>
      </c>
      <c r="S23" s="198" t="s">
        <v>45</v>
      </c>
      <c r="T23" s="198" t="s">
        <v>45</v>
      </c>
      <c r="U23" s="198" t="s">
        <v>45</v>
      </c>
      <c r="V23" s="202">
        <v>6</v>
      </c>
      <c r="W23" s="205">
        <v>2312</v>
      </c>
      <c r="Y23" s="195"/>
      <c r="Z23" s="195"/>
    </row>
    <row r="24" spans="2:26" ht="12" customHeight="1">
      <c r="B24" s="458"/>
      <c r="C24" s="201" t="s">
        <v>397</v>
      </c>
      <c r="D24" s="198">
        <v>6937</v>
      </c>
      <c r="E24" s="202">
        <v>36472</v>
      </c>
      <c r="F24" s="202">
        <v>1921622</v>
      </c>
      <c r="G24" s="202">
        <v>1901319</v>
      </c>
      <c r="H24" s="203">
        <v>8949</v>
      </c>
      <c r="I24" s="203">
        <v>1567390</v>
      </c>
      <c r="J24" s="202">
        <v>4157</v>
      </c>
      <c r="K24" s="204">
        <v>369908</v>
      </c>
      <c r="L24" s="202">
        <v>842</v>
      </c>
      <c r="M24" s="202">
        <v>129026</v>
      </c>
      <c r="N24" s="202">
        <v>45</v>
      </c>
      <c r="O24" s="202">
        <v>62759</v>
      </c>
      <c r="P24" s="198">
        <v>3</v>
      </c>
      <c r="Q24" s="198">
        <v>25782</v>
      </c>
      <c r="R24" s="202">
        <v>6</v>
      </c>
      <c r="S24" s="202">
        <v>3158</v>
      </c>
      <c r="T24" s="202">
        <v>209</v>
      </c>
      <c r="U24" s="202">
        <v>30696</v>
      </c>
      <c r="V24" s="202">
        <v>3687</v>
      </c>
      <c r="W24" s="205">
        <v>946061</v>
      </c>
      <c r="Y24" s="195"/>
      <c r="Z24" s="195"/>
    </row>
    <row r="25" spans="2:26" ht="12" customHeight="1">
      <c r="B25" s="458"/>
      <c r="C25" s="201" t="s">
        <v>398</v>
      </c>
      <c r="D25" s="198">
        <v>1633</v>
      </c>
      <c r="E25" s="202">
        <v>6560</v>
      </c>
      <c r="F25" s="202">
        <v>98386</v>
      </c>
      <c r="G25" s="202">
        <v>96836</v>
      </c>
      <c r="H25" s="203">
        <v>532</v>
      </c>
      <c r="I25" s="203">
        <v>81761</v>
      </c>
      <c r="J25" s="202">
        <v>297</v>
      </c>
      <c r="K25" s="204">
        <v>20173</v>
      </c>
      <c r="L25" s="202">
        <v>35</v>
      </c>
      <c r="M25" s="202">
        <v>7663</v>
      </c>
      <c r="N25" s="202">
        <v>7</v>
      </c>
      <c r="O25" s="202">
        <v>12413</v>
      </c>
      <c r="P25" s="198" t="s">
        <v>45</v>
      </c>
      <c r="Q25" s="198" t="s">
        <v>45</v>
      </c>
      <c r="R25" s="198">
        <v>2</v>
      </c>
      <c r="S25" s="198">
        <v>1209</v>
      </c>
      <c r="T25" s="202">
        <v>20</v>
      </c>
      <c r="U25" s="202">
        <v>3077</v>
      </c>
      <c r="V25" s="202">
        <v>171</v>
      </c>
      <c r="W25" s="205">
        <v>37225</v>
      </c>
      <c r="Y25" s="195"/>
      <c r="Z25" s="195"/>
    </row>
    <row r="26" spans="2:26" ht="12" customHeight="1">
      <c r="B26" s="458"/>
      <c r="C26" s="211" t="s">
        <v>399</v>
      </c>
      <c r="D26" s="198">
        <v>264</v>
      </c>
      <c r="E26" s="202">
        <v>2706</v>
      </c>
      <c r="F26" s="202">
        <v>92803</v>
      </c>
      <c r="G26" s="202">
        <v>92447</v>
      </c>
      <c r="H26" s="203">
        <v>261</v>
      </c>
      <c r="I26" s="203">
        <v>50121</v>
      </c>
      <c r="J26" s="202">
        <v>134</v>
      </c>
      <c r="K26" s="204">
        <v>9560</v>
      </c>
      <c r="L26" s="202">
        <v>16</v>
      </c>
      <c r="M26" s="202">
        <v>2248</v>
      </c>
      <c r="N26" s="198">
        <v>1</v>
      </c>
      <c r="O26" s="198">
        <v>1591</v>
      </c>
      <c r="P26" s="198" t="s">
        <v>45</v>
      </c>
      <c r="Q26" s="198" t="s">
        <v>45</v>
      </c>
      <c r="R26" s="198">
        <v>1</v>
      </c>
      <c r="S26" s="198">
        <v>659</v>
      </c>
      <c r="T26" s="202">
        <v>3</v>
      </c>
      <c r="U26" s="202">
        <v>200</v>
      </c>
      <c r="V26" s="202">
        <v>106</v>
      </c>
      <c r="W26" s="205">
        <v>35864</v>
      </c>
      <c r="Y26" s="195"/>
      <c r="Z26" s="195"/>
    </row>
    <row r="27" spans="2:26" ht="12" customHeight="1">
      <c r="B27" s="459"/>
      <c r="C27" s="201" t="s">
        <v>400</v>
      </c>
      <c r="D27" s="198">
        <v>1461</v>
      </c>
      <c r="E27" s="202">
        <v>9264</v>
      </c>
      <c r="F27" s="202">
        <v>320367</v>
      </c>
      <c r="G27" s="202">
        <v>315503</v>
      </c>
      <c r="H27" s="203">
        <v>3090</v>
      </c>
      <c r="I27" s="203">
        <v>567667</v>
      </c>
      <c r="J27" s="202">
        <v>1232</v>
      </c>
      <c r="K27" s="204">
        <v>123349</v>
      </c>
      <c r="L27" s="202">
        <v>315</v>
      </c>
      <c r="M27" s="202">
        <v>48553</v>
      </c>
      <c r="N27" s="202">
        <v>11</v>
      </c>
      <c r="O27" s="202">
        <v>20236</v>
      </c>
      <c r="P27" s="198" t="s">
        <v>45</v>
      </c>
      <c r="Q27" s="198" t="s">
        <v>45</v>
      </c>
      <c r="R27" s="198" t="s">
        <v>45</v>
      </c>
      <c r="S27" s="198" t="s">
        <v>45</v>
      </c>
      <c r="T27" s="202">
        <v>55</v>
      </c>
      <c r="U27" s="202">
        <v>8142</v>
      </c>
      <c r="V27" s="202">
        <v>1477</v>
      </c>
      <c r="W27" s="205">
        <v>367388</v>
      </c>
      <c r="Y27" s="195"/>
      <c r="Z27" s="195"/>
    </row>
    <row r="28" spans="2:26" s="174" customFormat="1" ht="12" customHeight="1">
      <c r="B28" s="457" t="s">
        <v>401</v>
      </c>
      <c r="C28" s="197" t="s">
        <v>152</v>
      </c>
      <c r="D28" s="206">
        <v>7753</v>
      </c>
      <c r="E28" s="206">
        <v>208083</v>
      </c>
      <c r="F28" s="206">
        <v>3507679</v>
      </c>
      <c r="G28" s="206">
        <v>3399818</v>
      </c>
      <c r="H28" s="190">
        <v>29027</v>
      </c>
      <c r="I28" s="190">
        <v>3801258</v>
      </c>
      <c r="J28" s="206">
        <v>17022</v>
      </c>
      <c r="K28" s="206">
        <v>1148834</v>
      </c>
      <c r="L28" s="206">
        <v>2727</v>
      </c>
      <c r="M28" s="206">
        <v>375359</v>
      </c>
      <c r="N28" s="206">
        <v>172</v>
      </c>
      <c r="O28" s="206">
        <v>274416</v>
      </c>
      <c r="P28" s="207">
        <v>5</v>
      </c>
      <c r="Q28" s="207">
        <v>32308</v>
      </c>
      <c r="R28" s="206">
        <v>14</v>
      </c>
      <c r="S28" s="206">
        <v>9200</v>
      </c>
      <c r="T28" s="206">
        <v>103</v>
      </c>
      <c r="U28" s="206">
        <v>13129</v>
      </c>
      <c r="V28" s="206">
        <v>8984</v>
      </c>
      <c r="W28" s="208">
        <v>1948012</v>
      </c>
      <c r="X28" s="210"/>
      <c r="Y28" s="200"/>
      <c r="Z28" s="200"/>
    </row>
    <row r="29" spans="2:26" ht="12" customHeight="1">
      <c r="B29" s="458"/>
      <c r="C29" s="201" t="s">
        <v>402</v>
      </c>
      <c r="D29" s="198">
        <v>732</v>
      </c>
      <c r="E29" s="202">
        <v>30847</v>
      </c>
      <c r="F29" s="202">
        <v>492698</v>
      </c>
      <c r="G29" s="202">
        <v>465865</v>
      </c>
      <c r="H29" s="203">
        <v>4365</v>
      </c>
      <c r="I29" s="203">
        <v>455428</v>
      </c>
      <c r="J29" s="202">
        <v>3045</v>
      </c>
      <c r="K29" s="204">
        <v>198843</v>
      </c>
      <c r="L29" s="202">
        <v>512</v>
      </c>
      <c r="M29" s="202">
        <v>56154</v>
      </c>
      <c r="N29" s="202">
        <v>23</v>
      </c>
      <c r="O29" s="202">
        <v>25826</v>
      </c>
      <c r="P29" s="198" t="s">
        <v>45</v>
      </c>
      <c r="Q29" s="198" t="s">
        <v>45</v>
      </c>
      <c r="R29" s="198">
        <v>1</v>
      </c>
      <c r="S29" s="198">
        <v>588</v>
      </c>
      <c r="T29" s="202">
        <v>19</v>
      </c>
      <c r="U29" s="202">
        <v>2991</v>
      </c>
      <c r="V29" s="202">
        <v>765</v>
      </c>
      <c r="W29" s="205">
        <v>171024</v>
      </c>
      <c r="Y29" s="195"/>
      <c r="Z29" s="195"/>
    </row>
    <row r="30" spans="2:26" ht="12" customHeight="1">
      <c r="B30" s="458"/>
      <c r="C30" s="201" t="s">
        <v>403</v>
      </c>
      <c r="D30" s="198" t="s">
        <v>45</v>
      </c>
      <c r="E30" s="198" t="s">
        <v>45</v>
      </c>
      <c r="F30" s="198" t="s">
        <v>45</v>
      </c>
      <c r="G30" s="198" t="s">
        <v>45</v>
      </c>
      <c r="H30" s="198" t="s">
        <v>45</v>
      </c>
      <c r="I30" s="198" t="s">
        <v>45</v>
      </c>
      <c r="J30" s="198" t="s">
        <v>45</v>
      </c>
      <c r="K30" s="198" t="s">
        <v>45</v>
      </c>
      <c r="L30" s="198" t="s">
        <v>45</v>
      </c>
      <c r="M30" s="198" t="s">
        <v>45</v>
      </c>
      <c r="N30" s="198" t="s">
        <v>45</v>
      </c>
      <c r="O30" s="198" t="s">
        <v>45</v>
      </c>
      <c r="P30" s="198" t="s">
        <v>45</v>
      </c>
      <c r="Q30" s="198" t="s">
        <v>45</v>
      </c>
      <c r="R30" s="198" t="s">
        <v>45</v>
      </c>
      <c r="S30" s="198" t="s">
        <v>45</v>
      </c>
      <c r="T30" s="198" t="s">
        <v>45</v>
      </c>
      <c r="U30" s="198" t="s">
        <v>45</v>
      </c>
      <c r="V30" s="198" t="s">
        <v>45</v>
      </c>
      <c r="W30" s="198" t="s">
        <v>45</v>
      </c>
      <c r="Y30" s="195"/>
      <c r="Z30" s="195"/>
    </row>
    <row r="31" spans="2:26" ht="12" customHeight="1">
      <c r="B31" s="458"/>
      <c r="C31" s="201" t="s">
        <v>404</v>
      </c>
      <c r="D31" s="198">
        <v>350</v>
      </c>
      <c r="E31" s="202">
        <v>3493</v>
      </c>
      <c r="F31" s="202">
        <v>34298</v>
      </c>
      <c r="G31" s="202">
        <v>25851</v>
      </c>
      <c r="H31" s="203">
        <v>588</v>
      </c>
      <c r="I31" s="203">
        <v>89048</v>
      </c>
      <c r="J31" s="202">
        <v>242</v>
      </c>
      <c r="K31" s="204">
        <v>12828</v>
      </c>
      <c r="L31" s="202">
        <v>41</v>
      </c>
      <c r="M31" s="202">
        <v>4402</v>
      </c>
      <c r="N31" s="202">
        <v>2</v>
      </c>
      <c r="O31" s="202">
        <v>1487</v>
      </c>
      <c r="P31" s="198">
        <v>1</v>
      </c>
      <c r="Q31" s="198">
        <v>11400</v>
      </c>
      <c r="R31" s="198">
        <v>1</v>
      </c>
      <c r="S31" s="198">
        <v>433</v>
      </c>
      <c r="T31" s="202">
        <v>10</v>
      </c>
      <c r="U31" s="202">
        <v>1111</v>
      </c>
      <c r="V31" s="202">
        <v>291</v>
      </c>
      <c r="W31" s="205">
        <v>57388</v>
      </c>
      <c r="Y31" s="195"/>
      <c r="Z31" s="195"/>
    </row>
    <row r="32" spans="2:26" ht="12" customHeight="1">
      <c r="B32" s="458"/>
      <c r="C32" s="201" t="s">
        <v>405</v>
      </c>
      <c r="D32" s="198">
        <v>390</v>
      </c>
      <c r="E32" s="202">
        <v>3502</v>
      </c>
      <c r="F32" s="202">
        <v>126290</v>
      </c>
      <c r="G32" s="202">
        <v>122547</v>
      </c>
      <c r="H32" s="203">
        <v>1346</v>
      </c>
      <c r="I32" s="203">
        <v>198872</v>
      </c>
      <c r="J32" s="202">
        <v>589</v>
      </c>
      <c r="K32" s="204">
        <v>42954</v>
      </c>
      <c r="L32" s="202">
        <v>99</v>
      </c>
      <c r="M32" s="202">
        <v>9897</v>
      </c>
      <c r="N32" s="202">
        <v>13</v>
      </c>
      <c r="O32" s="202">
        <v>25768</v>
      </c>
      <c r="P32" s="198" t="s">
        <v>45</v>
      </c>
      <c r="Q32" s="198" t="s">
        <v>45</v>
      </c>
      <c r="R32" s="198" t="s">
        <v>45</v>
      </c>
      <c r="S32" s="198" t="s">
        <v>45</v>
      </c>
      <c r="T32" s="198" t="s">
        <v>45</v>
      </c>
      <c r="U32" s="198" t="s">
        <v>45</v>
      </c>
      <c r="V32" s="202">
        <v>645</v>
      </c>
      <c r="W32" s="205">
        <v>120253</v>
      </c>
      <c r="Y32" s="195"/>
      <c r="Z32" s="195"/>
    </row>
    <row r="33" spans="2:26" ht="12" customHeight="1">
      <c r="B33" s="458"/>
      <c r="C33" s="201" t="s">
        <v>406</v>
      </c>
      <c r="D33" s="198">
        <v>1</v>
      </c>
      <c r="E33" s="202">
        <v>4</v>
      </c>
      <c r="F33" s="198" t="s">
        <v>45</v>
      </c>
      <c r="G33" s="198" t="s">
        <v>45</v>
      </c>
      <c r="H33" s="203">
        <v>6</v>
      </c>
      <c r="I33" s="203">
        <v>2431</v>
      </c>
      <c r="J33" s="198" t="s">
        <v>45</v>
      </c>
      <c r="K33" s="198" t="s">
        <v>45</v>
      </c>
      <c r="L33" s="198" t="s">
        <v>45</v>
      </c>
      <c r="M33" s="198" t="s">
        <v>45</v>
      </c>
      <c r="N33" s="198" t="s">
        <v>45</v>
      </c>
      <c r="O33" s="198" t="s">
        <v>45</v>
      </c>
      <c r="P33" s="198" t="s">
        <v>45</v>
      </c>
      <c r="Q33" s="198" t="s">
        <v>45</v>
      </c>
      <c r="R33" s="198" t="s">
        <v>45</v>
      </c>
      <c r="S33" s="198" t="s">
        <v>45</v>
      </c>
      <c r="T33" s="198" t="s">
        <v>45</v>
      </c>
      <c r="U33" s="198" t="s">
        <v>45</v>
      </c>
      <c r="V33" s="202">
        <v>6</v>
      </c>
      <c r="W33" s="205">
        <v>2431</v>
      </c>
      <c r="Y33" s="195"/>
      <c r="Z33" s="195"/>
    </row>
    <row r="34" spans="2:26" ht="12" customHeight="1">
      <c r="B34" s="458"/>
      <c r="C34" s="201" t="s">
        <v>407</v>
      </c>
      <c r="D34" s="198">
        <v>198</v>
      </c>
      <c r="E34" s="202">
        <v>6535</v>
      </c>
      <c r="F34" s="202">
        <v>45147</v>
      </c>
      <c r="G34" s="202">
        <v>44594</v>
      </c>
      <c r="H34" s="203">
        <v>413</v>
      </c>
      <c r="I34" s="203">
        <v>39602</v>
      </c>
      <c r="J34" s="202">
        <v>299</v>
      </c>
      <c r="K34" s="204">
        <v>19887</v>
      </c>
      <c r="L34" s="202">
        <v>58</v>
      </c>
      <c r="M34" s="202">
        <v>6062</v>
      </c>
      <c r="N34" s="202">
        <v>2</v>
      </c>
      <c r="O34" s="202">
        <v>1691</v>
      </c>
      <c r="P34" s="198" t="s">
        <v>45</v>
      </c>
      <c r="Q34" s="198" t="s">
        <v>45</v>
      </c>
      <c r="R34" s="198" t="s">
        <v>45</v>
      </c>
      <c r="S34" s="198" t="s">
        <v>45</v>
      </c>
      <c r="T34" s="198" t="s">
        <v>45</v>
      </c>
      <c r="U34" s="198" t="s">
        <v>45</v>
      </c>
      <c r="V34" s="202">
        <v>54</v>
      </c>
      <c r="W34" s="205">
        <v>11961</v>
      </c>
      <c r="Y34" s="195"/>
      <c r="Z34" s="195"/>
    </row>
    <row r="35" spans="2:26" ht="12" customHeight="1">
      <c r="B35" s="458"/>
      <c r="C35" s="201" t="s">
        <v>408</v>
      </c>
      <c r="D35" s="198">
        <v>214</v>
      </c>
      <c r="E35" s="202">
        <v>10236</v>
      </c>
      <c r="F35" s="202">
        <v>175286</v>
      </c>
      <c r="G35" s="202">
        <v>173627</v>
      </c>
      <c r="H35" s="203">
        <v>1194</v>
      </c>
      <c r="I35" s="203">
        <v>193309</v>
      </c>
      <c r="J35" s="202">
        <v>611</v>
      </c>
      <c r="K35" s="204">
        <v>39095</v>
      </c>
      <c r="L35" s="202">
        <v>59</v>
      </c>
      <c r="M35" s="202">
        <v>10623</v>
      </c>
      <c r="N35" s="202">
        <v>7</v>
      </c>
      <c r="O35" s="202">
        <v>14354</v>
      </c>
      <c r="P35" s="198" t="s">
        <v>45</v>
      </c>
      <c r="Q35" s="198" t="s">
        <v>45</v>
      </c>
      <c r="R35" s="198">
        <v>1</v>
      </c>
      <c r="S35" s="198">
        <v>1225</v>
      </c>
      <c r="T35" s="202">
        <v>9</v>
      </c>
      <c r="U35" s="202">
        <v>1081</v>
      </c>
      <c r="V35" s="202">
        <v>507</v>
      </c>
      <c r="W35" s="205">
        <v>126932</v>
      </c>
      <c r="Y35" s="195"/>
      <c r="Z35" s="195"/>
    </row>
    <row r="36" spans="2:26" ht="12" customHeight="1">
      <c r="B36" s="458"/>
      <c r="C36" s="201" t="s">
        <v>409</v>
      </c>
      <c r="D36" s="198">
        <v>18</v>
      </c>
      <c r="E36" s="202">
        <v>484</v>
      </c>
      <c r="F36" s="202">
        <v>8068</v>
      </c>
      <c r="G36" s="202">
        <v>8044</v>
      </c>
      <c r="H36" s="203">
        <v>79</v>
      </c>
      <c r="I36" s="203">
        <v>7675</v>
      </c>
      <c r="J36" s="202">
        <v>54</v>
      </c>
      <c r="K36" s="204">
        <v>961</v>
      </c>
      <c r="L36" s="198" t="s">
        <v>45</v>
      </c>
      <c r="M36" s="198" t="s">
        <v>45</v>
      </c>
      <c r="N36" s="198" t="s">
        <v>45</v>
      </c>
      <c r="O36" s="198" t="s">
        <v>45</v>
      </c>
      <c r="P36" s="198" t="s">
        <v>45</v>
      </c>
      <c r="Q36" s="198" t="s">
        <v>45</v>
      </c>
      <c r="R36" s="198" t="s">
        <v>45</v>
      </c>
      <c r="S36" s="198" t="s">
        <v>45</v>
      </c>
      <c r="T36" s="198" t="s">
        <v>45</v>
      </c>
      <c r="U36" s="198" t="s">
        <v>45</v>
      </c>
      <c r="V36" s="202">
        <v>25</v>
      </c>
      <c r="W36" s="205">
        <v>6714</v>
      </c>
      <c r="Y36" s="195"/>
      <c r="Z36" s="195"/>
    </row>
    <row r="37" spans="2:26" ht="12" customHeight="1">
      <c r="B37" s="458"/>
      <c r="C37" s="201" t="s">
        <v>410</v>
      </c>
      <c r="D37" s="198">
        <v>115</v>
      </c>
      <c r="E37" s="202">
        <v>2008</v>
      </c>
      <c r="F37" s="202">
        <v>73218</v>
      </c>
      <c r="G37" s="202">
        <v>72520</v>
      </c>
      <c r="H37" s="203">
        <v>802</v>
      </c>
      <c r="I37" s="203">
        <v>119855</v>
      </c>
      <c r="J37" s="202">
        <v>407</v>
      </c>
      <c r="K37" s="204">
        <v>22585</v>
      </c>
      <c r="L37" s="202">
        <v>112</v>
      </c>
      <c r="M37" s="202">
        <v>17174</v>
      </c>
      <c r="N37" s="202">
        <v>4</v>
      </c>
      <c r="O37" s="202">
        <v>8421</v>
      </c>
      <c r="P37" s="198" t="s">
        <v>45</v>
      </c>
      <c r="Q37" s="198" t="s">
        <v>45</v>
      </c>
      <c r="R37" s="198" t="s">
        <v>45</v>
      </c>
      <c r="S37" s="198" t="s">
        <v>45</v>
      </c>
      <c r="T37" s="198" t="s">
        <v>45</v>
      </c>
      <c r="U37" s="198" t="s">
        <v>45</v>
      </c>
      <c r="V37" s="202">
        <v>279</v>
      </c>
      <c r="W37" s="205">
        <v>71675</v>
      </c>
      <c r="Y37" s="195"/>
      <c r="Z37" s="195"/>
    </row>
    <row r="38" spans="2:26" ht="12" customHeight="1">
      <c r="B38" s="458"/>
      <c r="C38" s="201" t="s">
        <v>411</v>
      </c>
      <c r="D38" s="198">
        <v>3</v>
      </c>
      <c r="E38" s="202">
        <v>11</v>
      </c>
      <c r="F38" s="202">
        <v>941</v>
      </c>
      <c r="G38" s="202">
        <v>941</v>
      </c>
      <c r="H38" s="198" t="s">
        <v>45</v>
      </c>
      <c r="I38" s="198" t="s">
        <v>45</v>
      </c>
      <c r="J38" s="198" t="s">
        <v>45</v>
      </c>
      <c r="K38" s="198" t="s">
        <v>45</v>
      </c>
      <c r="L38" s="198" t="s">
        <v>45</v>
      </c>
      <c r="M38" s="198" t="s">
        <v>45</v>
      </c>
      <c r="N38" s="198" t="s">
        <v>45</v>
      </c>
      <c r="O38" s="198" t="s">
        <v>45</v>
      </c>
      <c r="P38" s="198" t="s">
        <v>45</v>
      </c>
      <c r="Q38" s="198" t="s">
        <v>45</v>
      </c>
      <c r="R38" s="198" t="s">
        <v>45</v>
      </c>
      <c r="S38" s="198" t="s">
        <v>45</v>
      </c>
      <c r="T38" s="198" t="s">
        <v>45</v>
      </c>
      <c r="U38" s="198" t="s">
        <v>45</v>
      </c>
      <c r="V38" s="198" t="s">
        <v>45</v>
      </c>
      <c r="W38" s="198" t="s">
        <v>45</v>
      </c>
      <c r="Y38" s="195"/>
      <c r="Z38" s="195"/>
    </row>
    <row r="39" spans="2:26" ht="12" customHeight="1">
      <c r="B39" s="458"/>
      <c r="C39" s="201" t="s">
        <v>412</v>
      </c>
      <c r="D39" s="198">
        <v>82</v>
      </c>
      <c r="E39" s="202">
        <v>542</v>
      </c>
      <c r="F39" s="202">
        <v>35413</v>
      </c>
      <c r="G39" s="202">
        <v>31559</v>
      </c>
      <c r="H39" s="203">
        <v>1464</v>
      </c>
      <c r="I39" s="203">
        <v>216327</v>
      </c>
      <c r="J39" s="202">
        <v>438</v>
      </c>
      <c r="K39" s="204">
        <v>11732</v>
      </c>
      <c r="L39" s="202">
        <v>186</v>
      </c>
      <c r="M39" s="202">
        <v>29754</v>
      </c>
      <c r="N39" s="198">
        <v>1</v>
      </c>
      <c r="O39" s="198">
        <v>3928</v>
      </c>
      <c r="P39" s="198">
        <v>2</v>
      </c>
      <c r="Q39" s="198">
        <v>7821</v>
      </c>
      <c r="R39" s="202">
        <v>2</v>
      </c>
      <c r="S39" s="202">
        <v>1489</v>
      </c>
      <c r="T39" s="198" t="s">
        <v>45</v>
      </c>
      <c r="U39" s="198" t="s">
        <v>45</v>
      </c>
      <c r="V39" s="202">
        <v>835</v>
      </c>
      <c r="W39" s="205">
        <v>161603</v>
      </c>
      <c r="Y39" s="195"/>
      <c r="Z39" s="195"/>
    </row>
    <row r="40" spans="2:26" ht="12" customHeight="1">
      <c r="B40" s="458"/>
      <c r="C40" s="201" t="s">
        <v>413</v>
      </c>
      <c r="D40" s="198">
        <v>13</v>
      </c>
      <c r="E40" s="202">
        <v>1323</v>
      </c>
      <c r="F40" s="202">
        <v>44803</v>
      </c>
      <c r="G40" s="202">
        <v>44380</v>
      </c>
      <c r="H40" s="203">
        <v>206</v>
      </c>
      <c r="I40" s="203">
        <v>42548</v>
      </c>
      <c r="J40" s="202">
        <v>74</v>
      </c>
      <c r="K40" s="204">
        <v>4922</v>
      </c>
      <c r="L40" s="202">
        <v>5</v>
      </c>
      <c r="M40" s="202">
        <v>655</v>
      </c>
      <c r="N40" s="198" t="s">
        <v>45</v>
      </c>
      <c r="O40" s="198" t="s">
        <v>45</v>
      </c>
      <c r="P40" s="198" t="s">
        <v>45</v>
      </c>
      <c r="Q40" s="198" t="s">
        <v>45</v>
      </c>
      <c r="R40" s="198" t="s">
        <v>45</v>
      </c>
      <c r="S40" s="198" t="s">
        <v>45</v>
      </c>
      <c r="T40" s="198" t="s">
        <v>45</v>
      </c>
      <c r="U40" s="198" t="s">
        <v>45</v>
      </c>
      <c r="V40" s="202">
        <v>127</v>
      </c>
      <c r="W40" s="205">
        <v>36971</v>
      </c>
      <c r="Y40" s="195"/>
      <c r="Z40" s="195"/>
    </row>
    <row r="41" spans="2:26" ht="12" customHeight="1">
      <c r="B41" s="458"/>
      <c r="C41" s="201" t="s">
        <v>414</v>
      </c>
      <c r="D41" s="198">
        <v>23</v>
      </c>
      <c r="E41" s="202">
        <v>1094</v>
      </c>
      <c r="F41" s="202">
        <v>29083</v>
      </c>
      <c r="G41" s="202">
        <v>29083</v>
      </c>
      <c r="H41" s="203">
        <v>200</v>
      </c>
      <c r="I41" s="203">
        <v>34612</v>
      </c>
      <c r="J41" s="202">
        <v>92</v>
      </c>
      <c r="K41" s="204">
        <v>9222</v>
      </c>
      <c r="L41" s="202">
        <v>29</v>
      </c>
      <c r="M41" s="202">
        <v>5266</v>
      </c>
      <c r="N41" s="198">
        <v>1</v>
      </c>
      <c r="O41" s="198">
        <v>443</v>
      </c>
      <c r="P41" s="198" t="s">
        <v>45</v>
      </c>
      <c r="Q41" s="198" t="s">
        <v>45</v>
      </c>
      <c r="R41" s="198" t="s">
        <v>45</v>
      </c>
      <c r="S41" s="198" t="s">
        <v>45</v>
      </c>
      <c r="T41" s="198" t="s">
        <v>45</v>
      </c>
      <c r="U41" s="198" t="s">
        <v>45</v>
      </c>
      <c r="V41" s="202">
        <v>78</v>
      </c>
      <c r="W41" s="205">
        <v>19680</v>
      </c>
      <c r="Y41" s="195"/>
      <c r="Z41" s="195"/>
    </row>
    <row r="42" spans="2:26" ht="12" customHeight="1">
      <c r="B42" s="458"/>
      <c r="C42" s="201" t="s">
        <v>415</v>
      </c>
      <c r="D42" s="198">
        <v>40</v>
      </c>
      <c r="E42" s="202">
        <v>1035</v>
      </c>
      <c r="F42" s="202">
        <v>17872</v>
      </c>
      <c r="G42" s="202">
        <v>17290</v>
      </c>
      <c r="H42" s="203">
        <v>210</v>
      </c>
      <c r="I42" s="203">
        <v>36330</v>
      </c>
      <c r="J42" s="202">
        <v>115</v>
      </c>
      <c r="K42" s="204">
        <v>11443</v>
      </c>
      <c r="L42" s="202">
        <v>11</v>
      </c>
      <c r="M42" s="202">
        <v>1897</v>
      </c>
      <c r="N42" s="202">
        <v>1</v>
      </c>
      <c r="O42" s="202">
        <v>1163</v>
      </c>
      <c r="P42" s="198" t="s">
        <v>45</v>
      </c>
      <c r="Q42" s="198" t="s">
        <v>45</v>
      </c>
      <c r="R42" s="198" t="s">
        <v>45</v>
      </c>
      <c r="S42" s="198" t="s">
        <v>45</v>
      </c>
      <c r="T42" s="198" t="s">
        <v>45</v>
      </c>
      <c r="U42" s="198" t="s">
        <v>45</v>
      </c>
      <c r="V42" s="202">
        <v>83</v>
      </c>
      <c r="W42" s="205">
        <v>21826</v>
      </c>
      <c r="Y42" s="195"/>
      <c r="Z42" s="195"/>
    </row>
    <row r="43" spans="2:26" ht="12" customHeight="1">
      <c r="B43" s="458"/>
      <c r="C43" s="201" t="s">
        <v>416</v>
      </c>
      <c r="D43" s="198">
        <v>30</v>
      </c>
      <c r="E43" s="202">
        <v>742</v>
      </c>
      <c r="F43" s="202">
        <v>40780</v>
      </c>
      <c r="G43" s="202">
        <v>40499</v>
      </c>
      <c r="H43" s="203">
        <v>427</v>
      </c>
      <c r="I43" s="203">
        <v>52348</v>
      </c>
      <c r="J43" s="202">
        <v>236</v>
      </c>
      <c r="K43" s="204">
        <v>10884</v>
      </c>
      <c r="L43" s="202">
        <v>33</v>
      </c>
      <c r="M43" s="202">
        <v>6620</v>
      </c>
      <c r="N43" s="202">
        <v>2</v>
      </c>
      <c r="O43" s="202">
        <v>2051</v>
      </c>
      <c r="P43" s="198" t="s">
        <v>45</v>
      </c>
      <c r="Q43" s="198" t="s">
        <v>45</v>
      </c>
      <c r="R43" s="198" t="s">
        <v>45</v>
      </c>
      <c r="S43" s="198" t="s">
        <v>45</v>
      </c>
      <c r="T43" s="198" t="s">
        <v>45</v>
      </c>
      <c r="U43" s="198" t="s">
        <v>45</v>
      </c>
      <c r="V43" s="202">
        <v>156</v>
      </c>
      <c r="W43" s="205">
        <v>32794</v>
      </c>
      <c r="Y43" s="195"/>
      <c r="Z43" s="195"/>
    </row>
    <row r="44" spans="2:26" ht="12" customHeight="1">
      <c r="B44" s="458"/>
      <c r="C44" s="201" t="s">
        <v>417</v>
      </c>
      <c r="D44" s="198">
        <v>1075</v>
      </c>
      <c r="E44" s="202">
        <v>13031</v>
      </c>
      <c r="F44" s="202">
        <v>408115</v>
      </c>
      <c r="G44" s="202">
        <v>386785</v>
      </c>
      <c r="H44" s="203">
        <v>4592</v>
      </c>
      <c r="I44" s="203">
        <v>667948</v>
      </c>
      <c r="J44" s="202">
        <v>2159</v>
      </c>
      <c r="K44" s="204">
        <v>191614</v>
      </c>
      <c r="L44" s="202">
        <v>392</v>
      </c>
      <c r="M44" s="202">
        <v>50269</v>
      </c>
      <c r="N44" s="202">
        <v>23</v>
      </c>
      <c r="O44" s="202">
        <v>38892</v>
      </c>
      <c r="P44" s="198">
        <v>1</v>
      </c>
      <c r="Q44" s="198">
        <v>6000</v>
      </c>
      <c r="R44" s="198">
        <v>1</v>
      </c>
      <c r="S44" s="198">
        <v>495</v>
      </c>
      <c r="T44" s="202">
        <v>18</v>
      </c>
      <c r="U44" s="202">
        <v>2394</v>
      </c>
      <c r="V44" s="202">
        <v>1998</v>
      </c>
      <c r="W44" s="205">
        <v>378284</v>
      </c>
      <c r="Y44" s="195"/>
      <c r="Z44" s="195"/>
    </row>
    <row r="45" spans="2:26" ht="12" customHeight="1">
      <c r="B45" s="458"/>
      <c r="C45" s="212" t="s">
        <v>418</v>
      </c>
      <c r="D45" s="198">
        <v>14</v>
      </c>
      <c r="E45" s="202">
        <v>68</v>
      </c>
      <c r="F45" s="202">
        <v>867</v>
      </c>
      <c r="G45" s="202">
        <v>867</v>
      </c>
      <c r="H45" s="203">
        <v>17</v>
      </c>
      <c r="I45" s="203">
        <v>4247</v>
      </c>
      <c r="J45" s="202">
        <v>9</v>
      </c>
      <c r="K45" s="204">
        <v>219</v>
      </c>
      <c r="L45" s="202">
        <v>1</v>
      </c>
      <c r="M45" s="202">
        <v>153</v>
      </c>
      <c r="N45" s="198">
        <v>1</v>
      </c>
      <c r="O45" s="198">
        <v>2511</v>
      </c>
      <c r="P45" s="198" t="s">
        <v>45</v>
      </c>
      <c r="Q45" s="198" t="s">
        <v>45</v>
      </c>
      <c r="R45" s="198" t="s">
        <v>45</v>
      </c>
      <c r="S45" s="198" t="s">
        <v>45</v>
      </c>
      <c r="T45" s="198" t="s">
        <v>45</v>
      </c>
      <c r="U45" s="198" t="s">
        <v>45</v>
      </c>
      <c r="V45" s="202">
        <v>6</v>
      </c>
      <c r="W45" s="205">
        <v>1364</v>
      </c>
      <c r="Y45" s="195"/>
      <c r="Z45" s="195"/>
    </row>
    <row r="46" spans="2:26" ht="12" customHeight="1">
      <c r="B46" s="458"/>
      <c r="C46" s="201" t="s">
        <v>419</v>
      </c>
      <c r="D46" s="198">
        <v>67</v>
      </c>
      <c r="E46" s="202">
        <v>1667</v>
      </c>
      <c r="F46" s="202">
        <v>24246</v>
      </c>
      <c r="G46" s="202">
        <v>24201</v>
      </c>
      <c r="H46" s="203">
        <v>209</v>
      </c>
      <c r="I46" s="203">
        <v>36391</v>
      </c>
      <c r="J46" s="202">
        <v>138</v>
      </c>
      <c r="K46" s="204">
        <v>18706</v>
      </c>
      <c r="L46" s="202">
        <v>20</v>
      </c>
      <c r="M46" s="202">
        <v>2559</v>
      </c>
      <c r="N46" s="202">
        <v>3</v>
      </c>
      <c r="O46" s="202">
        <v>1995</v>
      </c>
      <c r="P46" s="198" t="s">
        <v>45</v>
      </c>
      <c r="Q46" s="198" t="s">
        <v>45</v>
      </c>
      <c r="R46" s="198">
        <v>1</v>
      </c>
      <c r="S46" s="198">
        <v>799</v>
      </c>
      <c r="T46" s="198" t="s">
        <v>45</v>
      </c>
      <c r="U46" s="198" t="s">
        <v>45</v>
      </c>
      <c r="V46" s="202">
        <v>47</v>
      </c>
      <c r="W46" s="205">
        <v>12331</v>
      </c>
      <c r="Y46" s="195"/>
      <c r="Z46" s="195"/>
    </row>
    <row r="47" spans="2:26" ht="12" customHeight="1">
      <c r="B47" s="458"/>
      <c r="C47" s="201" t="s">
        <v>420</v>
      </c>
      <c r="D47" s="198">
        <v>932</v>
      </c>
      <c r="E47" s="202">
        <v>16154</v>
      </c>
      <c r="F47" s="202">
        <v>269119</v>
      </c>
      <c r="G47" s="202">
        <v>264714</v>
      </c>
      <c r="H47" s="203">
        <v>2286</v>
      </c>
      <c r="I47" s="203">
        <v>274399</v>
      </c>
      <c r="J47" s="202">
        <v>1582</v>
      </c>
      <c r="K47" s="204">
        <v>91939</v>
      </c>
      <c r="L47" s="202">
        <v>148</v>
      </c>
      <c r="M47" s="202">
        <v>23018</v>
      </c>
      <c r="N47" s="202">
        <v>16</v>
      </c>
      <c r="O47" s="202">
        <v>31960</v>
      </c>
      <c r="P47" s="198" t="s">
        <v>45</v>
      </c>
      <c r="Q47" s="198" t="s">
        <v>45</v>
      </c>
      <c r="R47" s="198">
        <v>2</v>
      </c>
      <c r="S47" s="198">
        <v>1215</v>
      </c>
      <c r="T47" s="198" t="s">
        <v>45</v>
      </c>
      <c r="U47" s="198" t="s">
        <v>45</v>
      </c>
      <c r="V47" s="202">
        <v>538</v>
      </c>
      <c r="W47" s="205">
        <v>126268</v>
      </c>
      <c r="Y47" s="195"/>
      <c r="Z47" s="195"/>
    </row>
    <row r="48" spans="2:26" ht="12" customHeight="1">
      <c r="B48" s="458"/>
      <c r="C48" s="201" t="s">
        <v>421</v>
      </c>
      <c r="D48" s="198">
        <v>861</v>
      </c>
      <c r="E48" s="202">
        <v>42468</v>
      </c>
      <c r="F48" s="202">
        <v>492133</v>
      </c>
      <c r="G48" s="202">
        <v>487247</v>
      </c>
      <c r="H48" s="203">
        <v>2075</v>
      </c>
      <c r="I48" s="203">
        <v>262349</v>
      </c>
      <c r="J48" s="202">
        <v>1330</v>
      </c>
      <c r="K48" s="204">
        <v>85078</v>
      </c>
      <c r="L48" s="202">
        <v>172</v>
      </c>
      <c r="M48" s="202">
        <v>19436</v>
      </c>
      <c r="N48" s="202">
        <v>12</v>
      </c>
      <c r="O48" s="202">
        <v>19850</v>
      </c>
      <c r="P48" s="198" t="s">
        <v>45</v>
      </c>
      <c r="Q48" s="198" t="s">
        <v>45</v>
      </c>
      <c r="R48" s="198">
        <v>2</v>
      </c>
      <c r="S48" s="198">
        <v>1153</v>
      </c>
      <c r="T48" s="202">
        <v>16</v>
      </c>
      <c r="U48" s="202">
        <v>1707</v>
      </c>
      <c r="V48" s="202">
        <v>543</v>
      </c>
      <c r="W48" s="205">
        <v>135123</v>
      </c>
      <c r="Y48" s="195"/>
      <c r="Z48" s="195"/>
    </row>
    <row r="49" spans="2:26" ht="12" customHeight="1">
      <c r="B49" s="458"/>
      <c r="C49" s="201" t="s">
        <v>422</v>
      </c>
      <c r="D49" s="198">
        <v>1541</v>
      </c>
      <c r="E49" s="202">
        <v>49352</v>
      </c>
      <c r="F49" s="202">
        <v>794557</v>
      </c>
      <c r="G49" s="202">
        <v>786486</v>
      </c>
      <c r="H49" s="203">
        <v>5273</v>
      </c>
      <c r="I49" s="203">
        <v>644419</v>
      </c>
      <c r="J49" s="202">
        <v>3537</v>
      </c>
      <c r="K49" s="204">
        <v>220675</v>
      </c>
      <c r="L49" s="202">
        <v>549</v>
      </c>
      <c r="M49" s="202">
        <v>91898</v>
      </c>
      <c r="N49" s="202">
        <v>46</v>
      </c>
      <c r="O49" s="202">
        <v>77534</v>
      </c>
      <c r="P49" s="198" t="s">
        <v>45</v>
      </c>
      <c r="Q49" s="198" t="s">
        <v>45</v>
      </c>
      <c r="R49" s="198">
        <v>1</v>
      </c>
      <c r="S49" s="198">
        <v>539</v>
      </c>
      <c r="T49" s="202">
        <v>21</v>
      </c>
      <c r="U49" s="202">
        <v>2820</v>
      </c>
      <c r="V49" s="202">
        <v>1119</v>
      </c>
      <c r="W49" s="205">
        <v>250954</v>
      </c>
      <c r="Y49" s="195"/>
      <c r="Z49" s="195"/>
    </row>
    <row r="50" spans="2:26" ht="12" customHeight="1">
      <c r="B50" s="458"/>
      <c r="C50" s="201" t="s">
        <v>423</v>
      </c>
      <c r="D50" s="198">
        <v>2</v>
      </c>
      <c r="E50" s="202">
        <v>120</v>
      </c>
      <c r="F50" s="202">
        <v>10270</v>
      </c>
      <c r="G50" s="202">
        <v>10270</v>
      </c>
      <c r="H50" s="203">
        <v>10</v>
      </c>
      <c r="I50" s="203">
        <v>139</v>
      </c>
      <c r="J50" s="202">
        <v>10</v>
      </c>
      <c r="K50" s="204">
        <v>139</v>
      </c>
      <c r="L50" s="198" t="s">
        <v>45</v>
      </c>
      <c r="M50" s="198" t="s">
        <v>45</v>
      </c>
      <c r="N50" s="198" t="s">
        <v>45</v>
      </c>
      <c r="O50" s="198" t="s">
        <v>45</v>
      </c>
      <c r="P50" s="198" t="s">
        <v>45</v>
      </c>
      <c r="Q50" s="198" t="s">
        <v>45</v>
      </c>
      <c r="R50" s="198" t="s">
        <v>45</v>
      </c>
      <c r="S50" s="198" t="s">
        <v>45</v>
      </c>
      <c r="T50" s="198" t="s">
        <v>45</v>
      </c>
      <c r="U50" s="198" t="s">
        <v>45</v>
      </c>
      <c r="V50" s="198" t="s">
        <v>45</v>
      </c>
      <c r="W50" s="198" t="s">
        <v>45</v>
      </c>
      <c r="Y50" s="195"/>
      <c r="Z50" s="195"/>
    </row>
    <row r="51" spans="2:26" ht="12" customHeight="1">
      <c r="B51" s="458"/>
      <c r="C51" s="201" t="s">
        <v>424</v>
      </c>
      <c r="D51" s="198">
        <v>105</v>
      </c>
      <c r="E51" s="202">
        <v>2857</v>
      </c>
      <c r="F51" s="202">
        <v>19409</v>
      </c>
      <c r="G51" s="202">
        <v>19337</v>
      </c>
      <c r="H51" s="203">
        <v>194</v>
      </c>
      <c r="I51" s="203">
        <v>17238</v>
      </c>
      <c r="J51" s="202">
        <v>147</v>
      </c>
      <c r="K51" s="204">
        <v>3345</v>
      </c>
      <c r="L51" s="202">
        <v>3</v>
      </c>
      <c r="M51" s="202">
        <v>897</v>
      </c>
      <c r="N51" s="198" t="s">
        <v>45</v>
      </c>
      <c r="O51" s="198" t="s">
        <v>45</v>
      </c>
      <c r="P51" s="198" t="s">
        <v>45</v>
      </c>
      <c r="Q51" s="198" t="s">
        <v>45</v>
      </c>
      <c r="R51" s="198">
        <v>1</v>
      </c>
      <c r="S51" s="198">
        <v>736</v>
      </c>
      <c r="T51" s="198" t="s">
        <v>45</v>
      </c>
      <c r="U51" s="198" t="s">
        <v>45</v>
      </c>
      <c r="V51" s="202">
        <v>43</v>
      </c>
      <c r="W51" s="205">
        <v>12261</v>
      </c>
      <c r="Y51" s="195"/>
      <c r="Z51" s="195"/>
    </row>
    <row r="52" spans="2:26" ht="12" customHeight="1">
      <c r="B52" s="458"/>
      <c r="C52" s="201" t="s">
        <v>425</v>
      </c>
      <c r="D52" s="198">
        <v>19</v>
      </c>
      <c r="E52" s="202">
        <v>409</v>
      </c>
      <c r="F52" s="202">
        <v>3281</v>
      </c>
      <c r="G52" s="202">
        <v>3128</v>
      </c>
      <c r="H52" s="203">
        <v>38</v>
      </c>
      <c r="I52" s="203">
        <v>5111</v>
      </c>
      <c r="J52" s="202">
        <v>16</v>
      </c>
      <c r="K52" s="204">
        <v>172</v>
      </c>
      <c r="L52" s="198" t="s">
        <v>45</v>
      </c>
      <c r="M52" s="198" t="s">
        <v>45</v>
      </c>
      <c r="N52" s="198" t="s">
        <v>45</v>
      </c>
      <c r="O52" s="198" t="s">
        <v>45</v>
      </c>
      <c r="P52" s="198" t="s">
        <v>45</v>
      </c>
      <c r="Q52" s="198" t="s">
        <v>45</v>
      </c>
      <c r="R52" s="198" t="s">
        <v>45</v>
      </c>
      <c r="S52" s="198" t="s">
        <v>45</v>
      </c>
      <c r="T52" s="202">
        <v>4</v>
      </c>
      <c r="U52" s="202">
        <v>342</v>
      </c>
      <c r="V52" s="202">
        <v>18</v>
      </c>
      <c r="W52" s="205">
        <v>4596</v>
      </c>
      <c r="Y52" s="195"/>
      <c r="Z52" s="195"/>
    </row>
    <row r="53" spans="2:26" ht="12" customHeight="1">
      <c r="B53" s="459"/>
      <c r="C53" s="201" t="s">
        <v>426</v>
      </c>
      <c r="D53" s="198">
        <v>928</v>
      </c>
      <c r="E53" s="202">
        <v>20101</v>
      </c>
      <c r="F53" s="202">
        <v>361786</v>
      </c>
      <c r="G53" s="202">
        <v>339984</v>
      </c>
      <c r="H53" s="203">
        <v>3033</v>
      </c>
      <c r="I53" s="203">
        <v>400634</v>
      </c>
      <c r="J53" s="202">
        <v>1892</v>
      </c>
      <c r="K53" s="204">
        <v>151592</v>
      </c>
      <c r="L53" s="202">
        <v>297</v>
      </c>
      <c r="M53" s="202">
        <v>38626</v>
      </c>
      <c r="N53" s="202">
        <v>15</v>
      </c>
      <c r="O53" s="202">
        <v>16541</v>
      </c>
      <c r="P53" s="198">
        <v>1</v>
      </c>
      <c r="Q53" s="198">
        <v>7087</v>
      </c>
      <c r="R53" s="198">
        <v>1</v>
      </c>
      <c r="S53" s="198">
        <v>528</v>
      </c>
      <c r="T53" s="202">
        <v>6</v>
      </c>
      <c r="U53" s="202">
        <v>684</v>
      </c>
      <c r="V53" s="202">
        <v>821</v>
      </c>
      <c r="W53" s="205">
        <v>185577</v>
      </c>
      <c r="Y53" s="195"/>
      <c r="Z53" s="195"/>
    </row>
    <row r="54" spans="2:26" s="174" customFormat="1" ht="12" customHeight="1">
      <c r="B54" s="475" t="s">
        <v>427</v>
      </c>
      <c r="C54" s="197" t="s">
        <v>152</v>
      </c>
      <c r="D54" s="206">
        <v>1216</v>
      </c>
      <c r="E54" s="206">
        <v>32903</v>
      </c>
      <c r="F54" s="206">
        <v>910583</v>
      </c>
      <c r="G54" s="206">
        <v>852470</v>
      </c>
      <c r="H54" s="190">
        <v>7681</v>
      </c>
      <c r="I54" s="190">
        <v>1110712</v>
      </c>
      <c r="J54" s="206">
        <v>4593</v>
      </c>
      <c r="K54" s="206">
        <v>368847</v>
      </c>
      <c r="L54" s="206">
        <v>1125</v>
      </c>
      <c r="M54" s="206">
        <v>174331</v>
      </c>
      <c r="N54" s="206">
        <v>28</v>
      </c>
      <c r="O54" s="206">
        <v>53692</v>
      </c>
      <c r="P54" s="207">
        <v>1</v>
      </c>
      <c r="Q54" s="207">
        <v>8968</v>
      </c>
      <c r="R54" s="207">
        <v>4</v>
      </c>
      <c r="S54" s="207">
        <v>2627</v>
      </c>
      <c r="T54" s="206">
        <v>87</v>
      </c>
      <c r="U54" s="206">
        <v>11472</v>
      </c>
      <c r="V54" s="206">
        <v>1843</v>
      </c>
      <c r="W54" s="208">
        <v>490776</v>
      </c>
      <c r="X54" s="210"/>
      <c r="Y54" s="200"/>
      <c r="Z54" s="200"/>
    </row>
    <row r="55" spans="2:26" ht="12" customHeight="1">
      <c r="B55" s="476"/>
      <c r="C55" s="201" t="s">
        <v>428</v>
      </c>
      <c r="D55" s="198">
        <v>166</v>
      </c>
      <c r="E55" s="202">
        <v>6708</v>
      </c>
      <c r="F55" s="202">
        <v>93759</v>
      </c>
      <c r="G55" s="202">
        <v>89563</v>
      </c>
      <c r="H55" s="203">
        <v>538</v>
      </c>
      <c r="I55" s="203">
        <v>60374</v>
      </c>
      <c r="J55" s="202">
        <v>303</v>
      </c>
      <c r="K55" s="204">
        <v>13464</v>
      </c>
      <c r="L55" s="202">
        <v>71</v>
      </c>
      <c r="M55" s="202">
        <v>8515</v>
      </c>
      <c r="N55" s="198" t="s">
        <v>45</v>
      </c>
      <c r="O55" s="198" t="s">
        <v>45</v>
      </c>
      <c r="P55" s="198" t="s">
        <v>45</v>
      </c>
      <c r="Q55" s="198" t="s">
        <v>45</v>
      </c>
      <c r="R55" s="198" t="s">
        <v>45</v>
      </c>
      <c r="S55" s="198" t="s">
        <v>45</v>
      </c>
      <c r="T55" s="202">
        <v>8</v>
      </c>
      <c r="U55" s="202">
        <v>684</v>
      </c>
      <c r="V55" s="202">
        <v>156</v>
      </c>
      <c r="W55" s="205">
        <v>37711</v>
      </c>
      <c r="Y55" s="195"/>
      <c r="Z55" s="195"/>
    </row>
    <row r="56" spans="2:26" ht="12" customHeight="1">
      <c r="B56" s="476"/>
      <c r="C56" s="201" t="s">
        <v>429</v>
      </c>
      <c r="D56" s="198">
        <v>1050</v>
      </c>
      <c r="E56" s="202">
        <v>26195</v>
      </c>
      <c r="F56" s="202">
        <v>816825</v>
      </c>
      <c r="G56" s="202">
        <v>762907</v>
      </c>
      <c r="H56" s="203">
        <v>7143</v>
      </c>
      <c r="I56" s="203">
        <v>1050338</v>
      </c>
      <c r="J56" s="202">
        <v>4290</v>
      </c>
      <c r="K56" s="204">
        <v>355383</v>
      </c>
      <c r="L56" s="202">
        <v>1054</v>
      </c>
      <c r="M56" s="202">
        <v>165815</v>
      </c>
      <c r="N56" s="202">
        <v>28</v>
      </c>
      <c r="O56" s="202">
        <v>53692</v>
      </c>
      <c r="P56" s="198">
        <v>1</v>
      </c>
      <c r="Q56" s="198">
        <v>8968</v>
      </c>
      <c r="R56" s="198">
        <v>4</v>
      </c>
      <c r="S56" s="198">
        <v>2627</v>
      </c>
      <c r="T56" s="202">
        <v>79</v>
      </c>
      <c r="U56" s="202">
        <v>10788</v>
      </c>
      <c r="V56" s="202">
        <v>1687</v>
      </c>
      <c r="W56" s="205">
        <v>453064</v>
      </c>
      <c r="Y56" s="195"/>
      <c r="Z56" s="195"/>
    </row>
    <row r="57" spans="1:26" s="196" customFormat="1" ht="12" customHeight="1">
      <c r="A57" s="174"/>
      <c r="B57" s="477"/>
      <c r="C57" s="201" t="s">
        <v>430</v>
      </c>
      <c r="D57" s="198" t="s">
        <v>45</v>
      </c>
      <c r="E57" s="198" t="s">
        <v>45</v>
      </c>
      <c r="F57" s="198" t="s">
        <v>45</v>
      </c>
      <c r="G57" s="198" t="s">
        <v>45</v>
      </c>
      <c r="H57" s="198" t="s">
        <v>45</v>
      </c>
      <c r="I57" s="198" t="s">
        <v>45</v>
      </c>
      <c r="J57" s="198" t="s">
        <v>45</v>
      </c>
      <c r="K57" s="198" t="s">
        <v>45</v>
      </c>
      <c r="L57" s="198" t="s">
        <v>45</v>
      </c>
      <c r="M57" s="198" t="s">
        <v>45</v>
      </c>
      <c r="N57" s="198" t="s">
        <v>45</v>
      </c>
      <c r="O57" s="198" t="s">
        <v>45</v>
      </c>
      <c r="P57" s="198" t="s">
        <v>45</v>
      </c>
      <c r="Q57" s="198" t="s">
        <v>45</v>
      </c>
      <c r="R57" s="198" t="s">
        <v>45</v>
      </c>
      <c r="S57" s="198" t="s">
        <v>45</v>
      </c>
      <c r="T57" s="198" t="s">
        <v>45</v>
      </c>
      <c r="U57" s="198" t="s">
        <v>45</v>
      </c>
      <c r="V57" s="198" t="s">
        <v>45</v>
      </c>
      <c r="W57" s="198" t="s">
        <v>45</v>
      </c>
      <c r="Y57" s="195"/>
      <c r="Z57" s="195"/>
    </row>
    <row r="58" spans="2:26" s="174" customFormat="1" ht="12" customHeight="1">
      <c r="B58" s="478" t="s">
        <v>431</v>
      </c>
      <c r="C58" s="479"/>
      <c r="D58" s="206">
        <v>54</v>
      </c>
      <c r="E58" s="213">
        <v>2007</v>
      </c>
      <c r="F58" s="213">
        <v>26635</v>
      </c>
      <c r="G58" s="213">
        <v>26635</v>
      </c>
      <c r="H58" s="190">
        <v>93</v>
      </c>
      <c r="I58" s="190">
        <v>14909</v>
      </c>
      <c r="J58" s="213">
        <v>58</v>
      </c>
      <c r="K58" s="213">
        <v>3466</v>
      </c>
      <c r="L58" s="213">
        <v>5</v>
      </c>
      <c r="M58" s="213">
        <v>414</v>
      </c>
      <c r="N58" s="198" t="s">
        <v>45</v>
      </c>
      <c r="O58" s="198" t="s">
        <v>45</v>
      </c>
      <c r="P58" s="198" t="s">
        <v>45</v>
      </c>
      <c r="Q58" s="198" t="s">
        <v>45</v>
      </c>
      <c r="R58" s="198" t="s">
        <v>45</v>
      </c>
      <c r="S58" s="198" t="s">
        <v>45</v>
      </c>
      <c r="T58" s="198" t="s">
        <v>45</v>
      </c>
      <c r="U58" s="198" t="s">
        <v>45</v>
      </c>
      <c r="V58" s="207">
        <v>30</v>
      </c>
      <c r="W58" s="214">
        <v>11028</v>
      </c>
      <c r="X58" s="215"/>
      <c r="Y58" s="200"/>
      <c r="Z58" s="200"/>
    </row>
    <row r="59" spans="2:26" s="171" customFormat="1" ht="12" customHeight="1">
      <c r="B59" s="480" t="s">
        <v>432</v>
      </c>
      <c r="C59" s="197" t="s">
        <v>152</v>
      </c>
      <c r="D59" s="206">
        <v>22036</v>
      </c>
      <c r="E59" s="206">
        <v>432416</v>
      </c>
      <c r="F59" s="206">
        <v>4710715</v>
      </c>
      <c r="G59" s="206">
        <v>4609627</v>
      </c>
      <c r="H59" s="190">
        <v>31276</v>
      </c>
      <c r="I59" s="190">
        <v>2814976</v>
      </c>
      <c r="J59" s="206">
        <v>24764</v>
      </c>
      <c r="K59" s="206">
        <v>1427280</v>
      </c>
      <c r="L59" s="206">
        <v>2625</v>
      </c>
      <c r="M59" s="206">
        <v>310720</v>
      </c>
      <c r="N59" s="206">
        <v>125</v>
      </c>
      <c r="O59" s="206">
        <v>182338</v>
      </c>
      <c r="P59" s="207">
        <v>4</v>
      </c>
      <c r="Q59" s="207">
        <v>31826</v>
      </c>
      <c r="R59" s="206">
        <v>11</v>
      </c>
      <c r="S59" s="206">
        <v>11558</v>
      </c>
      <c r="T59" s="206">
        <v>111</v>
      </c>
      <c r="U59" s="206">
        <v>13670</v>
      </c>
      <c r="V59" s="206">
        <v>3636</v>
      </c>
      <c r="W59" s="208">
        <v>837584</v>
      </c>
      <c r="X59" s="216"/>
      <c r="Y59" s="200"/>
      <c r="Z59" s="200"/>
    </row>
    <row r="60" spans="2:26" ht="12" customHeight="1">
      <c r="B60" s="481"/>
      <c r="C60" s="201" t="s">
        <v>433</v>
      </c>
      <c r="D60" s="198">
        <v>1454</v>
      </c>
      <c r="E60" s="202">
        <v>7225</v>
      </c>
      <c r="F60" s="202">
        <v>188905</v>
      </c>
      <c r="G60" s="202">
        <v>188173</v>
      </c>
      <c r="H60" s="203">
        <v>1568</v>
      </c>
      <c r="I60" s="203">
        <v>189509</v>
      </c>
      <c r="J60" s="202">
        <v>1170</v>
      </c>
      <c r="K60" s="204">
        <v>97919</v>
      </c>
      <c r="L60" s="202">
        <v>161</v>
      </c>
      <c r="M60" s="202">
        <v>19706</v>
      </c>
      <c r="N60" s="202">
        <v>8</v>
      </c>
      <c r="O60" s="202">
        <v>11264</v>
      </c>
      <c r="P60" s="198" t="s">
        <v>45</v>
      </c>
      <c r="Q60" s="198" t="s">
        <v>45</v>
      </c>
      <c r="R60" s="198">
        <v>1</v>
      </c>
      <c r="S60" s="198">
        <v>465</v>
      </c>
      <c r="T60" s="202">
        <v>4</v>
      </c>
      <c r="U60" s="202">
        <v>684</v>
      </c>
      <c r="V60" s="202">
        <v>224</v>
      </c>
      <c r="W60" s="205">
        <v>59471</v>
      </c>
      <c r="Y60" s="195"/>
      <c r="Z60" s="195"/>
    </row>
    <row r="61" spans="2:26" ht="12" customHeight="1">
      <c r="B61" s="481"/>
      <c r="C61" s="201" t="s">
        <v>434</v>
      </c>
      <c r="D61" s="198">
        <v>403</v>
      </c>
      <c r="E61" s="202">
        <v>4565</v>
      </c>
      <c r="F61" s="202">
        <v>131991</v>
      </c>
      <c r="G61" s="202">
        <v>127948</v>
      </c>
      <c r="H61" s="203">
        <v>1100</v>
      </c>
      <c r="I61" s="203">
        <v>135164</v>
      </c>
      <c r="J61" s="202">
        <v>688</v>
      </c>
      <c r="K61" s="204">
        <v>46136</v>
      </c>
      <c r="L61" s="202">
        <v>135</v>
      </c>
      <c r="M61" s="202">
        <v>17933</v>
      </c>
      <c r="N61" s="202">
        <v>9</v>
      </c>
      <c r="O61" s="202">
        <v>16046</v>
      </c>
      <c r="P61" s="198" t="s">
        <v>45</v>
      </c>
      <c r="Q61" s="198" t="s">
        <v>45</v>
      </c>
      <c r="R61" s="198" t="s">
        <v>45</v>
      </c>
      <c r="S61" s="198" t="s">
        <v>45</v>
      </c>
      <c r="T61" s="198">
        <v>4</v>
      </c>
      <c r="U61" s="198">
        <v>684</v>
      </c>
      <c r="V61" s="202">
        <v>264</v>
      </c>
      <c r="W61" s="205">
        <v>54365</v>
      </c>
      <c r="Y61" s="195"/>
      <c r="Z61" s="195"/>
    </row>
    <row r="62" spans="2:26" ht="12" customHeight="1">
      <c r="B62" s="481"/>
      <c r="C62" s="201" t="s">
        <v>435</v>
      </c>
      <c r="D62" s="198">
        <v>247</v>
      </c>
      <c r="E62" s="202">
        <v>10307</v>
      </c>
      <c r="F62" s="202">
        <v>70584</v>
      </c>
      <c r="G62" s="202">
        <v>67990</v>
      </c>
      <c r="H62" s="203">
        <v>788</v>
      </c>
      <c r="I62" s="203">
        <v>63334</v>
      </c>
      <c r="J62" s="202">
        <v>593</v>
      </c>
      <c r="K62" s="204">
        <v>39163</v>
      </c>
      <c r="L62" s="202">
        <v>117</v>
      </c>
      <c r="M62" s="202">
        <v>8862</v>
      </c>
      <c r="N62" s="202">
        <v>2</v>
      </c>
      <c r="O62" s="202">
        <v>1564</v>
      </c>
      <c r="P62" s="198" t="s">
        <v>45</v>
      </c>
      <c r="Q62" s="198" t="s">
        <v>45</v>
      </c>
      <c r="R62" s="198" t="s">
        <v>45</v>
      </c>
      <c r="S62" s="198" t="s">
        <v>45</v>
      </c>
      <c r="T62" s="202">
        <v>4</v>
      </c>
      <c r="U62" s="202">
        <v>342</v>
      </c>
      <c r="V62" s="202">
        <v>72</v>
      </c>
      <c r="W62" s="205">
        <v>13403</v>
      </c>
      <c r="Y62" s="195"/>
      <c r="Z62" s="195"/>
    </row>
    <row r="63" spans="2:26" ht="12" customHeight="1">
      <c r="B63" s="481"/>
      <c r="C63" s="217" t="s">
        <v>436</v>
      </c>
      <c r="D63" s="218">
        <v>225</v>
      </c>
      <c r="E63" s="219">
        <v>9337</v>
      </c>
      <c r="F63" s="219">
        <v>132135</v>
      </c>
      <c r="G63" s="219">
        <v>117844</v>
      </c>
      <c r="H63" s="203">
        <v>1021</v>
      </c>
      <c r="I63" s="203">
        <v>144194</v>
      </c>
      <c r="J63" s="219">
        <v>648</v>
      </c>
      <c r="K63" s="220">
        <v>51716</v>
      </c>
      <c r="L63" s="219">
        <v>122</v>
      </c>
      <c r="M63" s="219">
        <v>14809</v>
      </c>
      <c r="N63" s="219">
        <v>16</v>
      </c>
      <c r="O63" s="219">
        <v>19974</v>
      </c>
      <c r="P63" s="198">
        <v>1</v>
      </c>
      <c r="Q63" s="198">
        <v>4759</v>
      </c>
      <c r="R63" s="198">
        <v>2</v>
      </c>
      <c r="S63" s="198">
        <v>1367</v>
      </c>
      <c r="T63" s="219">
        <v>8</v>
      </c>
      <c r="U63" s="219">
        <v>1026</v>
      </c>
      <c r="V63" s="219">
        <v>224</v>
      </c>
      <c r="W63" s="221">
        <v>50544</v>
      </c>
      <c r="Y63" s="195"/>
      <c r="Z63" s="195"/>
    </row>
    <row r="64" spans="2:26" ht="12" customHeight="1">
      <c r="B64" s="481"/>
      <c r="C64" s="222" t="s">
        <v>437</v>
      </c>
      <c r="D64" s="218">
        <v>43</v>
      </c>
      <c r="E64" s="223">
        <v>1344</v>
      </c>
      <c r="F64" s="223">
        <v>10999</v>
      </c>
      <c r="G64" s="223">
        <v>10335</v>
      </c>
      <c r="H64" s="203">
        <v>81</v>
      </c>
      <c r="I64" s="203">
        <v>12228</v>
      </c>
      <c r="J64" s="223">
        <v>46</v>
      </c>
      <c r="K64" s="224">
        <v>2359</v>
      </c>
      <c r="L64" s="223">
        <v>1</v>
      </c>
      <c r="M64" s="223">
        <v>138</v>
      </c>
      <c r="N64" s="198">
        <v>1</v>
      </c>
      <c r="O64" s="198">
        <v>680</v>
      </c>
      <c r="P64" s="198" t="s">
        <v>45</v>
      </c>
      <c r="Q64" s="198" t="s">
        <v>45</v>
      </c>
      <c r="R64" s="198" t="s">
        <v>45</v>
      </c>
      <c r="S64" s="198" t="s">
        <v>45</v>
      </c>
      <c r="T64" s="223">
        <v>4</v>
      </c>
      <c r="U64" s="223">
        <v>684</v>
      </c>
      <c r="V64" s="223">
        <v>29</v>
      </c>
      <c r="W64" s="221">
        <v>8367</v>
      </c>
      <c r="Y64" s="195"/>
      <c r="Z64" s="195"/>
    </row>
    <row r="65" spans="2:26" ht="12" customHeight="1">
      <c r="B65" s="481"/>
      <c r="C65" s="222" t="s">
        <v>438</v>
      </c>
      <c r="D65" s="218">
        <v>7073</v>
      </c>
      <c r="E65" s="223">
        <v>172955</v>
      </c>
      <c r="F65" s="223">
        <v>1720986</v>
      </c>
      <c r="G65" s="223">
        <v>1687836</v>
      </c>
      <c r="H65" s="203">
        <v>12061</v>
      </c>
      <c r="I65" s="203">
        <v>1143802</v>
      </c>
      <c r="J65" s="223">
        <v>9301</v>
      </c>
      <c r="K65" s="224">
        <v>591408</v>
      </c>
      <c r="L65" s="223">
        <v>969</v>
      </c>
      <c r="M65" s="223">
        <v>104846</v>
      </c>
      <c r="N65" s="223">
        <v>40</v>
      </c>
      <c r="O65" s="223">
        <v>57934</v>
      </c>
      <c r="P65" s="198">
        <v>1</v>
      </c>
      <c r="Q65" s="198">
        <v>14267</v>
      </c>
      <c r="R65" s="223">
        <v>4</v>
      </c>
      <c r="S65" s="223">
        <v>2732</v>
      </c>
      <c r="T65" s="223">
        <v>39</v>
      </c>
      <c r="U65" s="223">
        <v>4014</v>
      </c>
      <c r="V65" s="223">
        <v>1707</v>
      </c>
      <c r="W65" s="221">
        <v>368601</v>
      </c>
      <c r="Y65" s="195"/>
      <c r="Z65" s="195"/>
    </row>
    <row r="66" spans="2:26" ht="12" customHeight="1">
      <c r="B66" s="481"/>
      <c r="C66" s="222" t="s">
        <v>439</v>
      </c>
      <c r="D66" s="218">
        <v>695</v>
      </c>
      <c r="E66" s="223">
        <v>14653</v>
      </c>
      <c r="F66" s="223">
        <v>139442</v>
      </c>
      <c r="G66" s="223">
        <v>137450</v>
      </c>
      <c r="H66" s="203">
        <v>1023</v>
      </c>
      <c r="I66" s="203">
        <v>99903</v>
      </c>
      <c r="J66" s="223">
        <v>835</v>
      </c>
      <c r="K66" s="224">
        <v>41491</v>
      </c>
      <c r="L66" s="223">
        <v>52</v>
      </c>
      <c r="M66" s="223">
        <v>9318</v>
      </c>
      <c r="N66" s="223">
        <v>3</v>
      </c>
      <c r="O66" s="223">
        <v>3553</v>
      </c>
      <c r="P66" s="198" t="s">
        <v>45</v>
      </c>
      <c r="Q66" s="198" t="s">
        <v>45</v>
      </c>
      <c r="R66" s="198" t="s">
        <v>45</v>
      </c>
      <c r="S66" s="198" t="s">
        <v>45</v>
      </c>
      <c r="T66" s="198" t="s">
        <v>45</v>
      </c>
      <c r="U66" s="198" t="s">
        <v>45</v>
      </c>
      <c r="V66" s="223">
        <v>133</v>
      </c>
      <c r="W66" s="221">
        <v>45541</v>
      </c>
      <c r="Y66" s="195"/>
      <c r="Z66" s="195"/>
    </row>
    <row r="67" spans="2:26" s="171" customFormat="1" ht="12" customHeight="1">
      <c r="B67" s="481"/>
      <c r="C67" s="201" t="s">
        <v>440</v>
      </c>
      <c r="D67" s="198" t="s">
        <v>45</v>
      </c>
      <c r="E67" s="198" t="s">
        <v>45</v>
      </c>
      <c r="F67" s="198" t="s">
        <v>45</v>
      </c>
      <c r="G67" s="198" t="s">
        <v>45</v>
      </c>
      <c r="H67" s="198" t="s">
        <v>45</v>
      </c>
      <c r="I67" s="198" t="s">
        <v>45</v>
      </c>
      <c r="J67" s="198" t="s">
        <v>45</v>
      </c>
      <c r="K67" s="198" t="s">
        <v>45</v>
      </c>
      <c r="L67" s="198" t="s">
        <v>45</v>
      </c>
      <c r="M67" s="198" t="s">
        <v>45</v>
      </c>
      <c r="N67" s="198" t="s">
        <v>45</v>
      </c>
      <c r="O67" s="198" t="s">
        <v>45</v>
      </c>
      <c r="P67" s="198" t="s">
        <v>45</v>
      </c>
      <c r="Q67" s="198" t="s">
        <v>45</v>
      </c>
      <c r="R67" s="198" t="s">
        <v>45</v>
      </c>
      <c r="S67" s="198" t="s">
        <v>45</v>
      </c>
      <c r="T67" s="198" t="s">
        <v>45</v>
      </c>
      <c r="U67" s="198" t="s">
        <v>45</v>
      </c>
      <c r="V67" s="198" t="s">
        <v>45</v>
      </c>
      <c r="W67" s="198" t="s">
        <v>45</v>
      </c>
      <c r="Y67" s="200"/>
      <c r="Z67" s="200"/>
    </row>
    <row r="68" spans="2:26" ht="12" customHeight="1" thickBot="1">
      <c r="B68" s="482"/>
      <c r="C68" s="225" t="s">
        <v>441</v>
      </c>
      <c r="D68" s="226">
        <v>11896</v>
      </c>
      <c r="E68" s="227">
        <v>212030</v>
      </c>
      <c r="F68" s="228">
        <v>2315673</v>
      </c>
      <c r="G68" s="227">
        <v>2272051</v>
      </c>
      <c r="H68" s="229">
        <v>13634</v>
      </c>
      <c r="I68" s="230">
        <v>1026842</v>
      </c>
      <c r="J68" s="227">
        <v>11483</v>
      </c>
      <c r="K68" s="228">
        <v>557089</v>
      </c>
      <c r="L68" s="227">
        <v>1068</v>
      </c>
      <c r="M68" s="227">
        <v>135108</v>
      </c>
      <c r="N68" s="227">
        <v>46</v>
      </c>
      <c r="O68" s="227">
        <v>71322</v>
      </c>
      <c r="P68" s="231">
        <v>2</v>
      </c>
      <c r="Q68" s="226">
        <v>12800</v>
      </c>
      <c r="R68" s="227">
        <v>4</v>
      </c>
      <c r="S68" s="227">
        <v>6994</v>
      </c>
      <c r="T68" s="227">
        <v>48</v>
      </c>
      <c r="U68" s="227">
        <v>6237</v>
      </c>
      <c r="V68" s="227">
        <v>983</v>
      </c>
      <c r="W68" s="232">
        <v>237292</v>
      </c>
      <c r="Y68" s="195"/>
      <c r="Z68" s="195"/>
    </row>
    <row r="69" spans="2:26" ht="12" customHeight="1">
      <c r="B69" s="233" t="s">
        <v>442</v>
      </c>
      <c r="D69" s="234"/>
      <c r="E69" s="235"/>
      <c r="F69" s="193"/>
      <c r="G69" s="235"/>
      <c r="H69" s="236"/>
      <c r="I69" s="236"/>
      <c r="J69" s="235"/>
      <c r="K69" s="193"/>
      <c r="L69" s="235"/>
      <c r="M69" s="235"/>
      <c r="N69" s="235"/>
      <c r="O69" s="235"/>
      <c r="P69" s="234"/>
      <c r="Q69" s="234"/>
      <c r="R69" s="235"/>
      <c r="S69" s="235"/>
      <c r="T69" s="235"/>
      <c r="U69" s="235"/>
      <c r="V69" s="235"/>
      <c r="W69" s="235"/>
      <c r="Y69" s="195"/>
      <c r="Z69" s="195"/>
    </row>
    <row r="70" spans="2:26" ht="12" customHeight="1">
      <c r="B70" s="233" t="s">
        <v>443</v>
      </c>
      <c r="D70" s="234"/>
      <c r="E70" s="235"/>
      <c r="F70" s="193"/>
      <c r="G70" s="235"/>
      <c r="H70" s="236"/>
      <c r="I70" s="236"/>
      <c r="J70" s="235"/>
      <c r="K70" s="193"/>
      <c r="L70" s="235"/>
      <c r="M70" s="235"/>
      <c r="N70" s="235"/>
      <c r="O70" s="235"/>
      <c r="P70" s="234"/>
      <c r="Q70" s="234"/>
      <c r="R70" s="235"/>
      <c r="S70" s="235"/>
      <c r="T70" s="235"/>
      <c r="U70" s="235"/>
      <c r="V70" s="235"/>
      <c r="W70" s="235"/>
      <c r="Y70" s="195"/>
      <c r="Z70" s="195"/>
    </row>
    <row r="71" spans="2:26" ht="12" customHeight="1">
      <c r="B71" s="233" t="s">
        <v>444</v>
      </c>
      <c r="C71" s="233"/>
      <c r="D71" s="234"/>
      <c r="E71" s="235"/>
      <c r="F71" s="193"/>
      <c r="G71" s="235"/>
      <c r="H71" s="236"/>
      <c r="I71" s="236"/>
      <c r="J71" s="235"/>
      <c r="K71" s="193"/>
      <c r="L71" s="235"/>
      <c r="M71" s="235"/>
      <c r="N71" s="235"/>
      <c r="O71" s="235"/>
      <c r="P71" s="234"/>
      <c r="Q71" s="234"/>
      <c r="R71" s="235"/>
      <c r="S71" s="235"/>
      <c r="T71" s="235"/>
      <c r="U71" s="235"/>
      <c r="V71" s="235"/>
      <c r="W71" s="235"/>
      <c r="Y71" s="195"/>
      <c r="Z71" s="195"/>
    </row>
    <row r="72" spans="2:26" ht="12" customHeight="1">
      <c r="B72" s="237"/>
      <c r="C72" s="483" t="s">
        <v>445</v>
      </c>
      <c r="D72" s="484"/>
      <c r="E72" s="484"/>
      <c r="F72" s="484"/>
      <c r="G72" s="484"/>
      <c r="H72" s="236"/>
      <c r="I72" s="236"/>
      <c r="J72" s="235"/>
      <c r="K72" s="193"/>
      <c r="L72" s="235"/>
      <c r="M72" s="235"/>
      <c r="N72" s="235"/>
      <c r="O72" s="235"/>
      <c r="P72" s="234"/>
      <c r="Q72" s="234"/>
      <c r="R72" s="235"/>
      <c r="S72" s="235"/>
      <c r="T72" s="235"/>
      <c r="U72" s="235"/>
      <c r="V72" s="235"/>
      <c r="W72" s="235"/>
      <c r="Y72" s="195"/>
      <c r="Z72" s="195"/>
    </row>
    <row r="73" spans="4:23" ht="12" customHeight="1">
      <c r="D73" s="238"/>
      <c r="E73" s="238"/>
      <c r="F73" s="238"/>
      <c r="G73" s="238"/>
      <c r="H73" s="238"/>
      <c r="I73" s="238"/>
      <c r="J73" s="238"/>
      <c r="K73" s="238"/>
      <c r="L73" s="238"/>
      <c r="M73" s="238"/>
      <c r="N73" s="238"/>
      <c r="O73" s="238"/>
      <c r="P73" s="238"/>
      <c r="Q73" s="238"/>
      <c r="R73" s="238"/>
      <c r="S73" s="238"/>
      <c r="T73" s="238"/>
      <c r="U73" s="238"/>
      <c r="V73" s="238"/>
      <c r="W73" s="238"/>
    </row>
    <row r="74" spans="4:23" ht="12" customHeight="1">
      <c r="D74" s="175"/>
      <c r="E74" s="175"/>
      <c r="F74" s="175"/>
      <c r="G74" s="175"/>
      <c r="H74" s="175"/>
      <c r="I74" s="175"/>
      <c r="J74" s="175"/>
      <c r="K74" s="175"/>
      <c r="L74" s="175"/>
      <c r="M74" s="175"/>
      <c r="N74" s="175"/>
      <c r="O74" s="175"/>
      <c r="P74" s="175"/>
      <c r="Q74" s="175"/>
      <c r="R74" s="175"/>
      <c r="S74" s="175"/>
      <c r="T74" s="175"/>
      <c r="U74" s="175"/>
      <c r="V74" s="175"/>
      <c r="W74" s="175"/>
    </row>
    <row r="75" spans="4:23" ht="12" customHeight="1">
      <c r="D75" s="175"/>
      <c r="E75" s="175"/>
      <c r="F75" s="175"/>
      <c r="G75" s="175"/>
      <c r="H75" s="175"/>
      <c r="I75" s="175"/>
      <c r="J75" s="175"/>
      <c r="K75" s="175"/>
      <c r="L75" s="175"/>
      <c r="M75" s="175"/>
      <c r="N75" s="175"/>
      <c r="O75" s="175"/>
      <c r="P75" s="175"/>
      <c r="Q75" s="175"/>
      <c r="R75" s="175"/>
      <c r="S75" s="175"/>
      <c r="T75" s="175"/>
      <c r="U75" s="175"/>
      <c r="V75" s="175"/>
      <c r="W75" s="175"/>
    </row>
    <row r="76" spans="4:23" ht="12" customHeight="1">
      <c r="D76" s="175"/>
      <c r="E76" s="175"/>
      <c r="F76" s="175"/>
      <c r="G76" s="175"/>
      <c r="H76" s="175"/>
      <c r="I76" s="175"/>
      <c r="J76" s="175"/>
      <c r="K76" s="175"/>
      <c r="L76" s="175"/>
      <c r="M76" s="175"/>
      <c r="N76" s="175"/>
      <c r="O76" s="175"/>
      <c r="P76" s="175"/>
      <c r="Q76" s="175"/>
      <c r="R76" s="175"/>
      <c r="S76" s="175"/>
      <c r="T76" s="175"/>
      <c r="U76" s="175"/>
      <c r="V76" s="175"/>
      <c r="W76" s="175"/>
    </row>
    <row r="77" spans="4:23" ht="12" customHeight="1">
      <c r="D77" s="238"/>
      <c r="E77" s="238"/>
      <c r="F77" s="238"/>
      <c r="G77" s="238"/>
      <c r="H77" s="238"/>
      <c r="I77" s="238"/>
      <c r="J77" s="238"/>
      <c r="K77" s="238"/>
      <c r="L77" s="238"/>
      <c r="M77" s="238"/>
      <c r="N77" s="238"/>
      <c r="O77" s="238"/>
      <c r="P77" s="238"/>
      <c r="Q77" s="238"/>
      <c r="R77" s="238"/>
      <c r="S77" s="238"/>
      <c r="T77" s="238"/>
      <c r="U77" s="238"/>
      <c r="V77" s="238"/>
      <c r="W77" s="238"/>
    </row>
    <row r="78" spans="4:23" ht="12" customHeight="1">
      <c r="D78" s="175"/>
      <c r="E78" s="175"/>
      <c r="F78" s="175"/>
      <c r="G78" s="175"/>
      <c r="H78" s="175"/>
      <c r="I78" s="175"/>
      <c r="J78" s="175"/>
      <c r="K78" s="175"/>
      <c r="L78" s="175"/>
      <c r="M78" s="175"/>
      <c r="N78" s="175"/>
      <c r="O78" s="175"/>
      <c r="P78" s="175"/>
      <c r="Q78" s="175"/>
      <c r="R78" s="175"/>
      <c r="S78" s="175"/>
      <c r="T78" s="175"/>
      <c r="U78" s="175"/>
      <c r="V78" s="175"/>
      <c r="W78" s="175"/>
    </row>
    <row r="79" spans="4:23" ht="12" customHeight="1">
      <c r="D79" s="175"/>
      <c r="E79" s="175"/>
      <c r="F79" s="175"/>
      <c r="G79" s="175"/>
      <c r="H79" s="175"/>
      <c r="I79" s="175"/>
      <c r="J79" s="175"/>
      <c r="K79" s="175"/>
      <c r="L79" s="175"/>
      <c r="M79" s="175"/>
      <c r="N79" s="175"/>
      <c r="O79" s="175"/>
      <c r="P79" s="175"/>
      <c r="Q79" s="175"/>
      <c r="R79" s="175"/>
      <c r="S79" s="175"/>
      <c r="T79" s="175"/>
      <c r="U79" s="175"/>
      <c r="V79" s="175"/>
      <c r="W79" s="175"/>
    </row>
    <row r="80" spans="3:23" ht="12" customHeight="1">
      <c r="C80" s="171"/>
      <c r="D80" s="175"/>
      <c r="E80" s="175"/>
      <c r="F80" s="175"/>
      <c r="G80" s="175"/>
      <c r="H80" s="175"/>
      <c r="I80" s="175"/>
      <c r="J80" s="175"/>
      <c r="K80" s="175"/>
      <c r="L80" s="175"/>
      <c r="M80" s="175"/>
      <c r="N80" s="175"/>
      <c r="O80" s="175"/>
      <c r="P80" s="175"/>
      <c r="Q80" s="175"/>
      <c r="R80" s="175"/>
      <c r="S80" s="175"/>
      <c r="T80" s="175"/>
      <c r="U80" s="175"/>
      <c r="V80" s="175"/>
      <c r="W80" s="175"/>
    </row>
    <row r="81" spans="4:23" ht="12" customHeight="1">
      <c r="D81" s="175"/>
      <c r="E81" s="175"/>
      <c r="F81" s="175"/>
      <c r="G81" s="175"/>
      <c r="H81" s="175"/>
      <c r="I81" s="175"/>
      <c r="J81" s="175"/>
      <c r="K81" s="175"/>
      <c r="L81" s="175"/>
      <c r="M81" s="175"/>
      <c r="N81" s="175"/>
      <c r="O81" s="175"/>
      <c r="P81" s="175"/>
      <c r="Q81" s="175"/>
      <c r="R81" s="175"/>
      <c r="S81" s="175"/>
      <c r="T81" s="175"/>
      <c r="U81" s="175"/>
      <c r="V81" s="175"/>
      <c r="W81" s="175"/>
    </row>
    <row r="82" spans="4:23" ht="12" customHeight="1">
      <c r="D82" s="175"/>
      <c r="E82" s="175"/>
      <c r="F82" s="175"/>
      <c r="G82" s="175"/>
      <c r="H82" s="175"/>
      <c r="I82" s="175"/>
      <c r="J82" s="175"/>
      <c r="K82" s="175"/>
      <c r="L82" s="175"/>
      <c r="M82" s="175"/>
      <c r="N82" s="175"/>
      <c r="O82" s="175"/>
      <c r="P82" s="175"/>
      <c r="Q82" s="175"/>
      <c r="R82" s="175"/>
      <c r="S82" s="175"/>
      <c r="T82" s="175"/>
      <c r="U82" s="175"/>
      <c r="V82" s="175"/>
      <c r="W82" s="175"/>
    </row>
    <row r="83" ht="12" customHeight="1"/>
    <row r="84" spans="4:23" ht="12" customHeight="1">
      <c r="D84" s="175"/>
      <c r="E84" s="175"/>
      <c r="F84" s="175"/>
      <c r="G84" s="175"/>
      <c r="H84" s="175"/>
      <c r="I84" s="175"/>
      <c r="J84" s="175"/>
      <c r="K84" s="175"/>
      <c r="L84" s="175"/>
      <c r="M84" s="175"/>
      <c r="N84" s="175"/>
      <c r="O84" s="175"/>
      <c r="P84" s="175"/>
      <c r="Q84" s="175"/>
      <c r="R84" s="175"/>
      <c r="S84" s="175"/>
      <c r="T84" s="175"/>
      <c r="U84" s="175"/>
      <c r="V84" s="175"/>
      <c r="W84" s="175"/>
    </row>
  </sheetData>
  <sheetProtection/>
  <mergeCells count="22">
    <mergeCell ref="B19:B27"/>
    <mergeCell ref="B28:B53"/>
    <mergeCell ref="B54:B57"/>
    <mergeCell ref="B58:C58"/>
    <mergeCell ref="B59:B68"/>
    <mergeCell ref="C72:G72"/>
    <mergeCell ref="T4:U4"/>
    <mergeCell ref="V4:W4"/>
    <mergeCell ref="B7:C7"/>
    <mergeCell ref="B8:C8"/>
    <mergeCell ref="B9:B11"/>
    <mergeCell ref="B12:B18"/>
    <mergeCell ref="B3:C5"/>
    <mergeCell ref="D3:E4"/>
    <mergeCell ref="F3:G4"/>
    <mergeCell ref="H3:W3"/>
    <mergeCell ref="H4:I4"/>
    <mergeCell ref="J4:K4"/>
    <mergeCell ref="L4:M4"/>
    <mergeCell ref="N4:O4"/>
    <mergeCell ref="P4:Q4"/>
    <mergeCell ref="R4:S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38"/>
  <sheetViews>
    <sheetView zoomScalePageLayoutView="0" workbookViewId="0" topLeftCell="A1">
      <selection activeCell="G38" sqref="G38"/>
    </sheetView>
  </sheetViews>
  <sheetFormatPr defaultColWidth="9.00390625" defaultRowHeight="13.5"/>
  <cols>
    <col min="1" max="1" width="3.625" style="20" customWidth="1"/>
    <col min="2" max="2" width="1.875" style="1" customWidth="1"/>
    <col min="3" max="3" width="6.25390625" style="1" customWidth="1"/>
    <col min="4" max="4" width="2.875" style="1" customWidth="1"/>
    <col min="5" max="15" width="14.125" style="1" customWidth="1"/>
    <col min="16" max="16" width="1.00390625" style="1" customWidth="1"/>
    <col min="17" max="16384" width="9.00390625" style="1" customWidth="1"/>
  </cols>
  <sheetData>
    <row r="1" ht="14.25" customHeight="1">
      <c r="B1" s="6" t="s">
        <v>49</v>
      </c>
    </row>
    <row r="2" spans="5:15" ht="12" customHeight="1">
      <c r="E2" s="21"/>
      <c r="F2" s="21"/>
      <c r="G2" s="21"/>
      <c r="H2" s="21"/>
      <c r="I2" s="21"/>
      <c r="J2" s="21"/>
      <c r="K2" s="21"/>
      <c r="L2" s="21"/>
      <c r="M2" s="21"/>
      <c r="N2" s="21"/>
      <c r="O2" s="21"/>
    </row>
    <row r="3" spans="2:15" ht="12" customHeight="1">
      <c r="B3" s="253" t="s">
        <v>1</v>
      </c>
      <c r="C3" s="254"/>
      <c r="D3" s="255"/>
      <c r="E3" s="22" t="s">
        <v>32</v>
      </c>
      <c r="F3" s="22" t="s">
        <v>5</v>
      </c>
      <c r="G3" s="22" t="s">
        <v>6</v>
      </c>
      <c r="H3" s="9" t="s">
        <v>7</v>
      </c>
      <c r="I3" s="9" t="s">
        <v>0</v>
      </c>
      <c r="J3" s="9" t="s">
        <v>33</v>
      </c>
      <c r="K3" s="9" t="s">
        <v>34</v>
      </c>
      <c r="L3" s="9" t="s">
        <v>35</v>
      </c>
      <c r="M3" s="9" t="s">
        <v>36</v>
      </c>
      <c r="N3" s="9" t="s">
        <v>37</v>
      </c>
      <c r="O3" s="9" t="s">
        <v>38</v>
      </c>
    </row>
    <row r="4" spans="2:15" ht="12" customHeight="1">
      <c r="B4" s="23"/>
      <c r="C4" s="24"/>
      <c r="D4" s="25"/>
      <c r="E4" s="2" t="s">
        <v>39</v>
      </c>
      <c r="F4" s="2" t="s">
        <v>39</v>
      </c>
      <c r="G4" s="2" t="s">
        <v>39</v>
      </c>
      <c r="H4" s="2" t="s">
        <v>39</v>
      </c>
      <c r="I4" s="2" t="s">
        <v>39</v>
      </c>
      <c r="J4" s="2" t="s">
        <v>39</v>
      </c>
      <c r="K4" s="2" t="s">
        <v>39</v>
      </c>
      <c r="L4" s="2" t="s">
        <v>39</v>
      </c>
      <c r="M4" s="2" t="s">
        <v>39</v>
      </c>
      <c r="N4" s="2" t="s">
        <v>39</v>
      </c>
      <c r="O4" s="2" t="s">
        <v>39</v>
      </c>
    </row>
    <row r="5" spans="2:15" ht="12" customHeight="1">
      <c r="B5" s="256" t="s">
        <v>40</v>
      </c>
      <c r="C5" s="257"/>
      <c r="D5" s="258"/>
      <c r="E5" s="3">
        <v>24979670.271</v>
      </c>
      <c r="F5" s="3">
        <v>8288443.582999999</v>
      </c>
      <c r="G5" s="3">
        <v>3200233.621</v>
      </c>
      <c r="H5" s="3">
        <v>92126.384</v>
      </c>
      <c r="I5" s="3">
        <v>866281.5500000002</v>
      </c>
      <c r="J5" s="3">
        <v>11973844.21</v>
      </c>
      <c r="K5" s="3">
        <v>7015.391000000001</v>
      </c>
      <c r="L5" s="3">
        <v>46395.004</v>
      </c>
      <c r="M5" s="3">
        <v>27457.477000000003</v>
      </c>
      <c r="N5" s="3">
        <v>2190.6950000000006</v>
      </c>
      <c r="O5" s="3">
        <v>475682.356</v>
      </c>
    </row>
    <row r="6" spans="1:15" s="29" customFormat="1" ht="12" customHeight="1">
      <c r="A6" s="27"/>
      <c r="B6" s="259" t="s">
        <v>41</v>
      </c>
      <c r="C6" s="260"/>
      <c r="D6" s="261"/>
      <c r="E6" s="28">
        <f>SUM(E8:E19)</f>
        <v>25383941.535</v>
      </c>
      <c r="F6" s="28">
        <f aca="true" t="shared" si="0" ref="F6:O6">SUM(F8:F19)</f>
        <v>8410574.087000001</v>
      </c>
      <c r="G6" s="28">
        <f t="shared" si="0"/>
        <v>3306898.7309999997</v>
      </c>
      <c r="H6" s="28">
        <f t="shared" si="0"/>
        <v>85107.238</v>
      </c>
      <c r="I6" s="28">
        <f t="shared" si="0"/>
        <v>891107.697</v>
      </c>
      <c r="J6" s="28">
        <f t="shared" si="0"/>
        <v>12126821.440000001</v>
      </c>
      <c r="K6" s="28">
        <f t="shared" si="0"/>
        <v>7494.833</v>
      </c>
      <c r="L6" s="28">
        <f t="shared" si="0"/>
        <v>44354.842000000004</v>
      </c>
      <c r="M6" s="28">
        <f t="shared" si="0"/>
        <v>27662.168</v>
      </c>
      <c r="N6" s="28">
        <f t="shared" si="0"/>
        <v>3607.095</v>
      </c>
      <c r="O6" s="28">
        <f t="shared" si="0"/>
        <v>480313.404</v>
      </c>
    </row>
    <row r="7" spans="2:16" ht="12" customHeight="1">
      <c r="B7" s="256" t="s">
        <v>42</v>
      </c>
      <c r="C7" s="257"/>
      <c r="D7" s="258"/>
      <c r="E7" s="30">
        <f>E6/$E6</f>
        <v>1</v>
      </c>
      <c r="F7" s="30">
        <f>F6/$E6</f>
        <v>0.3313344413200486</v>
      </c>
      <c r="G7" s="30">
        <f aca="true" t="shared" si="1" ref="G7:O7">G6/$E6</f>
        <v>0.13027522642377531</v>
      </c>
      <c r="H7" s="30">
        <f t="shared" si="1"/>
        <v>0.0033527983777717125</v>
      </c>
      <c r="I7" s="30">
        <f t="shared" si="1"/>
        <v>0.03510517449669189</v>
      </c>
      <c r="J7" s="30">
        <f t="shared" si="1"/>
        <v>0.4777359506315929</v>
      </c>
      <c r="K7" s="30">
        <f t="shared" si="1"/>
        <v>0.0002952588347899376</v>
      </c>
      <c r="L7" s="30">
        <f t="shared" si="1"/>
        <v>0.0017473583422354822</v>
      </c>
      <c r="M7" s="30">
        <f t="shared" si="1"/>
        <v>0.0010897506977731858</v>
      </c>
      <c r="N7" s="30">
        <f t="shared" si="1"/>
        <v>0.00014210145398524688</v>
      </c>
      <c r="O7" s="30">
        <f t="shared" si="1"/>
        <v>0.018921939421335812</v>
      </c>
      <c r="P7" s="29"/>
    </row>
    <row r="8" spans="2:16" ht="12" customHeight="1">
      <c r="B8" s="262" t="s">
        <v>43</v>
      </c>
      <c r="C8" s="263"/>
      <c r="D8" s="31" t="s">
        <v>44</v>
      </c>
      <c r="E8" s="32">
        <f>SUM(F8:O8)</f>
        <v>2264260.14</v>
      </c>
      <c r="F8" s="32">
        <f>671225153/1000</f>
        <v>671225.153</v>
      </c>
      <c r="G8" s="32">
        <f>273812884/1000</f>
        <v>273812.884</v>
      </c>
      <c r="H8" s="32">
        <f>7518055/1000</f>
        <v>7518.055</v>
      </c>
      <c r="I8" s="32">
        <f>72224127/1000</f>
        <v>72224.127</v>
      </c>
      <c r="J8" s="32">
        <f>1193566799/1000</f>
        <v>1193566.799</v>
      </c>
      <c r="K8" s="32">
        <f>307200/1000</f>
        <v>307.2</v>
      </c>
      <c r="L8" s="32">
        <f>5549983/1000</f>
        <v>5549.983</v>
      </c>
      <c r="M8" s="32">
        <f>1806050/1000</f>
        <v>1806.05</v>
      </c>
      <c r="N8" s="32">
        <f>110254/1000</f>
        <v>110.254</v>
      </c>
      <c r="O8" s="32">
        <f>38139635/1000</f>
        <v>38139.635</v>
      </c>
      <c r="P8" s="29"/>
    </row>
    <row r="9" spans="2:16" ht="12" customHeight="1">
      <c r="B9" s="23"/>
      <c r="C9" s="33">
        <v>5</v>
      </c>
      <c r="D9" s="26"/>
      <c r="E9" s="32">
        <f aca="true" t="shared" si="2" ref="E9:E19">SUM(F9:O9)</f>
        <v>2182038.96</v>
      </c>
      <c r="F9" s="32">
        <f>623163755/1000</f>
        <v>623163.755</v>
      </c>
      <c r="G9" s="32">
        <f>262728120/1000</f>
        <v>262728.12</v>
      </c>
      <c r="H9" s="32">
        <f>7211630/1000</f>
        <v>7211.63</v>
      </c>
      <c r="I9" s="32">
        <f>72552350/1000</f>
        <v>72552.35</v>
      </c>
      <c r="J9" s="32">
        <f>1171206381/1000</f>
        <v>1171206.381</v>
      </c>
      <c r="K9" s="32">
        <f>212727/1000</f>
        <v>212.727</v>
      </c>
      <c r="L9" s="32">
        <f>3487610/1000</f>
        <v>3487.61</v>
      </c>
      <c r="M9" s="32">
        <f>1962190/1000</f>
        <v>1962.19</v>
      </c>
      <c r="N9" s="32">
        <f>480764/1000</f>
        <v>480.764</v>
      </c>
      <c r="O9" s="32">
        <f>39033433/1000</f>
        <v>39033.433</v>
      </c>
      <c r="P9" s="29"/>
    </row>
    <row r="10" spans="2:16" ht="12" customHeight="1">
      <c r="B10" s="23"/>
      <c r="C10" s="33">
        <v>6</v>
      </c>
      <c r="D10" s="26"/>
      <c r="E10" s="32">
        <f t="shared" si="2"/>
        <v>1864066.171</v>
      </c>
      <c r="F10" s="32">
        <f>650460522/1000</f>
        <v>650460.522</v>
      </c>
      <c r="G10" s="32">
        <f>274317385/1000</f>
        <v>274317.385</v>
      </c>
      <c r="H10" s="32">
        <f>7289544/1000</f>
        <v>7289.544</v>
      </c>
      <c r="I10" s="32">
        <f>71709878/1000</f>
        <v>71709.878</v>
      </c>
      <c r="J10" s="32">
        <f>814514520/1000</f>
        <v>814514.52</v>
      </c>
      <c r="K10" s="32">
        <f>1339120/1000</f>
        <v>1339.12</v>
      </c>
      <c r="L10" s="32">
        <f>3302114/1000</f>
        <v>3302.114</v>
      </c>
      <c r="M10" s="32">
        <f>1838738/1000</f>
        <v>1838.738</v>
      </c>
      <c r="N10" s="32">
        <f>160689/1000</f>
        <v>160.689</v>
      </c>
      <c r="O10" s="32">
        <f>39133661/1000</f>
        <v>39133.661</v>
      </c>
      <c r="P10" s="1">
        <v>39858</v>
      </c>
    </row>
    <row r="11" spans="2:16" ht="12" customHeight="1">
      <c r="B11" s="23"/>
      <c r="C11" s="33">
        <v>7</v>
      </c>
      <c r="D11" s="26"/>
      <c r="E11" s="32">
        <f t="shared" si="2"/>
        <v>2192484.783</v>
      </c>
      <c r="F11" s="32">
        <f>648919320/1000</f>
        <v>648919.32</v>
      </c>
      <c r="G11" s="32">
        <f>272000574/1000</f>
        <v>272000.574</v>
      </c>
      <c r="H11" s="32">
        <f>7794270/1000</f>
        <v>7794.27</v>
      </c>
      <c r="I11" s="32">
        <f>75039936/1000</f>
        <v>75039.936</v>
      </c>
      <c r="J11" s="32">
        <f>1144196055/1000</f>
        <v>1144196.055</v>
      </c>
      <c r="K11" s="32">
        <f>822586/1000</f>
        <v>822.586</v>
      </c>
      <c r="L11" s="32">
        <f>3169471/1000</f>
        <v>3169.471</v>
      </c>
      <c r="M11" s="32">
        <f>1867453/1000</f>
        <v>1867.453</v>
      </c>
      <c r="N11" s="32">
        <f>91002/1000</f>
        <v>91.002</v>
      </c>
      <c r="O11" s="32">
        <f>38584116/1000</f>
        <v>38584.116</v>
      </c>
      <c r="P11" s="1">
        <v>1225707.144</v>
      </c>
    </row>
    <row r="12" spans="2:16" ht="12" customHeight="1">
      <c r="B12" s="23"/>
      <c r="C12" s="33">
        <v>8</v>
      </c>
      <c r="D12" s="26"/>
      <c r="E12" s="32">
        <f t="shared" si="2"/>
        <v>1979603.3790000002</v>
      </c>
      <c r="F12" s="32">
        <f>683045921/1000</f>
        <v>683045.921</v>
      </c>
      <c r="G12" s="32">
        <f>275290659/1000</f>
        <v>275290.659</v>
      </c>
      <c r="H12" s="32">
        <f>6639404/1000</f>
        <v>6639.404</v>
      </c>
      <c r="I12" s="32">
        <f>71592568/1000</f>
        <v>71592.568</v>
      </c>
      <c r="J12" s="32">
        <f>896082326/1000</f>
        <v>896082.326</v>
      </c>
      <c r="K12" s="32">
        <f>1511870/1000</f>
        <v>1511.87</v>
      </c>
      <c r="L12" s="32">
        <f>2810118/1000</f>
        <v>2810.118</v>
      </c>
      <c r="M12" s="32">
        <f>3153517/1000</f>
        <v>3153.517</v>
      </c>
      <c r="N12" s="32">
        <f>439959/1000</f>
        <v>439.959</v>
      </c>
      <c r="O12" s="32">
        <f>39037037/1000</f>
        <v>39037.037</v>
      </c>
      <c r="P12" s="1">
        <v>1163600.2770000002</v>
      </c>
    </row>
    <row r="13" spans="2:16" ht="12" customHeight="1">
      <c r="B13" s="23"/>
      <c r="C13" s="33">
        <v>9</v>
      </c>
      <c r="D13" s="26"/>
      <c r="E13" s="32">
        <f t="shared" si="2"/>
        <v>2138455.3260000004</v>
      </c>
      <c r="F13" s="32">
        <f>668231071/1000</f>
        <v>668231.071</v>
      </c>
      <c r="G13" s="32">
        <f>274192251/1000</f>
        <v>274192.251</v>
      </c>
      <c r="H13" s="32">
        <f>6956618/1000</f>
        <v>6956.618</v>
      </c>
      <c r="I13" s="32">
        <f>70551454/1000</f>
        <v>70551.454</v>
      </c>
      <c r="J13" s="32">
        <f>1073093732/1000</f>
        <v>1073093.732</v>
      </c>
      <c r="K13" s="32">
        <f>1272620/1000</f>
        <v>1272.62</v>
      </c>
      <c r="L13" s="32">
        <f>3407721/1000</f>
        <v>3407.721</v>
      </c>
      <c r="M13" s="32">
        <f>1122693/1000</f>
        <v>1122.693</v>
      </c>
      <c r="N13" s="32">
        <f>185623/1000</f>
        <v>185.623</v>
      </c>
      <c r="O13" s="32">
        <f>39441543/1000</f>
        <v>39441.543</v>
      </c>
      <c r="P13" s="1">
        <v>1288203.603</v>
      </c>
    </row>
    <row r="14" spans="2:16" ht="12" customHeight="1">
      <c r="B14" s="23"/>
      <c r="C14" s="33">
        <v>10</v>
      </c>
      <c r="D14" s="26"/>
      <c r="E14" s="32">
        <f t="shared" si="2"/>
        <v>2180634.994</v>
      </c>
      <c r="F14" s="32">
        <f>675654479/1000</f>
        <v>675654.479</v>
      </c>
      <c r="G14" s="32">
        <f>275727283/1000</f>
        <v>275727.283</v>
      </c>
      <c r="H14" s="32">
        <f>7082526/1000</f>
        <v>7082.526</v>
      </c>
      <c r="I14" s="32">
        <f>74278665/1000</f>
        <v>74278.665</v>
      </c>
      <c r="J14" s="32">
        <f>1102609588/1000</f>
        <v>1102609.588</v>
      </c>
      <c r="K14" s="32">
        <f>427870/1000</f>
        <v>427.87</v>
      </c>
      <c r="L14" s="32">
        <f>3515173/1000</f>
        <v>3515.173</v>
      </c>
      <c r="M14" s="32">
        <f>2092533/1000</f>
        <v>2092.533</v>
      </c>
      <c r="N14" s="32">
        <f>56636/1000</f>
        <v>56.636</v>
      </c>
      <c r="O14" s="32">
        <f>39190241/1000</f>
        <v>39190.241</v>
      </c>
      <c r="P14" s="1">
        <v>1254514.7349999999</v>
      </c>
    </row>
    <row r="15" spans="2:16" ht="12" customHeight="1">
      <c r="B15" s="23"/>
      <c r="C15" s="34">
        <v>11</v>
      </c>
      <c r="D15" s="26"/>
      <c r="E15" s="32">
        <f t="shared" si="2"/>
        <v>2030727.493</v>
      </c>
      <c r="F15" s="32">
        <f>724225854/1000</f>
        <v>724225.854</v>
      </c>
      <c r="G15" s="32">
        <f>278403377/1000</f>
        <v>278403.377</v>
      </c>
      <c r="H15" s="32">
        <f>6877984/1000</f>
        <v>6877.984</v>
      </c>
      <c r="I15" s="35">
        <f>76828327/1000</f>
        <v>76828.327</v>
      </c>
      <c r="J15" s="32">
        <f>899115153/1000</f>
        <v>899115.153</v>
      </c>
      <c r="K15" s="32" t="s">
        <v>45</v>
      </c>
      <c r="L15" s="32">
        <f>3306498/1000</f>
        <v>3306.498</v>
      </c>
      <c r="M15" s="32">
        <f>1923085/1000</f>
        <v>1923.085</v>
      </c>
      <c r="N15" s="32">
        <f>659880/1000</f>
        <v>659.88</v>
      </c>
      <c r="O15" s="32">
        <f>39387335/1000</f>
        <v>39387.335</v>
      </c>
      <c r="P15" s="1">
        <v>1253534.8159999999</v>
      </c>
    </row>
    <row r="16" spans="2:16" ht="12" customHeight="1">
      <c r="B16" s="23"/>
      <c r="C16" s="34">
        <v>12</v>
      </c>
      <c r="D16" s="26"/>
      <c r="E16" s="32">
        <f t="shared" si="2"/>
        <v>2308760.407</v>
      </c>
      <c r="F16" s="32">
        <f>874971387/1000</f>
        <v>874971.387</v>
      </c>
      <c r="G16" s="32">
        <f>280571263/1000</f>
        <v>280571.263</v>
      </c>
      <c r="H16" s="32">
        <f>7009192/1000</f>
        <v>7009.192</v>
      </c>
      <c r="I16" s="32">
        <f>77360336/1000</f>
        <v>77360.336</v>
      </c>
      <c r="J16" s="32">
        <f>1021440474/1000</f>
        <v>1021440.474</v>
      </c>
      <c r="K16" s="32">
        <f>661700/1000</f>
        <v>661.7</v>
      </c>
      <c r="L16" s="32">
        <f>3485899/1000</f>
        <v>3485.899</v>
      </c>
      <c r="M16" s="32">
        <f>2705487/1000</f>
        <v>2705.487</v>
      </c>
      <c r="N16" s="32">
        <f>284048/1000</f>
        <v>284.048</v>
      </c>
      <c r="O16" s="32">
        <f>40270621/1000</f>
        <v>40270.621</v>
      </c>
      <c r="P16" s="1">
        <v>1414044.5020000003</v>
      </c>
    </row>
    <row r="17" spans="2:16" ht="12" customHeight="1">
      <c r="B17" s="262" t="s">
        <v>46</v>
      </c>
      <c r="C17" s="263"/>
      <c r="D17" s="31" t="s">
        <v>44</v>
      </c>
      <c r="E17" s="32">
        <f t="shared" si="2"/>
        <v>2195919.5089999996</v>
      </c>
      <c r="F17" s="32">
        <f>718521116/1000</f>
        <v>718521.116</v>
      </c>
      <c r="G17" s="32">
        <f>275309599/1000</f>
        <v>275309.599</v>
      </c>
      <c r="H17" s="32">
        <f>7041620/1000</f>
        <v>7041.62</v>
      </c>
      <c r="I17" s="32">
        <f>74535180/1000</f>
        <v>74535.18</v>
      </c>
      <c r="J17" s="32">
        <f>1072810716/1000</f>
        <v>1072810.716</v>
      </c>
      <c r="K17" s="32">
        <f>608260/1000</f>
        <v>608.26</v>
      </c>
      <c r="L17" s="32">
        <f>3370891/1000</f>
        <v>3370.891</v>
      </c>
      <c r="M17" s="32">
        <f>2527664/1000</f>
        <v>2527.664</v>
      </c>
      <c r="N17" s="32">
        <f>421712/1000</f>
        <v>421.712</v>
      </c>
      <c r="O17" s="32">
        <f>40772751/1000</f>
        <v>40772.751</v>
      </c>
      <c r="P17" s="1">
        <v>1186185.763</v>
      </c>
    </row>
    <row r="18" spans="2:16" ht="12" customHeight="1">
      <c r="B18" s="23"/>
      <c r="C18" s="34" t="s">
        <v>47</v>
      </c>
      <c r="D18" s="26"/>
      <c r="E18" s="32">
        <f t="shared" si="2"/>
        <v>2045295.2999999998</v>
      </c>
      <c r="F18" s="32">
        <f>724151974/1000</f>
        <v>724151.974</v>
      </c>
      <c r="G18" s="32">
        <f>277478140/1000</f>
        <v>277478.14</v>
      </c>
      <c r="H18" s="32">
        <f>6976942/1000</f>
        <v>6976.942</v>
      </c>
      <c r="I18" s="32">
        <f>77966549/1000</f>
        <v>77966.549</v>
      </c>
      <c r="J18" s="32">
        <f>911780220/1000</f>
        <v>911780.22</v>
      </c>
      <c r="K18" s="32">
        <f>22670/1000</f>
        <v>22.67</v>
      </c>
      <c r="L18" s="32">
        <f>3321345/1000</f>
        <v>3321.345</v>
      </c>
      <c r="M18" s="32">
        <f>3627670/1000</f>
        <v>3627.67</v>
      </c>
      <c r="N18" s="32">
        <f>211378/1000</f>
        <v>211.378</v>
      </c>
      <c r="O18" s="32">
        <f>39758412/1000</f>
        <v>39758.412</v>
      </c>
      <c r="P18" s="1">
        <v>1252041.84</v>
      </c>
    </row>
    <row r="19" spans="2:16" ht="12" customHeight="1">
      <c r="B19" s="23"/>
      <c r="C19" s="34" t="s">
        <v>48</v>
      </c>
      <c r="D19" s="26"/>
      <c r="E19" s="32">
        <f t="shared" si="2"/>
        <v>2001695.0729999999</v>
      </c>
      <c r="F19" s="32">
        <f>748003535/1000</f>
        <v>748003.535</v>
      </c>
      <c r="G19" s="32">
        <f>287067196/1000</f>
        <v>287067.196</v>
      </c>
      <c r="H19" s="32">
        <f>6709453/1000</f>
        <v>6709.453</v>
      </c>
      <c r="I19" s="32">
        <f>76468327/1000</f>
        <v>76468.327</v>
      </c>
      <c r="J19" s="32">
        <f>826405476/1000</f>
        <v>826405.476</v>
      </c>
      <c r="K19" s="32">
        <f>308210/1000</f>
        <v>308.21</v>
      </c>
      <c r="L19" s="32">
        <f>5628019/1000</f>
        <v>5628.019</v>
      </c>
      <c r="M19" s="32">
        <f>3035088/1000</f>
        <v>3035.088</v>
      </c>
      <c r="N19" s="32">
        <f>505150/1000</f>
        <v>505.15</v>
      </c>
      <c r="O19" s="32">
        <f>47564619/1000</f>
        <v>47564.619</v>
      </c>
      <c r="P19" s="1">
        <v>1383071.7759999998</v>
      </c>
    </row>
    <row r="20" spans="2:15" ht="12" customHeight="1">
      <c r="B20" s="5"/>
      <c r="E20" s="36"/>
      <c r="F20" s="36"/>
      <c r="G20" s="36"/>
      <c r="H20" s="36"/>
      <c r="I20" s="36"/>
      <c r="J20" s="36"/>
      <c r="K20" s="36"/>
      <c r="L20" s="36"/>
      <c r="M20" s="36"/>
      <c r="N20" s="36"/>
      <c r="O20" s="36"/>
    </row>
    <row r="21" spans="2:15" ht="21.75" customHeight="1">
      <c r="B21" s="5" t="s">
        <v>23</v>
      </c>
      <c r="E21" s="36"/>
      <c r="F21" s="21"/>
      <c r="G21" s="21"/>
      <c r="H21" s="21"/>
      <c r="I21" s="21"/>
      <c r="J21" s="21"/>
      <c r="K21" s="21"/>
      <c r="L21" s="21"/>
      <c r="M21" s="21"/>
      <c r="N21" s="21"/>
      <c r="O21" s="21"/>
    </row>
    <row r="22" ht="12" customHeight="1"/>
    <row r="23" spans="5:15" ht="12" customHeight="1">
      <c r="E23" s="36"/>
      <c r="F23" s="36"/>
      <c r="G23" s="36"/>
      <c r="H23" s="36"/>
      <c r="I23" s="36"/>
      <c r="J23" s="36"/>
      <c r="K23" s="36"/>
      <c r="L23" s="36"/>
      <c r="M23" s="36"/>
      <c r="N23" s="36"/>
      <c r="O23" s="36"/>
    </row>
    <row r="24" ht="12" customHeight="1">
      <c r="E24" s="36"/>
    </row>
    <row r="25" spans="5:16" ht="12" customHeight="1">
      <c r="E25" s="36"/>
      <c r="F25" s="36"/>
      <c r="G25" s="36"/>
      <c r="H25" s="36"/>
      <c r="I25" s="36"/>
      <c r="J25" s="36"/>
      <c r="K25" s="36"/>
      <c r="L25" s="36"/>
      <c r="M25" s="36"/>
      <c r="N25" s="36"/>
      <c r="O25" s="36"/>
      <c r="P25" s="36">
        <f>SUM(P8:P19)</f>
        <v>11460762.456</v>
      </c>
    </row>
    <row r="26" spans="5:15" ht="12" customHeight="1">
      <c r="E26" s="36"/>
      <c r="F26" s="37"/>
      <c r="G26" s="37"/>
      <c r="H26" s="37"/>
      <c r="I26" s="37"/>
      <c r="J26" s="37"/>
      <c r="K26" s="37"/>
      <c r="L26" s="37"/>
      <c r="M26" s="37"/>
      <c r="N26" s="37"/>
      <c r="O26" s="37"/>
    </row>
    <row r="27" ht="12" customHeight="1">
      <c r="E27" s="36"/>
    </row>
    <row r="28" ht="12" customHeight="1">
      <c r="E28" s="36"/>
    </row>
    <row r="29" ht="12" customHeight="1">
      <c r="E29" s="36"/>
    </row>
    <row r="30" ht="12" customHeight="1">
      <c r="E30" s="36"/>
    </row>
    <row r="31" ht="12" customHeight="1">
      <c r="E31" s="36"/>
    </row>
    <row r="32" ht="12" customHeight="1">
      <c r="E32" s="36"/>
    </row>
    <row r="33" ht="12" customHeight="1">
      <c r="E33" s="36"/>
    </row>
    <row r="34" ht="12" customHeight="1">
      <c r="E34" s="36"/>
    </row>
    <row r="35" ht="12" customHeight="1">
      <c r="E35" s="36"/>
    </row>
    <row r="36" ht="12" customHeight="1">
      <c r="E36" s="36"/>
    </row>
    <row r="37" ht="12" customHeight="1">
      <c r="E37" s="38"/>
    </row>
    <row r="38" ht="12" customHeight="1">
      <c r="E38" s="36"/>
    </row>
  </sheetData>
  <sheetProtection/>
  <mergeCells count="6">
    <mergeCell ref="B3:D3"/>
    <mergeCell ref="B5:D5"/>
    <mergeCell ref="B6:D6"/>
    <mergeCell ref="B7:D7"/>
    <mergeCell ref="B8:C8"/>
    <mergeCell ref="B17:C1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O67"/>
  <sheetViews>
    <sheetView zoomScalePageLayoutView="0" workbookViewId="0" topLeftCell="A1">
      <selection activeCell="G66" sqref="G66"/>
    </sheetView>
  </sheetViews>
  <sheetFormatPr defaultColWidth="9.00390625" defaultRowHeight="13.5"/>
  <cols>
    <col min="1" max="1" width="2.625" style="1" customWidth="1"/>
    <col min="2" max="3" width="1.875" style="1" customWidth="1"/>
    <col min="4" max="4" width="9.00390625" style="1" customWidth="1"/>
    <col min="5" max="5" width="12.50390625" style="1" bestFit="1" customWidth="1"/>
    <col min="6" max="10" width="10.50390625" style="1" customWidth="1"/>
    <col min="11" max="11" width="10.50390625" style="39" customWidth="1"/>
    <col min="12" max="12" width="10.50390625" style="1" customWidth="1"/>
    <col min="13" max="13" width="9.00390625" style="39" customWidth="1"/>
    <col min="14" max="16384" width="9.00390625" style="1" customWidth="1"/>
  </cols>
  <sheetData>
    <row r="1" ht="14.25" customHeight="1">
      <c r="B1" s="6" t="s">
        <v>114</v>
      </c>
    </row>
    <row r="2" ht="12" customHeight="1"/>
    <row r="3" spans="2:13" ht="12" customHeight="1">
      <c r="B3" s="264" t="s">
        <v>50</v>
      </c>
      <c r="C3" s="265"/>
      <c r="D3" s="266"/>
      <c r="E3" s="241" t="s">
        <v>32</v>
      </c>
      <c r="F3" s="274" t="s">
        <v>51</v>
      </c>
      <c r="G3" s="275"/>
      <c r="H3" s="275"/>
      <c r="I3" s="275"/>
      <c r="J3" s="275"/>
      <c r="K3" s="276"/>
      <c r="L3" s="274" t="s">
        <v>52</v>
      </c>
      <c r="M3" s="276"/>
    </row>
    <row r="4" spans="2:13" ht="12" customHeight="1">
      <c r="B4" s="267"/>
      <c r="C4" s="268"/>
      <c r="D4" s="269"/>
      <c r="E4" s="273"/>
      <c r="F4" s="277" t="s">
        <v>53</v>
      </c>
      <c r="G4" s="18"/>
      <c r="H4" s="18"/>
      <c r="I4" s="18"/>
      <c r="J4" s="19"/>
      <c r="K4" s="279" t="s">
        <v>54</v>
      </c>
      <c r="L4" s="241" t="s">
        <v>55</v>
      </c>
      <c r="M4" s="279" t="s">
        <v>54</v>
      </c>
    </row>
    <row r="5" spans="2:13" ht="12" customHeight="1">
      <c r="B5" s="270"/>
      <c r="C5" s="271"/>
      <c r="D5" s="272"/>
      <c r="E5" s="242"/>
      <c r="F5" s="278"/>
      <c r="G5" s="14" t="s">
        <v>56</v>
      </c>
      <c r="H5" s="14" t="s">
        <v>57</v>
      </c>
      <c r="I5" s="14" t="s">
        <v>58</v>
      </c>
      <c r="J5" s="14" t="s">
        <v>59</v>
      </c>
      <c r="K5" s="280"/>
      <c r="L5" s="278"/>
      <c r="M5" s="281"/>
    </row>
    <row r="6" spans="2:13" ht="12" customHeight="1">
      <c r="B6" s="23"/>
      <c r="C6" s="24"/>
      <c r="D6" s="25"/>
      <c r="E6" s="2" t="s">
        <v>60</v>
      </c>
      <c r="F6" s="2" t="s">
        <v>60</v>
      </c>
      <c r="G6" s="2" t="s">
        <v>60</v>
      </c>
      <c r="H6" s="2" t="s">
        <v>60</v>
      </c>
      <c r="I6" s="2" t="s">
        <v>60</v>
      </c>
      <c r="J6" s="2" t="s">
        <v>60</v>
      </c>
      <c r="K6" s="41" t="s">
        <v>61</v>
      </c>
      <c r="L6" s="2" t="s">
        <v>60</v>
      </c>
      <c r="M6" s="41" t="s">
        <v>61</v>
      </c>
    </row>
    <row r="7" spans="2:13" ht="17.25" customHeight="1">
      <c r="B7" s="282" t="s">
        <v>62</v>
      </c>
      <c r="C7" s="282"/>
      <c r="D7" s="282"/>
      <c r="E7" s="4">
        <v>186286</v>
      </c>
      <c r="F7" s="4">
        <v>185304</v>
      </c>
      <c r="G7" s="4">
        <v>130040</v>
      </c>
      <c r="H7" s="4">
        <v>55248</v>
      </c>
      <c r="I7" s="4" t="s">
        <v>63</v>
      </c>
      <c r="J7" s="4">
        <v>16</v>
      </c>
      <c r="K7" s="43">
        <v>852.25</v>
      </c>
      <c r="L7" s="4">
        <v>982</v>
      </c>
      <c r="M7" s="44">
        <v>9.75</v>
      </c>
    </row>
    <row r="8" spans="2:15" ht="17.25" customHeight="1">
      <c r="B8" s="283" t="s">
        <v>64</v>
      </c>
      <c r="C8" s="283"/>
      <c r="D8" s="283"/>
      <c r="E8" s="45">
        <v>170899</v>
      </c>
      <c r="F8" s="45">
        <v>170462</v>
      </c>
      <c r="G8" s="45">
        <v>119271</v>
      </c>
      <c r="H8" s="45">
        <v>51118</v>
      </c>
      <c r="I8" s="45" t="s">
        <v>45</v>
      </c>
      <c r="J8" s="45">
        <v>73</v>
      </c>
      <c r="K8" s="46">
        <v>830.5</v>
      </c>
      <c r="L8" s="45">
        <v>437</v>
      </c>
      <c r="M8" s="46">
        <v>7.75</v>
      </c>
      <c r="N8" s="47"/>
      <c r="O8" s="47"/>
    </row>
    <row r="9" spans="2:15" s="29" customFormat="1" ht="17.25" customHeight="1">
      <c r="B9" s="48"/>
      <c r="C9" s="284" t="s">
        <v>65</v>
      </c>
      <c r="D9" s="285"/>
      <c r="E9" s="45">
        <v>148933</v>
      </c>
      <c r="F9" s="45">
        <v>148588</v>
      </c>
      <c r="G9" s="45">
        <v>103942</v>
      </c>
      <c r="H9" s="45">
        <v>44573</v>
      </c>
      <c r="I9" s="45" t="s">
        <v>66</v>
      </c>
      <c r="J9" s="45">
        <v>73</v>
      </c>
      <c r="K9" s="46">
        <v>721.75</v>
      </c>
      <c r="L9" s="45">
        <v>345</v>
      </c>
      <c r="M9" s="46">
        <v>6.25</v>
      </c>
      <c r="N9" s="47"/>
      <c r="O9" s="50"/>
    </row>
    <row r="10" spans="2:15" ht="17.25" customHeight="1">
      <c r="B10" s="23"/>
      <c r="C10" s="24"/>
      <c r="D10" s="51" t="s">
        <v>67</v>
      </c>
      <c r="E10" s="4">
        <v>34713</v>
      </c>
      <c r="F10" s="4">
        <f>SUM(G10:J10)</f>
        <v>34701</v>
      </c>
      <c r="G10" s="4">
        <v>23681</v>
      </c>
      <c r="H10" s="4">
        <v>11020</v>
      </c>
      <c r="I10" s="4" t="s">
        <v>66</v>
      </c>
      <c r="J10" s="4" t="s">
        <v>66</v>
      </c>
      <c r="K10" s="52">
        <v>166.25</v>
      </c>
      <c r="L10" s="4">
        <v>12</v>
      </c>
      <c r="M10" s="43">
        <v>0.25</v>
      </c>
      <c r="N10" s="47"/>
      <c r="O10" s="47"/>
    </row>
    <row r="11" spans="2:15" ht="17.25" customHeight="1">
      <c r="B11" s="23"/>
      <c r="C11" s="24"/>
      <c r="D11" s="51" t="s">
        <v>68</v>
      </c>
      <c r="E11" s="4">
        <v>22990</v>
      </c>
      <c r="F11" s="4">
        <f aca="true" t="shared" si="0" ref="F11:F52">SUM(G11:J11)</f>
        <v>22990</v>
      </c>
      <c r="G11" s="4">
        <v>16479</v>
      </c>
      <c r="H11" s="4">
        <v>6493</v>
      </c>
      <c r="I11" s="4" t="s">
        <v>66</v>
      </c>
      <c r="J11" s="4">
        <v>18</v>
      </c>
      <c r="K11" s="53">
        <v>103</v>
      </c>
      <c r="L11" s="4" t="s">
        <v>66</v>
      </c>
      <c r="M11" s="44">
        <v>0</v>
      </c>
      <c r="N11" s="47"/>
      <c r="O11" s="47"/>
    </row>
    <row r="12" spans="2:15" ht="17.25" customHeight="1">
      <c r="B12" s="23"/>
      <c r="C12" s="24"/>
      <c r="D12" s="51" t="s">
        <v>69</v>
      </c>
      <c r="E12" s="4">
        <v>25514</v>
      </c>
      <c r="F12" s="4">
        <f t="shared" si="0"/>
        <v>25514</v>
      </c>
      <c r="G12" s="4">
        <v>16744</v>
      </c>
      <c r="H12" s="4">
        <v>8770</v>
      </c>
      <c r="I12" s="4" t="s">
        <v>66</v>
      </c>
      <c r="J12" s="4" t="s">
        <v>70</v>
      </c>
      <c r="K12" s="53">
        <v>137.5</v>
      </c>
      <c r="L12" s="4" t="s">
        <v>71</v>
      </c>
      <c r="M12" s="43">
        <v>0</v>
      </c>
      <c r="N12" s="47"/>
      <c r="O12" s="47"/>
    </row>
    <row r="13" spans="2:15" ht="17.25" customHeight="1">
      <c r="B13" s="23"/>
      <c r="C13" s="24"/>
      <c r="D13" s="51" t="s">
        <v>72</v>
      </c>
      <c r="E13" s="4">
        <v>7091</v>
      </c>
      <c r="F13" s="4">
        <f t="shared" si="0"/>
        <v>7091</v>
      </c>
      <c r="G13" s="58">
        <v>4734</v>
      </c>
      <c r="H13" s="4">
        <v>2357</v>
      </c>
      <c r="I13" s="4" t="s">
        <v>73</v>
      </c>
      <c r="J13" s="4" t="s">
        <v>66</v>
      </c>
      <c r="K13" s="53">
        <v>46</v>
      </c>
      <c r="L13" s="4" t="s">
        <v>45</v>
      </c>
      <c r="M13" s="43">
        <v>0</v>
      </c>
      <c r="N13" s="47"/>
      <c r="O13" s="47"/>
    </row>
    <row r="14" spans="2:15" ht="17.25" customHeight="1">
      <c r="B14" s="23"/>
      <c r="C14" s="24"/>
      <c r="D14" s="51" t="s">
        <v>74</v>
      </c>
      <c r="E14" s="4">
        <v>8726</v>
      </c>
      <c r="F14" s="4">
        <f t="shared" si="0"/>
        <v>8726</v>
      </c>
      <c r="G14" s="4">
        <v>6244</v>
      </c>
      <c r="H14" s="4">
        <v>2482</v>
      </c>
      <c r="I14" s="4" t="s">
        <v>71</v>
      </c>
      <c r="J14" s="4" t="s">
        <v>45</v>
      </c>
      <c r="K14" s="53">
        <v>46.25</v>
      </c>
      <c r="L14" s="4" t="s">
        <v>45</v>
      </c>
      <c r="M14" s="43">
        <v>0</v>
      </c>
      <c r="N14" s="47"/>
      <c r="O14" s="47"/>
    </row>
    <row r="15" spans="2:15" ht="17.25" customHeight="1">
      <c r="B15" s="23"/>
      <c r="C15" s="24"/>
      <c r="D15" s="51" t="s">
        <v>75</v>
      </c>
      <c r="E15" s="4">
        <v>1993</v>
      </c>
      <c r="F15" s="4">
        <f t="shared" si="0"/>
        <v>1993</v>
      </c>
      <c r="G15" s="4">
        <v>1436</v>
      </c>
      <c r="H15" s="4">
        <v>557</v>
      </c>
      <c r="I15" s="4" t="s">
        <v>66</v>
      </c>
      <c r="J15" s="4" t="s">
        <v>45</v>
      </c>
      <c r="K15" s="53">
        <v>9.25</v>
      </c>
      <c r="L15" s="4" t="s">
        <v>66</v>
      </c>
      <c r="M15" s="43">
        <v>0</v>
      </c>
      <c r="N15" s="47"/>
      <c r="O15" s="47"/>
    </row>
    <row r="16" spans="2:15" ht="17.25" customHeight="1">
      <c r="B16" s="23"/>
      <c r="C16" s="24"/>
      <c r="D16" s="51" t="s">
        <v>76</v>
      </c>
      <c r="E16" s="4">
        <v>9394</v>
      </c>
      <c r="F16" s="4">
        <f t="shared" si="0"/>
        <v>9394</v>
      </c>
      <c r="G16" s="4">
        <v>6828</v>
      </c>
      <c r="H16" s="4">
        <v>2566</v>
      </c>
      <c r="I16" s="4" t="s">
        <v>45</v>
      </c>
      <c r="J16" s="4" t="s">
        <v>45</v>
      </c>
      <c r="K16" s="53">
        <v>42.25</v>
      </c>
      <c r="L16" s="4" t="s">
        <v>66</v>
      </c>
      <c r="M16" s="43">
        <v>0</v>
      </c>
      <c r="N16" s="47"/>
      <c r="O16" s="47"/>
    </row>
    <row r="17" spans="2:15" ht="17.25" customHeight="1">
      <c r="B17" s="23"/>
      <c r="C17" s="24"/>
      <c r="D17" s="51" t="s">
        <v>77</v>
      </c>
      <c r="E17" s="4">
        <v>10975</v>
      </c>
      <c r="F17" s="4">
        <f t="shared" si="0"/>
        <v>10768</v>
      </c>
      <c r="G17" s="4">
        <v>8011</v>
      </c>
      <c r="H17" s="4">
        <v>2715</v>
      </c>
      <c r="I17" s="4" t="s">
        <v>66</v>
      </c>
      <c r="J17" s="4">
        <v>42</v>
      </c>
      <c r="K17" s="53">
        <v>44.75</v>
      </c>
      <c r="L17" s="4">
        <v>207</v>
      </c>
      <c r="M17" s="44">
        <v>3.75</v>
      </c>
      <c r="N17" s="47"/>
      <c r="O17" s="47"/>
    </row>
    <row r="18" spans="2:15" ht="17.25" customHeight="1">
      <c r="B18" s="23"/>
      <c r="C18" s="24"/>
      <c r="D18" s="51" t="s">
        <v>78</v>
      </c>
      <c r="E18" s="4">
        <v>11023</v>
      </c>
      <c r="F18" s="4">
        <f t="shared" si="0"/>
        <v>10897</v>
      </c>
      <c r="G18" s="4">
        <v>7833</v>
      </c>
      <c r="H18" s="4">
        <v>3051</v>
      </c>
      <c r="I18" s="4" t="s">
        <v>45</v>
      </c>
      <c r="J18" s="4">
        <v>13</v>
      </c>
      <c r="K18" s="53">
        <v>52.25</v>
      </c>
      <c r="L18" s="4">
        <v>126</v>
      </c>
      <c r="M18" s="43">
        <v>2.25</v>
      </c>
      <c r="N18" s="47"/>
      <c r="O18" s="47"/>
    </row>
    <row r="19" spans="2:15" ht="17.25" customHeight="1">
      <c r="B19" s="23"/>
      <c r="C19" s="24"/>
      <c r="D19" s="51" t="s">
        <v>79</v>
      </c>
      <c r="E19" s="4">
        <v>6776</v>
      </c>
      <c r="F19" s="4">
        <f t="shared" si="0"/>
        <v>6776</v>
      </c>
      <c r="G19" s="4">
        <v>4907</v>
      </c>
      <c r="H19" s="4">
        <v>1869</v>
      </c>
      <c r="I19" s="4" t="s">
        <v>66</v>
      </c>
      <c r="J19" s="4" t="s">
        <v>45</v>
      </c>
      <c r="K19" s="53">
        <v>30.75</v>
      </c>
      <c r="L19" s="4" t="s">
        <v>45</v>
      </c>
      <c r="M19" s="43">
        <v>0</v>
      </c>
      <c r="N19" s="47"/>
      <c r="O19" s="47"/>
    </row>
    <row r="20" spans="2:15" ht="17.25" customHeight="1">
      <c r="B20" s="23"/>
      <c r="C20" s="24"/>
      <c r="D20" s="51" t="s">
        <v>80</v>
      </c>
      <c r="E20" s="4">
        <v>3837</v>
      </c>
      <c r="F20" s="4">
        <f t="shared" si="0"/>
        <v>3837</v>
      </c>
      <c r="G20" s="4">
        <v>2695</v>
      </c>
      <c r="H20" s="4">
        <v>1142</v>
      </c>
      <c r="I20" s="4" t="s">
        <v>66</v>
      </c>
      <c r="J20" s="4" t="s">
        <v>45</v>
      </c>
      <c r="K20" s="53">
        <v>18.5</v>
      </c>
      <c r="L20" s="4" t="s">
        <v>45</v>
      </c>
      <c r="M20" s="43">
        <v>0</v>
      </c>
      <c r="N20" s="47"/>
      <c r="O20" s="47"/>
    </row>
    <row r="21" spans="2:15" ht="17.25" customHeight="1">
      <c r="B21" s="23"/>
      <c r="C21" s="54"/>
      <c r="D21" s="55" t="s">
        <v>81</v>
      </c>
      <c r="E21" s="4">
        <v>5901</v>
      </c>
      <c r="F21" s="4">
        <f t="shared" si="0"/>
        <v>5901</v>
      </c>
      <c r="G21" s="4">
        <v>4350</v>
      </c>
      <c r="H21" s="4">
        <v>1551</v>
      </c>
      <c r="I21" s="4" t="s">
        <v>66</v>
      </c>
      <c r="J21" s="4" t="s">
        <v>66</v>
      </c>
      <c r="K21" s="53">
        <v>25</v>
      </c>
      <c r="L21" s="4" t="s">
        <v>45</v>
      </c>
      <c r="M21" s="43">
        <v>0</v>
      </c>
      <c r="N21" s="47"/>
      <c r="O21" s="47"/>
    </row>
    <row r="22" spans="2:15" s="29" customFormat="1" ht="17.25" customHeight="1">
      <c r="B22" s="56"/>
      <c r="C22" s="286" t="s">
        <v>82</v>
      </c>
      <c r="D22" s="287"/>
      <c r="E22" s="45">
        <v>21966</v>
      </c>
      <c r="F22" s="45">
        <v>21874</v>
      </c>
      <c r="G22" s="45">
        <v>15329</v>
      </c>
      <c r="H22" s="45">
        <v>6545</v>
      </c>
      <c r="I22" s="45" t="s">
        <v>70</v>
      </c>
      <c r="J22" s="45" t="s">
        <v>45</v>
      </c>
      <c r="K22" s="46">
        <v>108.75</v>
      </c>
      <c r="L22" s="45">
        <v>92</v>
      </c>
      <c r="M22" s="57">
        <v>1.5</v>
      </c>
      <c r="N22" s="47"/>
      <c r="O22" s="50"/>
    </row>
    <row r="23" spans="2:15" s="29" customFormat="1" ht="17.25" customHeight="1">
      <c r="B23" s="56"/>
      <c r="C23" s="285" t="s">
        <v>83</v>
      </c>
      <c r="D23" s="283"/>
      <c r="E23" s="45">
        <v>806</v>
      </c>
      <c r="F23" s="45">
        <v>802</v>
      </c>
      <c r="G23" s="45">
        <v>605</v>
      </c>
      <c r="H23" s="45">
        <v>197</v>
      </c>
      <c r="I23" s="45" t="s">
        <v>45</v>
      </c>
      <c r="J23" s="45" t="s">
        <v>66</v>
      </c>
      <c r="K23" s="57">
        <v>3</v>
      </c>
      <c r="L23" s="45">
        <v>4</v>
      </c>
      <c r="M23" s="57">
        <v>0.25</v>
      </c>
      <c r="N23" s="47"/>
      <c r="O23" s="50"/>
    </row>
    <row r="24" spans="2:15" ht="17.25" customHeight="1">
      <c r="B24" s="23"/>
      <c r="C24" s="24"/>
      <c r="D24" s="51" t="s">
        <v>84</v>
      </c>
      <c r="E24" s="4">
        <v>519</v>
      </c>
      <c r="F24" s="4">
        <f t="shared" si="0"/>
        <v>515</v>
      </c>
      <c r="G24" s="4">
        <v>384</v>
      </c>
      <c r="H24" s="4">
        <v>131</v>
      </c>
      <c r="I24" s="45" t="s">
        <v>66</v>
      </c>
      <c r="J24" s="45" t="s">
        <v>45</v>
      </c>
      <c r="K24" s="43">
        <v>2</v>
      </c>
      <c r="L24" s="4">
        <v>4</v>
      </c>
      <c r="M24" s="43">
        <v>0.25</v>
      </c>
      <c r="N24" s="47"/>
      <c r="O24" s="47"/>
    </row>
    <row r="25" spans="2:15" ht="17.25" customHeight="1">
      <c r="B25" s="23"/>
      <c r="C25" s="24"/>
      <c r="D25" s="51" t="s">
        <v>85</v>
      </c>
      <c r="E25" s="4">
        <v>287</v>
      </c>
      <c r="F25" s="4">
        <f t="shared" si="0"/>
        <v>287</v>
      </c>
      <c r="G25" s="4">
        <v>221</v>
      </c>
      <c r="H25" s="4">
        <v>66</v>
      </c>
      <c r="I25" s="45" t="s">
        <v>45</v>
      </c>
      <c r="J25" s="45" t="s">
        <v>70</v>
      </c>
      <c r="K25" s="43">
        <v>1</v>
      </c>
      <c r="L25" s="45" t="s">
        <v>66</v>
      </c>
      <c r="M25" s="43">
        <v>0</v>
      </c>
      <c r="N25" s="47"/>
      <c r="O25" s="47"/>
    </row>
    <row r="26" spans="2:15" s="29" customFormat="1" ht="17.25" customHeight="1">
      <c r="B26" s="56"/>
      <c r="C26" s="285" t="s">
        <v>86</v>
      </c>
      <c r="D26" s="283"/>
      <c r="E26" s="45">
        <v>384</v>
      </c>
      <c r="F26" s="45">
        <v>384</v>
      </c>
      <c r="G26" s="45">
        <v>283</v>
      </c>
      <c r="H26" s="45">
        <v>101</v>
      </c>
      <c r="I26" s="45" t="s">
        <v>45</v>
      </c>
      <c r="J26" s="45" t="s">
        <v>66</v>
      </c>
      <c r="K26" s="46">
        <v>1.75</v>
      </c>
      <c r="L26" s="45" t="s">
        <v>45</v>
      </c>
      <c r="M26" s="57">
        <v>0</v>
      </c>
      <c r="N26" s="47"/>
      <c r="O26" s="50"/>
    </row>
    <row r="27" spans="2:15" ht="17.25" customHeight="1">
      <c r="B27" s="23"/>
      <c r="C27" s="24"/>
      <c r="D27" s="51" t="s">
        <v>87</v>
      </c>
      <c r="E27" s="45" t="s">
        <v>66</v>
      </c>
      <c r="F27" s="45" t="s">
        <v>66</v>
      </c>
      <c r="G27" s="45" t="s">
        <v>45</v>
      </c>
      <c r="H27" s="45" t="s">
        <v>66</v>
      </c>
      <c r="I27" s="45" t="s">
        <v>70</v>
      </c>
      <c r="J27" s="45" t="s">
        <v>71</v>
      </c>
      <c r="K27" s="43">
        <v>0</v>
      </c>
      <c r="L27" s="45" t="s">
        <v>45</v>
      </c>
      <c r="M27" s="43">
        <v>0</v>
      </c>
      <c r="N27" s="47"/>
      <c r="O27" s="47"/>
    </row>
    <row r="28" spans="2:15" ht="17.25" customHeight="1">
      <c r="B28" s="23"/>
      <c r="C28" s="24"/>
      <c r="D28" s="51" t="s">
        <v>88</v>
      </c>
      <c r="E28" s="4">
        <v>384</v>
      </c>
      <c r="F28" s="4">
        <f t="shared" si="0"/>
        <v>384</v>
      </c>
      <c r="G28" s="4">
        <v>283</v>
      </c>
      <c r="H28" s="4">
        <v>101</v>
      </c>
      <c r="I28" s="45" t="s">
        <v>73</v>
      </c>
      <c r="J28" s="45" t="s">
        <v>66</v>
      </c>
      <c r="K28" s="43">
        <v>1.75</v>
      </c>
      <c r="L28" s="45" t="s">
        <v>45</v>
      </c>
      <c r="M28" s="43">
        <v>0</v>
      </c>
      <c r="N28" s="47"/>
      <c r="O28" s="47"/>
    </row>
    <row r="29" spans="2:15" s="29" customFormat="1" ht="17.25" customHeight="1">
      <c r="B29" s="56"/>
      <c r="C29" s="285" t="s">
        <v>89</v>
      </c>
      <c r="D29" s="283"/>
      <c r="E29" s="45">
        <v>1029</v>
      </c>
      <c r="F29" s="45">
        <v>1029</v>
      </c>
      <c r="G29" s="45">
        <v>746</v>
      </c>
      <c r="H29" s="45">
        <v>283</v>
      </c>
      <c r="I29" s="45" t="s">
        <v>45</v>
      </c>
      <c r="J29" s="45" t="s">
        <v>45</v>
      </c>
      <c r="K29" s="57">
        <v>5.25</v>
      </c>
      <c r="L29" s="45" t="s">
        <v>45</v>
      </c>
      <c r="M29" s="57">
        <v>0</v>
      </c>
      <c r="N29" s="47"/>
      <c r="O29" s="50"/>
    </row>
    <row r="30" spans="2:15" ht="17.25" customHeight="1">
      <c r="B30" s="23"/>
      <c r="C30" s="24"/>
      <c r="D30" s="51" t="s">
        <v>90</v>
      </c>
      <c r="E30" s="4">
        <v>191</v>
      </c>
      <c r="F30" s="4">
        <f t="shared" si="0"/>
        <v>191</v>
      </c>
      <c r="G30" s="4">
        <v>130</v>
      </c>
      <c r="H30" s="4">
        <v>61</v>
      </c>
      <c r="I30" s="4" t="s">
        <v>63</v>
      </c>
      <c r="J30" s="4" t="s">
        <v>63</v>
      </c>
      <c r="K30" s="43">
        <v>1</v>
      </c>
      <c r="L30" s="4" t="s">
        <v>63</v>
      </c>
      <c r="M30" s="43">
        <v>0</v>
      </c>
      <c r="N30" s="47"/>
      <c r="O30" s="47"/>
    </row>
    <row r="31" spans="2:15" ht="17.25" customHeight="1">
      <c r="B31" s="23"/>
      <c r="C31" s="24"/>
      <c r="D31" s="51" t="s">
        <v>91</v>
      </c>
      <c r="E31" s="4">
        <v>370</v>
      </c>
      <c r="F31" s="4">
        <f t="shared" si="0"/>
        <v>370</v>
      </c>
      <c r="G31" s="58">
        <v>270</v>
      </c>
      <c r="H31" s="58">
        <v>100</v>
      </c>
      <c r="I31" s="4" t="s">
        <v>63</v>
      </c>
      <c r="J31" s="4" t="s">
        <v>63</v>
      </c>
      <c r="K31" s="43">
        <v>2</v>
      </c>
      <c r="L31" s="4" t="s">
        <v>63</v>
      </c>
      <c r="M31" s="43">
        <v>0</v>
      </c>
      <c r="N31" s="47"/>
      <c r="O31" s="47"/>
    </row>
    <row r="32" spans="2:15" ht="17.25" customHeight="1">
      <c r="B32" s="23"/>
      <c r="C32" s="24"/>
      <c r="D32" s="51" t="s">
        <v>92</v>
      </c>
      <c r="E32" s="4">
        <v>468</v>
      </c>
      <c r="F32" s="4">
        <f t="shared" si="0"/>
        <v>468</v>
      </c>
      <c r="G32" s="4">
        <v>346</v>
      </c>
      <c r="H32" s="4">
        <v>122</v>
      </c>
      <c r="I32" s="4" t="s">
        <v>63</v>
      </c>
      <c r="J32" s="4" t="s">
        <v>63</v>
      </c>
      <c r="K32" s="43">
        <v>2.25</v>
      </c>
      <c r="L32" s="4" t="s">
        <v>63</v>
      </c>
      <c r="M32" s="43">
        <v>0</v>
      </c>
      <c r="N32" s="47"/>
      <c r="O32" s="47"/>
    </row>
    <row r="33" spans="2:15" s="29" customFormat="1" ht="17.25" customHeight="1">
      <c r="B33" s="56"/>
      <c r="C33" s="285" t="s">
        <v>93</v>
      </c>
      <c r="D33" s="283"/>
      <c r="E33" s="45">
        <v>11413</v>
      </c>
      <c r="F33" s="45">
        <v>11325</v>
      </c>
      <c r="G33" s="45">
        <v>7757</v>
      </c>
      <c r="H33" s="45">
        <v>3568</v>
      </c>
      <c r="I33" s="45" t="s">
        <v>45</v>
      </c>
      <c r="J33" s="45" t="s">
        <v>66</v>
      </c>
      <c r="K33" s="57">
        <v>59.5</v>
      </c>
      <c r="L33" s="45">
        <v>88</v>
      </c>
      <c r="M33" s="57">
        <v>1.25</v>
      </c>
      <c r="N33" s="47"/>
      <c r="O33" s="50"/>
    </row>
    <row r="34" spans="2:15" ht="17.25" customHeight="1">
      <c r="B34" s="23"/>
      <c r="C34" s="24"/>
      <c r="D34" s="51" t="s">
        <v>94</v>
      </c>
      <c r="E34" s="4">
        <v>4701</v>
      </c>
      <c r="F34" s="4">
        <f t="shared" si="0"/>
        <v>4701</v>
      </c>
      <c r="G34" s="58">
        <v>3325</v>
      </c>
      <c r="H34" s="58">
        <v>1376</v>
      </c>
      <c r="I34" s="45" t="s">
        <v>45</v>
      </c>
      <c r="J34" s="45" t="s">
        <v>45</v>
      </c>
      <c r="K34" s="43">
        <v>22.5</v>
      </c>
      <c r="L34" s="45" t="s">
        <v>45</v>
      </c>
      <c r="M34" s="43">
        <v>0</v>
      </c>
      <c r="N34" s="47"/>
      <c r="O34" s="47"/>
    </row>
    <row r="35" spans="2:15" ht="17.25" customHeight="1">
      <c r="B35" s="23"/>
      <c r="C35" s="24"/>
      <c r="D35" s="51" t="s">
        <v>95</v>
      </c>
      <c r="E35" s="4">
        <v>1270</v>
      </c>
      <c r="F35" s="4">
        <f t="shared" si="0"/>
        <v>1270</v>
      </c>
      <c r="G35" s="4">
        <v>874</v>
      </c>
      <c r="H35" s="4">
        <v>396</v>
      </c>
      <c r="I35" s="45" t="s">
        <v>45</v>
      </c>
      <c r="J35" s="45" t="s">
        <v>45</v>
      </c>
      <c r="K35" s="43">
        <v>6.75</v>
      </c>
      <c r="L35" s="45" t="s">
        <v>66</v>
      </c>
      <c r="M35" s="43">
        <v>0</v>
      </c>
      <c r="N35" s="47"/>
      <c r="O35" s="47"/>
    </row>
    <row r="36" spans="2:15" ht="17.25" customHeight="1">
      <c r="B36" s="23"/>
      <c r="C36" s="24"/>
      <c r="D36" s="51" t="s">
        <v>96</v>
      </c>
      <c r="E36" s="4">
        <v>1433</v>
      </c>
      <c r="F36" s="4">
        <f t="shared" si="0"/>
        <v>1417</v>
      </c>
      <c r="G36" s="4">
        <v>901</v>
      </c>
      <c r="H36" s="4">
        <v>516</v>
      </c>
      <c r="I36" s="45" t="s">
        <v>45</v>
      </c>
      <c r="J36" s="45" t="s">
        <v>45</v>
      </c>
      <c r="K36" s="43">
        <v>9.25</v>
      </c>
      <c r="L36" s="4">
        <v>16</v>
      </c>
      <c r="M36" s="43">
        <v>0.25</v>
      </c>
      <c r="N36" s="47"/>
      <c r="O36" s="47"/>
    </row>
    <row r="37" spans="2:15" ht="17.25" customHeight="1">
      <c r="B37" s="23"/>
      <c r="C37" s="24"/>
      <c r="D37" s="51" t="s">
        <v>97</v>
      </c>
      <c r="E37" s="4">
        <v>1266</v>
      </c>
      <c r="F37" s="4">
        <f t="shared" si="0"/>
        <v>1266</v>
      </c>
      <c r="G37" s="4">
        <v>905</v>
      </c>
      <c r="H37" s="4">
        <v>361</v>
      </c>
      <c r="I37" s="45" t="s">
        <v>66</v>
      </c>
      <c r="J37" s="45" t="s">
        <v>45</v>
      </c>
      <c r="K37" s="43">
        <v>6</v>
      </c>
      <c r="L37" s="45" t="s">
        <v>45</v>
      </c>
      <c r="M37" s="44">
        <v>0</v>
      </c>
      <c r="N37" s="47"/>
      <c r="O37" s="47"/>
    </row>
    <row r="38" spans="2:15" ht="17.25" customHeight="1">
      <c r="B38" s="23"/>
      <c r="C38" s="24"/>
      <c r="D38" s="51" t="s">
        <v>98</v>
      </c>
      <c r="E38" s="4">
        <v>968</v>
      </c>
      <c r="F38" s="4">
        <f t="shared" si="0"/>
        <v>896</v>
      </c>
      <c r="G38" s="58">
        <v>614</v>
      </c>
      <c r="H38" s="58">
        <v>282</v>
      </c>
      <c r="I38" s="45" t="s">
        <v>45</v>
      </c>
      <c r="J38" s="45" t="s">
        <v>71</v>
      </c>
      <c r="K38" s="43">
        <v>4.5</v>
      </c>
      <c r="L38" s="4">
        <v>72</v>
      </c>
      <c r="M38" s="43">
        <v>1</v>
      </c>
      <c r="N38" s="47"/>
      <c r="O38" s="47"/>
    </row>
    <row r="39" spans="2:15" ht="17.25" customHeight="1">
      <c r="B39" s="23"/>
      <c r="C39" s="24"/>
      <c r="D39" s="51" t="s">
        <v>99</v>
      </c>
      <c r="E39" s="4">
        <v>1775</v>
      </c>
      <c r="F39" s="4">
        <f t="shared" si="0"/>
        <v>1775</v>
      </c>
      <c r="G39" s="4">
        <v>1138</v>
      </c>
      <c r="H39" s="4">
        <v>637</v>
      </c>
      <c r="I39" s="45" t="s">
        <v>45</v>
      </c>
      <c r="J39" s="45" t="s">
        <v>66</v>
      </c>
      <c r="K39" s="43">
        <v>10.5</v>
      </c>
      <c r="L39" s="45" t="s">
        <v>71</v>
      </c>
      <c r="M39" s="43">
        <v>0</v>
      </c>
      <c r="N39" s="47"/>
      <c r="O39" s="47"/>
    </row>
    <row r="40" spans="2:15" s="29" customFormat="1" ht="17.25" customHeight="1">
      <c r="B40" s="56"/>
      <c r="C40" s="285" t="s">
        <v>100</v>
      </c>
      <c r="D40" s="283"/>
      <c r="E40" s="45">
        <v>5548</v>
      </c>
      <c r="F40" s="45">
        <v>5548</v>
      </c>
      <c r="G40" s="45">
        <v>3923</v>
      </c>
      <c r="H40" s="45">
        <v>1625</v>
      </c>
      <c r="I40" s="45" t="s">
        <v>66</v>
      </c>
      <c r="J40" s="45" t="s">
        <v>66</v>
      </c>
      <c r="K40" s="57">
        <v>26.75</v>
      </c>
      <c r="L40" s="45" t="s">
        <v>70</v>
      </c>
      <c r="M40" s="57">
        <v>0</v>
      </c>
      <c r="N40" s="47"/>
      <c r="O40" s="50"/>
    </row>
    <row r="41" spans="2:15" ht="17.25" customHeight="1">
      <c r="B41" s="23"/>
      <c r="C41" s="24"/>
      <c r="D41" s="51" t="s">
        <v>101</v>
      </c>
      <c r="E41" s="4">
        <v>653</v>
      </c>
      <c r="F41" s="4">
        <f t="shared" si="0"/>
        <v>653</v>
      </c>
      <c r="G41" s="4">
        <v>466</v>
      </c>
      <c r="H41" s="4">
        <v>187</v>
      </c>
      <c r="I41" s="45" t="s">
        <v>45</v>
      </c>
      <c r="J41" s="45" t="s">
        <v>66</v>
      </c>
      <c r="K41" s="43">
        <v>3</v>
      </c>
      <c r="L41" s="45" t="s">
        <v>45</v>
      </c>
      <c r="M41" s="43">
        <v>0</v>
      </c>
      <c r="N41" s="47"/>
      <c r="O41" s="47"/>
    </row>
    <row r="42" spans="2:15" ht="17.25" customHeight="1">
      <c r="B42" s="23"/>
      <c r="C42" s="24"/>
      <c r="D42" s="51" t="s">
        <v>102</v>
      </c>
      <c r="E42" s="45" t="s">
        <v>66</v>
      </c>
      <c r="F42" s="45" t="s">
        <v>45</v>
      </c>
      <c r="G42" s="45" t="s">
        <v>66</v>
      </c>
      <c r="H42" s="45" t="s">
        <v>66</v>
      </c>
      <c r="I42" s="45" t="s">
        <v>66</v>
      </c>
      <c r="J42" s="45" t="s">
        <v>66</v>
      </c>
      <c r="K42" s="43">
        <v>0</v>
      </c>
      <c r="L42" s="45" t="s">
        <v>45</v>
      </c>
      <c r="M42" s="43">
        <v>0</v>
      </c>
      <c r="N42" s="47"/>
      <c r="O42" s="47"/>
    </row>
    <row r="43" spans="2:15" ht="17.25" customHeight="1">
      <c r="B43" s="23"/>
      <c r="C43" s="24"/>
      <c r="D43" s="51" t="s">
        <v>103</v>
      </c>
      <c r="E43" s="4">
        <v>682</v>
      </c>
      <c r="F43" s="4">
        <f t="shared" si="0"/>
        <v>682</v>
      </c>
      <c r="G43" s="4">
        <v>441</v>
      </c>
      <c r="H43" s="4">
        <v>241</v>
      </c>
      <c r="I43" s="45" t="s">
        <v>45</v>
      </c>
      <c r="J43" s="45" t="s">
        <v>66</v>
      </c>
      <c r="K43" s="43">
        <v>4</v>
      </c>
      <c r="L43" s="45" t="s">
        <v>45</v>
      </c>
      <c r="M43" s="43">
        <v>0</v>
      </c>
      <c r="N43" s="47"/>
      <c r="O43" s="47"/>
    </row>
    <row r="44" spans="2:15" ht="17.25" customHeight="1">
      <c r="B44" s="23"/>
      <c r="C44" s="24"/>
      <c r="D44" s="59" t="s">
        <v>104</v>
      </c>
      <c r="E44" s="4">
        <v>4213</v>
      </c>
      <c r="F44" s="4">
        <f t="shared" si="0"/>
        <v>4213</v>
      </c>
      <c r="G44" s="58">
        <v>3016</v>
      </c>
      <c r="H44" s="58">
        <v>1197</v>
      </c>
      <c r="I44" s="45" t="s">
        <v>45</v>
      </c>
      <c r="J44" s="45" t="s">
        <v>45</v>
      </c>
      <c r="K44" s="43">
        <v>19.75</v>
      </c>
      <c r="L44" s="45" t="s">
        <v>66</v>
      </c>
      <c r="M44" s="43">
        <v>0</v>
      </c>
      <c r="N44" s="47"/>
      <c r="O44" s="47"/>
    </row>
    <row r="45" spans="2:15" s="29" customFormat="1" ht="17.25" customHeight="1">
      <c r="B45" s="56"/>
      <c r="C45" s="285" t="s">
        <v>105</v>
      </c>
      <c r="D45" s="283"/>
      <c r="E45" s="45">
        <v>660</v>
      </c>
      <c r="F45" s="45">
        <v>660</v>
      </c>
      <c r="G45" s="45">
        <v>471</v>
      </c>
      <c r="H45" s="45">
        <v>189</v>
      </c>
      <c r="I45" s="45" t="s">
        <v>45</v>
      </c>
      <c r="J45" s="45" t="s">
        <v>45</v>
      </c>
      <c r="K45" s="57">
        <v>3</v>
      </c>
      <c r="L45" s="45" t="s">
        <v>71</v>
      </c>
      <c r="M45" s="57">
        <v>0</v>
      </c>
      <c r="N45" s="47"/>
      <c r="O45" s="50"/>
    </row>
    <row r="46" spans="2:15" ht="17.25" customHeight="1">
      <c r="B46" s="23"/>
      <c r="C46" s="24"/>
      <c r="D46" s="51" t="s">
        <v>106</v>
      </c>
      <c r="E46" s="4">
        <v>660</v>
      </c>
      <c r="F46" s="4">
        <f t="shared" si="0"/>
        <v>660</v>
      </c>
      <c r="G46" s="4">
        <v>471</v>
      </c>
      <c r="H46" s="4">
        <v>189</v>
      </c>
      <c r="I46" s="45" t="s">
        <v>66</v>
      </c>
      <c r="J46" s="45" t="s">
        <v>66</v>
      </c>
      <c r="K46" s="43">
        <v>3</v>
      </c>
      <c r="L46" s="45" t="s">
        <v>45</v>
      </c>
      <c r="M46" s="43">
        <v>0</v>
      </c>
      <c r="N46" s="47"/>
      <c r="O46" s="47"/>
    </row>
    <row r="47" spans="2:15" s="29" customFormat="1" ht="17.25" customHeight="1">
      <c r="B47" s="56"/>
      <c r="C47" s="285" t="s">
        <v>107</v>
      </c>
      <c r="D47" s="283"/>
      <c r="E47" s="45">
        <v>2126</v>
      </c>
      <c r="F47" s="45">
        <v>2126</v>
      </c>
      <c r="G47" s="45">
        <v>1544</v>
      </c>
      <c r="H47" s="45">
        <v>582</v>
      </c>
      <c r="I47" s="45" t="s">
        <v>66</v>
      </c>
      <c r="J47" s="45" t="s">
        <v>70</v>
      </c>
      <c r="K47" s="57">
        <v>9.5</v>
      </c>
      <c r="L47" s="45" t="s">
        <v>45</v>
      </c>
      <c r="M47" s="57">
        <v>0</v>
      </c>
      <c r="N47" s="47"/>
      <c r="O47" s="50"/>
    </row>
    <row r="48" spans="2:15" ht="17.25" customHeight="1">
      <c r="B48" s="23"/>
      <c r="C48" s="24"/>
      <c r="D48" s="51" t="s">
        <v>108</v>
      </c>
      <c r="E48" s="4">
        <v>447</v>
      </c>
      <c r="F48" s="4">
        <f t="shared" si="0"/>
        <v>447</v>
      </c>
      <c r="G48" s="4">
        <v>329</v>
      </c>
      <c r="H48" s="4">
        <v>118</v>
      </c>
      <c r="I48" s="45" t="s">
        <v>45</v>
      </c>
      <c r="J48" s="45" t="s">
        <v>45</v>
      </c>
      <c r="K48" s="43">
        <v>2</v>
      </c>
      <c r="L48" s="45" t="s">
        <v>45</v>
      </c>
      <c r="M48" s="43">
        <v>0</v>
      </c>
      <c r="N48" s="47"/>
      <c r="O48" s="47"/>
    </row>
    <row r="49" spans="2:15" ht="17.25" customHeight="1">
      <c r="B49" s="23"/>
      <c r="C49" s="24"/>
      <c r="D49" s="51" t="s">
        <v>109</v>
      </c>
      <c r="E49" s="4">
        <v>222</v>
      </c>
      <c r="F49" s="4">
        <f t="shared" si="0"/>
        <v>222</v>
      </c>
      <c r="G49" s="58">
        <v>160</v>
      </c>
      <c r="H49" s="58">
        <v>62</v>
      </c>
      <c r="I49" s="45" t="s">
        <v>45</v>
      </c>
      <c r="J49" s="45" t="s">
        <v>66</v>
      </c>
      <c r="K49" s="43">
        <v>1</v>
      </c>
      <c r="L49" s="45" t="s">
        <v>45</v>
      </c>
      <c r="M49" s="43">
        <v>0</v>
      </c>
      <c r="N49" s="47"/>
      <c r="O49" s="47"/>
    </row>
    <row r="50" spans="2:15" ht="17.25" customHeight="1">
      <c r="B50" s="23"/>
      <c r="C50" s="24"/>
      <c r="D50" s="51" t="s">
        <v>110</v>
      </c>
      <c r="E50" s="45" t="s">
        <v>71</v>
      </c>
      <c r="F50" s="45" t="s">
        <v>66</v>
      </c>
      <c r="G50" s="45" t="s">
        <v>66</v>
      </c>
      <c r="H50" s="45" t="s">
        <v>71</v>
      </c>
      <c r="I50" s="45" t="s">
        <v>66</v>
      </c>
      <c r="J50" s="45" t="s">
        <v>71</v>
      </c>
      <c r="K50" s="43">
        <v>0</v>
      </c>
      <c r="L50" s="45" t="s">
        <v>66</v>
      </c>
      <c r="M50" s="43">
        <v>0</v>
      </c>
      <c r="N50" s="47"/>
      <c r="O50" s="47"/>
    </row>
    <row r="51" spans="2:15" ht="17.25" customHeight="1">
      <c r="B51" s="23"/>
      <c r="C51" s="24"/>
      <c r="D51" s="51" t="s">
        <v>111</v>
      </c>
      <c r="E51" s="4">
        <v>618</v>
      </c>
      <c r="F51" s="4">
        <f t="shared" si="0"/>
        <v>618</v>
      </c>
      <c r="G51" s="4">
        <v>432</v>
      </c>
      <c r="H51" s="4">
        <v>186</v>
      </c>
      <c r="I51" s="45" t="s">
        <v>45</v>
      </c>
      <c r="J51" s="45" t="s">
        <v>71</v>
      </c>
      <c r="K51" s="43">
        <v>3</v>
      </c>
      <c r="L51" s="45" t="s">
        <v>70</v>
      </c>
      <c r="M51" s="43">
        <v>0</v>
      </c>
      <c r="N51" s="47"/>
      <c r="O51" s="47"/>
    </row>
    <row r="52" spans="2:15" ht="17.25" customHeight="1">
      <c r="B52" s="23"/>
      <c r="C52" s="24"/>
      <c r="D52" s="51" t="s">
        <v>112</v>
      </c>
      <c r="E52" s="4">
        <v>839</v>
      </c>
      <c r="F52" s="4">
        <f t="shared" si="0"/>
        <v>839</v>
      </c>
      <c r="G52" s="4">
        <v>623</v>
      </c>
      <c r="H52" s="4">
        <v>216</v>
      </c>
      <c r="I52" s="45" t="s">
        <v>66</v>
      </c>
      <c r="J52" s="45" t="s">
        <v>45</v>
      </c>
      <c r="K52" s="43">
        <v>3.5</v>
      </c>
      <c r="L52" s="45" t="s">
        <v>66</v>
      </c>
      <c r="M52" s="43">
        <v>0</v>
      </c>
      <c r="N52" s="47"/>
      <c r="O52" s="47"/>
    </row>
    <row r="53" ht="12" customHeight="1">
      <c r="B53" s="5"/>
    </row>
    <row r="54" ht="12" customHeight="1">
      <c r="B54" s="5" t="s">
        <v>113</v>
      </c>
    </row>
    <row r="55" spans="2:13" ht="12" customHeight="1">
      <c r="B55" s="288"/>
      <c r="C55" s="288"/>
      <c r="D55" s="288"/>
      <c r="E55" s="288"/>
      <c r="F55" s="288"/>
      <c r="G55" s="288"/>
      <c r="H55" s="288"/>
      <c r="I55" s="288"/>
      <c r="J55" s="288"/>
      <c r="K55" s="288"/>
      <c r="L55" s="288"/>
      <c r="M55" s="288"/>
    </row>
    <row r="56" spans="2:13" ht="12" customHeight="1">
      <c r="B56" s="61"/>
      <c r="C56" s="61"/>
      <c r="D56" s="61"/>
      <c r="E56" s="62"/>
      <c r="F56" s="62"/>
      <c r="G56" s="62"/>
      <c r="H56" s="62"/>
      <c r="I56" s="62"/>
      <c r="J56" s="62"/>
      <c r="K56" s="63"/>
      <c r="L56" s="62"/>
      <c r="M56" s="63"/>
    </row>
    <row r="57" spans="2:13" ht="12" customHeight="1">
      <c r="B57" s="61"/>
      <c r="C57" s="61"/>
      <c r="D57" s="61"/>
      <c r="E57" s="62"/>
      <c r="F57" s="62"/>
      <c r="G57" s="62"/>
      <c r="H57" s="62"/>
      <c r="I57" s="62"/>
      <c r="J57" s="62"/>
      <c r="K57" s="62"/>
      <c r="L57" s="62"/>
      <c r="M57" s="62"/>
    </row>
    <row r="58" spans="5:13" ht="12" customHeight="1">
      <c r="E58" s="47"/>
      <c r="F58" s="47"/>
      <c r="G58" s="47"/>
      <c r="H58" s="47"/>
      <c r="I58" s="47"/>
      <c r="J58" s="47"/>
      <c r="K58" s="60"/>
      <c r="L58" s="47"/>
      <c r="M58" s="60"/>
    </row>
    <row r="59" spans="5:13" ht="17.25" customHeight="1">
      <c r="E59" s="47"/>
      <c r="F59" s="47"/>
      <c r="G59" s="47"/>
      <c r="H59" s="47"/>
      <c r="I59" s="47"/>
      <c r="J59" s="47"/>
      <c r="K59" s="60"/>
      <c r="L59" s="47"/>
      <c r="M59" s="60"/>
    </row>
    <row r="60" spans="5:12" ht="17.25" customHeight="1">
      <c r="E60" s="47"/>
      <c r="F60" s="47"/>
      <c r="G60" s="47"/>
      <c r="H60" s="47"/>
      <c r="I60" s="47"/>
      <c r="J60" s="47"/>
      <c r="L60" s="47"/>
    </row>
    <row r="61" spans="5:12" ht="12" customHeight="1">
      <c r="E61" s="47"/>
      <c r="F61" s="47"/>
      <c r="G61" s="47"/>
      <c r="H61" s="47"/>
      <c r="I61" s="47"/>
      <c r="J61" s="47"/>
      <c r="L61" s="47"/>
    </row>
    <row r="62" spans="5:12" ht="12" customHeight="1">
      <c r="E62" s="47"/>
      <c r="F62" s="47"/>
      <c r="G62" s="47"/>
      <c r="H62" s="47"/>
      <c r="I62" s="47"/>
      <c r="J62" s="47"/>
      <c r="L62" s="47"/>
    </row>
    <row r="63" spans="5:12" ht="12" customHeight="1">
      <c r="E63" s="47"/>
      <c r="F63" s="47"/>
      <c r="G63" s="47"/>
      <c r="H63" s="47"/>
      <c r="I63" s="47"/>
      <c r="J63" s="47"/>
      <c r="L63" s="47"/>
    </row>
    <row r="64" spans="5:12" ht="12" customHeight="1">
      <c r="E64" s="47"/>
      <c r="F64" s="47"/>
      <c r="G64" s="47"/>
      <c r="H64" s="47"/>
      <c r="I64" s="47"/>
      <c r="J64" s="47"/>
      <c r="L64" s="47"/>
    </row>
    <row r="65" spans="5:12" ht="12" customHeight="1">
      <c r="E65" s="47"/>
      <c r="F65" s="47"/>
      <c r="G65" s="47"/>
      <c r="H65" s="47"/>
      <c r="I65" s="47"/>
      <c r="J65" s="47"/>
      <c r="L65" s="47"/>
    </row>
    <row r="66" spans="5:12" ht="12" customHeight="1">
      <c r="E66" s="47"/>
      <c r="F66" s="47"/>
      <c r="G66" s="47"/>
      <c r="H66" s="47"/>
      <c r="I66" s="47"/>
      <c r="J66" s="47"/>
      <c r="L66" s="47"/>
    </row>
    <row r="67" spans="5:12" ht="12" customHeight="1">
      <c r="E67" s="47"/>
      <c r="F67" s="47"/>
      <c r="G67" s="47"/>
      <c r="H67" s="47"/>
      <c r="I67" s="47"/>
      <c r="J67" s="47"/>
      <c r="L67" s="47"/>
    </row>
  </sheetData>
  <sheetProtection/>
  <mergeCells count="20">
    <mergeCell ref="C29:D29"/>
    <mergeCell ref="C33:D33"/>
    <mergeCell ref="C40:D40"/>
    <mergeCell ref="C45:D45"/>
    <mergeCell ref="C47:D47"/>
    <mergeCell ref="B55:M55"/>
    <mergeCell ref="B7:D7"/>
    <mergeCell ref="B8:D8"/>
    <mergeCell ref="C9:D9"/>
    <mergeCell ref="C22:D22"/>
    <mergeCell ref="C23:D23"/>
    <mergeCell ref="C26:D26"/>
    <mergeCell ref="B3:D5"/>
    <mergeCell ref="E3:E5"/>
    <mergeCell ref="F3:K3"/>
    <mergeCell ref="L3:M3"/>
    <mergeCell ref="F4:F5"/>
    <mergeCell ref="K4:K5"/>
    <mergeCell ref="L4:L5"/>
    <mergeCell ref="M4:M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I66"/>
  <sheetViews>
    <sheetView zoomScalePageLayoutView="0" workbookViewId="0" topLeftCell="A1">
      <selection activeCell="N76" sqref="N76"/>
    </sheetView>
  </sheetViews>
  <sheetFormatPr defaultColWidth="9.00390625" defaultRowHeight="13.5"/>
  <cols>
    <col min="1" max="1" width="2.625" style="1" customWidth="1"/>
    <col min="2" max="2" width="1.875" style="1" customWidth="1"/>
    <col min="3" max="3" width="9.00390625" style="1" customWidth="1"/>
    <col min="4" max="4" width="5.75390625" style="1" customWidth="1"/>
    <col min="5" max="5" width="10.375" style="1" customWidth="1"/>
    <col min="6" max="6" width="5.25390625" style="1" customWidth="1"/>
    <col min="7" max="7" width="9.50390625" style="1" customWidth="1"/>
    <col min="8" max="8" width="5.125" style="1" customWidth="1"/>
    <col min="9" max="9" width="8.625" style="1" customWidth="1"/>
    <col min="10" max="10" width="5.625" style="1" customWidth="1"/>
    <col min="11" max="11" width="8.625" style="1" customWidth="1"/>
    <col min="12" max="12" width="5.75390625" style="1" customWidth="1"/>
    <col min="13" max="13" width="9.625" style="1" customWidth="1"/>
    <col min="14" max="14" width="5.625" style="1" customWidth="1"/>
    <col min="15" max="15" width="10.00390625" style="1" customWidth="1"/>
    <col min="16" max="16" width="4.75390625" style="1" customWidth="1"/>
    <col min="17" max="17" width="8.625" style="1" customWidth="1"/>
    <col min="18" max="18" width="4.75390625" style="1" customWidth="1"/>
    <col min="19" max="19" width="8.625" style="1" customWidth="1"/>
    <col min="20" max="20" width="4.75390625" style="1" customWidth="1"/>
    <col min="21" max="21" width="8.625" style="1" customWidth="1"/>
    <col min="22" max="22" width="4.75390625" style="1" customWidth="1"/>
    <col min="23" max="23" width="8.625" style="1" customWidth="1"/>
    <col min="24" max="24" width="4.75390625" style="1" customWidth="1"/>
    <col min="25" max="25" width="8.625" style="1" customWidth="1"/>
    <col min="26" max="26" width="4.75390625" style="1" customWidth="1"/>
    <col min="27" max="27" width="8.625" style="1" customWidth="1"/>
    <col min="28" max="28" width="4.75390625" style="1" customWidth="1"/>
    <col min="29" max="29" width="8.625" style="1" customWidth="1"/>
    <col min="30" max="30" width="4.75390625" style="1" customWidth="1"/>
    <col min="31" max="31" width="8.625" style="1" customWidth="1"/>
    <col min="32" max="33" width="8.25390625" style="1" customWidth="1"/>
    <col min="34" max="16384" width="9.00390625" style="1" customWidth="1"/>
  </cols>
  <sheetData>
    <row r="1" ht="14.25" customHeight="1">
      <c r="B1" s="6" t="s">
        <v>150</v>
      </c>
    </row>
    <row r="2" ht="12" customHeight="1"/>
    <row r="3" spans="2:33" ht="12" customHeight="1">
      <c r="B3" s="293" t="s">
        <v>115</v>
      </c>
      <c r="C3" s="294"/>
      <c r="D3" s="299" t="s">
        <v>32</v>
      </c>
      <c r="E3" s="299"/>
      <c r="F3" s="277" t="s">
        <v>116</v>
      </c>
      <c r="G3" s="300"/>
      <c r="H3" s="277" t="s">
        <v>117</v>
      </c>
      <c r="I3" s="300"/>
      <c r="J3" s="303" t="s">
        <v>118</v>
      </c>
      <c r="K3" s="304"/>
      <c r="L3" s="304"/>
      <c r="M3" s="304"/>
      <c r="N3" s="304"/>
      <c r="O3" s="305"/>
      <c r="P3" s="306" t="s">
        <v>119</v>
      </c>
      <c r="Q3" s="307"/>
      <c r="R3" s="289" t="s">
        <v>120</v>
      </c>
      <c r="S3" s="290"/>
      <c r="T3" s="289" t="s">
        <v>121</v>
      </c>
      <c r="U3" s="290"/>
      <c r="V3" s="289" t="s">
        <v>122</v>
      </c>
      <c r="W3" s="290"/>
      <c r="X3" s="289" t="s">
        <v>123</v>
      </c>
      <c r="Y3" s="290"/>
      <c r="Z3" s="289" t="s">
        <v>124</v>
      </c>
      <c r="AA3" s="290"/>
      <c r="AB3" s="289" t="s">
        <v>125</v>
      </c>
      <c r="AC3" s="290"/>
      <c r="AD3" s="289" t="s">
        <v>126</v>
      </c>
      <c r="AE3" s="290"/>
      <c r="AF3" s="289" t="s">
        <v>127</v>
      </c>
      <c r="AG3" s="290"/>
    </row>
    <row r="4" spans="2:33" ht="12" customHeight="1">
      <c r="B4" s="295"/>
      <c r="C4" s="296"/>
      <c r="D4" s="299"/>
      <c r="E4" s="299"/>
      <c r="F4" s="301"/>
      <c r="G4" s="302"/>
      <c r="H4" s="301"/>
      <c r="I4" s="302"/>
      <c r="J4" s="247" t="s">
        <v>128</v>
      </c>
      <c r="K4" s="249"/>
      <c r="L4" s="310" t="s">
        <v>129</v>
      </c>
      <c r="M4" s="311"/>
      <c r="N4" s="247" t="s">
        <v>130</v>
      </c>
      <c r="O4" s="249"/>
      <c r="P4" s="308"/>
      <c r="Q4" s="309"/>
      <c r="R4" s="291"/>
      <c r="S4" s="292"/>
      <c r="T4" s="291"/>
      <c r="U4" s="292"/>
      <c r="V4" s="291"/>
      <c r="W4" s="292"/>
      <c r="X4" s="291"/>
      <c r="Y4" s="292"/>
      <c r="Z4" s="291"/>
      <c r="AA4" s="292"/>
      <c r="AB4" s="291"/>
      <c r="AC4" s="292"/>
      <c r="AD4" s="291"/>
      <c r="AE4" s="292"/>
      <c r="AF4" s="291"/>
      <c r="AG4" s="292"/>
    </row>
    <row r="5" spans="2:33" ht="12" customHeight="1">
      <c r="B5" s="297"/>
      <c r="C5" s="298"/>
      <c r="D5" s="9" t="s">
        <v>131</v>
      </c>
      <c r="E5" s="9" t="s">
        <v>132</v>
      </c>
      <c r="F5" s="9" t="s">
        <v>131</v>
      </c>
      <c r="G5" s="9" t="s">
        <v>132</v>
      </c>
      <c r="H5" s="9" t="s">
        <v>131</v>
      </c>
      <c r="I5" s="9" t="s">
        <v>132</v>
      </c>
      <c r="J5" s="9" t="s">
        <v>131</v>
      </c>
      <c r="K5" s="9" t="s">
        <v>132</v>
      </c>
      <c r="L5" s="9" t="s">
        <v>131</v>
      </c>
      <c r="M5" s="9" t="s">
        <v>132</v>
      </c>
      <c r="N5" s="9" t="s">
        <v>131</v>
      </c>
      <c r="O5" s="9" t="s">
        <v>132</v>
      </c>
      <c r="P5" s="9" t="s">
        <v>131</v>
      </c>
      <c r="Q5" s="9" t="s">
        <v>132</v>
      </c>
      <c r="R5" s="9" t="s">
        <v>131</v>
      </c>
      <c r="S5" s="9" t="s">
        <v>132</v>
      </c>
      <c r="T5" s="9" t="s">
        <v>131</v>
      </c>
      <c r="U5" s="9" t="s">
        <v>132</v>
      </c>
      <c r="V5" s="9" t="s">
        <v>131</v>
      </c>
      <c r="W5" s="9" t="s">
        <v>132</v>
      </c>
      <c r="X5" s="9" t="s">
        <v>131</v>
      </c>
      <c r="Y5" s="9" t="s">
        <v>132</v>
      </c>
      <c r="Z5" s="9" t="s">
        <v>131</v>
      </c>
      <c r="AA5" s="9" t="s">
        <v>132</v>
      </c>
      <c r="AB5" s="9" t="s">
        <v>131</v>
      </c>
      <c r="AC5" s="9" t="s">
        <v>132</v>
      </c>
      <c r="AD5" s="9" t="s">
        <v>131</v>
      </c>
      <c r="AE5" s="9" t="s">
        <v>132</v>
      </c>
      <c r="AF5" s="9" t="s">
        <v>131</v>
      </c>
      <c r="AG5" s="9" t="s">
        <v>132</v>
      </c>
    </row>
    <row r="6" spans="2:33" ht="12" customHeight="1">
      <c r="B6" s="23"/>
      <c r="C6" s="25"/>
      <c r="D6" s="2" t="s">
        <v>133</v>
      </c>
      <c r="E6" s="2" t="s">
        <v>39</v>
      </c>
      <c r="F6" s="2" t="s">
        <v>133</v>
      </c>
      <c r="G6" s="2" t="s">
        <v>39</v>
      </c>
      <c r="H6" s="2" t="s">
        <v>133</v>
      </c>
      <c r="I6" s="2" t="s">
        <v>39</v>
      </c>
      <c r="J6" s="2" t="s">
        <v>133</v>
      </c>
      <c r="K6" s="2" t="s">
        <v>39</v>
      </c>
      <c r="L6" s="2" t="s">
        <v>61</v>
      </c>
      <c r="M6" s="2" t="s">
        <v>39</v>
      </c>
      <c r="N6" s="2" t="s">
        <v>133</v>
      </c>
      <c r="O6" s="2" t="s">
        <v>39</v>
      </c>
      <c r="P6" s="2" t="s">
        <v>133</v>
      </c>
      <c r="Q6" s="2" t="s">
        <v>39</v>
      </c>
      <c r="R6" s="2" t="s">
        <v>133</v>
      </c>
      <c r="S6" s="2" t="s">
        <v>39</v>
      </c>
      <c r="T6" s="2" t="s">
        <v>133</v>
      </c>
      <c r="U6" s="2" t="s">
        <v>39</v>
      </c>
      <c r="V6" s="2" t="s">
        <v>133</v>
      </c>
      <c r="W6" s="2" t="s">
        <v>39</v>
      </c>
      <c r="X6" s="2" t="s">
        <v>133</v>
      </c>
      <c r="Y6" s="2" t="s">
        <v>39</v>
      </c>
      <c r="Z6" s="2" t="s">
        <v>133</v>
      </c>
      <c r="AA6" s="2" t="s">
        <v>39</v>
      </c>
      <c r="AB6" s="2" t="s">
        <v>133</v>
      </c>
      <c r="AC6" s="2" t="s">
        <v>39</v>
      </c>
      <c r="AD6" s="2" t="s">
        <v>133</v>
      </c>
      <c r="AE6" s="2" t="s">
        <v>39</v>
      </c>
      <c r="AF6" s="2" t="s">
        <v>133</v>
      </c>
      <c r="AG6" s="2" t="s">
        <v>39</v>
      </c>
    </row>
    <row r="7" spans="1:35" s="66" customFormat="1" ht="12" customHeight="1">
      <c r="A7" s="64"/>
      <c r="B7" s="312" t="s">
        <v>62</v>
      </c>
      <c r="C7" s="313"/>
      <c r="D7" s="65">
        <v>322</v>
      </c>
      <c r="E7" s="65">
        <v>161037</v>
      </c>
      <c r="F7" s="65">
        <v>0</v>
      </c>
      <c r="G7" s="65">
        <v>0</v>
      </c>
      <c r="H7" s="65">
        <v>0</v>
      </c>
      <c r="I7" s="65">
        <v>0</v>
      </c>
      <c r="J7" s="65">
        <v>48</v>
      </c>
      <c r="K7" s="65">
        <v>13888</v>
      </c>
      <c r="L7" s="65">
        <v>36</v>
      </c>
      <c r="M7" s="65">
        <v>22902</v>
      </c>
      <c r="N7" s="65">
        <v>145</v>
      </c>
      <c r="O7" s="65">
        <v>94494</v>
      </c>
      <c r="P7" s="65">
        <v>18</v>
      </c>
      <c r="Q7" s="65">
        <v>9540</v>
      </c>
      <c r="R7" s="65">
        <v>4</v>
      </c>
      <c r="S7" s="65">
        <v>967</v>
      </c>
      <c r="T7" s="65">
        <v>0</v>
      </c>
      <c r="U7" s="65">
        <v>0</v>
      </c>
      <c r="V7" s="65">
        <v>0</v>
      </c>
      <c r="W7" s="65">
        <v>0</v>
      </c>
      <c r="X7" s="65">
        <v>10</v>
      </c>
      <c r="Y7" s="65">
        <v>5242</v>
      </c>
      <c r="Z7" s="65">
        <v>1</v>
      </c>
      <c r="AA7" s="65">
        <v>650</v>
      </c>
      <c r="AB7" s="65">
        <v>1</v>
      </c>
      <c r="AC7" s="65">
        <v>260</v>
      </c>
      <c r="AD7" s="65">
        <v>59</v>
      </c>
      <c r="AE7" s="65">
        <v>13093</v>
      </c>
      <c r="AF7" s="65">
        <v>0</v>
      </c>
      <c r="AG7" s="65">
        <v>0</v>
      </c>
      <c r="AH7" s="64"/>
      <c r="AI7" s="64"/>
    </row>
    <row r="8" spans="1:35" s="66" customFormat="1" ht="12" customHeight="1">
      <c r="A8" s="64"/>
      <c r="B8" s="314"/>
      <c r="C8" s="315"/>
      <c r="D8" s="67">
        <v>4</v>
      </c>
      <c r="E8" s="67">
        <v>1502</v>
      </c>
      <c r="F8" s="68">
        <v>0</v>
      </c>
      <c r="G8" s="68">
        <v>0</v>
      </c>
      <c r="H8" s="68">
        <v>0</v>
      </c>
      <c r="I8" s="68">
        <v>0</v>
      </c>
      <c r="J8" s="67">
        <v>0</v>
      </c>
      <c r="K8" s="67">
        <v>0</v>
      </c>
      <c r="L8" s="67">
        <v>0</v>
      </c>
      <c r="M8" s="67">
        <v>0</v>
      </c>
      <c r="N8" s="67">
        <v>1</v>
      </c>
      <c r="O8" s="67">
        <v>768</v>
      </c>
      <c r="P8" s="67">
        <v>0</v>
      </c>
      <c r="Q8" s="67">
        <v>0</v>
      </c>
      <c r="R8" s="67">
        <v>1</v>
      </c>
      <c r="S8" s="67">
        <v>284</v>
      </c>
      <c r="T8" s="68">
        <v>0</v>
      </c>
      <c r="U8" s="68">
        <v>0</v>
      </c>
      <c r="V8" s="68">
        <v>0</v>
      </c>
      <c r="W8" s="68">
        <v>0</v>
      </c>
      <c r="X8" s="68">
        <v>0</v>
      </c>
      <c r="Y8" s="68">
        <v>0</v>
      </c>
      <c r="Z8" s="68">
        <v>0</v>
      </c>
      <c r="AA8" s="68">
        <v>0</v>
      </c>
      <c r="AB8" s="68">
        <v>0</v>
      </c>
      <c r="AC8" s="68">
        <v>0</v>
      </c>
      <c r="AD8" s="68">
        <v>2</v>
      </c>
      <c r="AE8" s="68">
        <v>450</v>
      </c>
      <c r="AF8" s="68">
        <v>0</v>
      </c>
      <c r="AG8" s="68">
        <v>0</v>
      </c>
      <c r="AH8" s="64"/>
      <c r="AI8" s="64"/>
    </row>
    <row r="9" spans="2:35" s="66" customFormat="1" ht="12" customHeight="1">
      <c r="B9" s="316"/>
      <c r="C9" s="317"/>
      <c r="D9" s="67">
        <v>7</v>
      </c>
      <c r="E9" s="67">
        <v>4201</v>
      </c>
      <c r="F9" s="69">
        <v>0</v>
      </c>
      <c r="G9" s="69">
        <v>0</v>
      </c>
      <c r="H9" s="69">
        <v>0</v>
      </c>
      <c r="I9" s="69">
        <v>0</v>
      </c>
      <c r="J9" s="67">
        <v>0</v>
      </c>
      <c r="K9" s="67">
        <v>0</v>
      </c>
      <c r="L9" s="67">
        <v>0</v>
      </c>
      <c r="M9" s="67">
        <v>0</v>
      </c>
      <c r="N9" s="67">
        <v>7</v>
      </c>
      <c r="O9" s="67">
        <v>4201</v>
      </c>
      <c r="P9" s="67">
        <v>0</v>
      </c>
      <c r="Q9" s="67">
        <v>0</v>
      </c>
      <c r="R9" s="67">
        <v>0</v>
      </c>
      <c r="S9" s="67">
        <v>0</v>
      </c>
      <c r="T9" s="69">
        <v>0</v>
      </c>
      <c r="U9" s="69">
        <v>0</v>
      </c>
      <c r="V9" s="69">
        <v>0</v>
      </c>
      <c r="W9" s="69">
        <v>0</v>
      </c>
      <c r="X9" s="69">
        <v>0</v>
      </c>
      <c r="Y9" s="69">
        <v>0</v>
      </c>
      <c r="Z9" s="69">
        <v>0</v>
      </c>
      <c r="AA9" s="69">
        <v>0</v>
      </c>
      <c r="AB9" s="69">
        <v>0</v>
      </c>
      <c r="AC9" s="69">
        <v>0</v>
      </c>
      <c r="AD9" s="69">
        <v>0</v>
      </c>
      <c r="AE9" s="69">
        <v>0</v>
      </c>
      <c r="AF9" s="69">
        <v>0</v>
      </c>
      <c r="AG9" s="69">
        <v>0</v>
      </c>
      <c r="AH9" s="64"/>
      <c r="AI9" s="64"/>
    </row>
    <row r="10" spans="1:35" s="66" customFormat="1" ht="12" customHeight="1">
      <c r="A10" s="64"/>
      <c r="B10" s="318" t="s">
        <v>64</v>
      </c>
      <c r="C10" s="319"/>
      <c r="D10" s="70">
        <v>280</v>
      </c>
      <c r="E10" s="70">
        <v>142260</v>
      </c>
      <c r="F10" s="70">
        <v>0</v>
      </c>
      <c r="G10" s="70">
        <v>0</v>
      </c>
      <c r="H10" s="70">
        <v>0</v>
      </c>
      <c r="I10" s="70">
        <v>0</v>
      </c>
      <c r="J10" s="70">
        <v>50</v>
      </c>
      <c r="K10" s="70">
        <v>14157</v>
      </c>
      <c r="L10" s="70">
        <v>25</v>
      </c>
      <c r="M10" s="70">
        <v>16171</v>
      </c>
      <c r="N10" s="70">
        <v>146</v>
      </c>
      <c r="O10" s="70">
        <v>93138</v>
      </c>
      <c r="P10" s="70">
        <v>10</v>
      </c>
      <c r="Q10" s="70">
        <v>5564</v>
      </c>
      <c r="R10" s="70">
        <v>3</v>
      </c>
      <c r="S10" s="70">
        <v>858</v>
      </c>
      <c r="T10" s="70">
        <v>0</v>
      </c>
      <c r="U10" s="70">
        <v>0</v>
      </c>
      <c r="V10" s="70">
        <v>0</v>
      </c>
      <c r="W10" s="70">
        <v>0</v>
      </c>
      <c r="X10" s="70">
        <v>9</v>
      </c>
      <c r="Y10" s="70">
        <v>3782</v>
      </c>
      <c r="Z10" s="70">
        <v>0</v>
      </c>
      <c r="AA10" s="70">
        <v>0</v>
      </c>
      <c r="AB10" s="70">
        <v>2</v>
      </c>
      <c r="AC10" s="70">
        <v>240</v>
      </c>
      <c r="AD10" s="70">
        <v>35</v>
      </c>
      <c r="AE10" s="70">
        <v>8350</v>
      </c>
      <c r="AF10" s="70">
        <v>0</v>
      </c>
      <c r="AG10" s="70">
        <v>0</v>
      </c>
      <c r="AH10" s="64"/>
      <c r="AI10" s="64"/>
    </row>
    <row r="11" spans="1:35" s="66" customFormat="1" ht="12" customHeight="1">
      <c r="A11" s="64"/>
      <c r="B11" s="320"/>
      <c r="C11" s="321"/>
      <c r="D11" s="71">
        <v>6</v>
      </c>
      <c r="E11" s="71">
        <v>3931</v>
      </c>
      <c r="F11" s="72">
        <v>0</v>
      </c>
      <c r="G11" s="72">
        <v>0</v>
      </c>
      <c r="H11" s="72">
        <v>0</v>
      </c>
      <c r="I11" s="72">
        <v>0</v>
      </c>
      <c r="J11" s="71">
        <v>0</v>
      </c>
      <c r="K11" s="71">
        <v>0</v>
      </c>
      <c r="L11" s="71">
        <v>0</v>
      </c>
      <c r="M11" s="71">
        <v>0</v>
      </c>
      <c r="N11" s="71">
        <v>6</v>
      </c>
      <c r="O11" s="71">
        <v>3931</v>
      </c>
      <c r="P11" s="71">
        <v>0</v>
      </c>
      <c r="Q11" s="71">
        <v>0</v>
      </c>
      <c r="R11" s="71">
        <v>0</v>
      </c>
      <c r="S11" s="71">
        <v>0</v>
      </c>
      <c r="T11" s="72">
        <v>0</v>
      </c>
      <c r="U11" s="72">
        <v>0</v>
      </c>
      <c r="V11" s="72">
        <v>0</v>
      </c>
      <c r="W11" s="72">
        <v>0</v>
      </c>
      <c r="X11" s="72">
        <v>0</v>
      </c>
      <c r="Y11" s="72">
        <v>0</v>
      </c>
      <c r="Z11" s="72">
        <v>0</v>
      </c>
      <c r="AA11" s="72">
        <v>0</v>
      </c>
      <c r="AB11" s="72">
        <v>0</v>
      </c>
      <c r="AC11" s="72">
        <v>0</v>
      </c>
      <c r="AD11" s="72">
        <v>0</v>
      </c>
      <c r="AE11" s="72">
        <v>0</v>
      </c>
      <c r="AF11" s="72">
        <v>0</v>
      </c>
      <c r="AG11" s="72">
        <v>0</v>
      </c>
      <c r="AH11" s="64"/>
      <c r="AI11" s="64"/>
    </row>
    <row r="12" spans="2:35" s="66" customFormat="1" ht="12" customHeight="1">
      <c r="B12" s="322"/>
      <c r="C12" s="323"/>
      <c r="D12" s="71">
        <v>7</v>
      </c>
      <c r="E12" s="71">
        <v>4634</v>
      </c>
      <c r="F12" s="73">
        <v>0</v>
      </c>
      <c r="G12" s="73">
        <v>0</v>
      </c>
      <c r="H12" s="73">
        <v>0</v>
      </c>
      <c r="I12" s="73">
        <v>0</v>
      </c>
      <c r="J12" s="71">
        <v>0</v>
      </c>
      <c r="K12" s="71">
        <v>0</v>
      </c>
      <c r="L12" s="71">
        <v>0</v>
      </c>
      <c r="M12" s="71">
        <v>0</v>
      </c>
      <c r="N12" s="71">
        <v>6</v>
      </c>
      <c r="O12" s="71">
        <v>4044</v>
      </c>
      <c r="P12" s="71">
        <v>0</v>
      </c>
      <c r="Q12" s="71">
        <v>0</v>
      </c>
      <c r="R12" s="71">
        <v>0</v>
      </c>
      <c r="S12" s="71">
        <v>0</v>
      </c>
      <c r="T12" s="73">
        <v>0</v>
      </c>
      <c r="U12" s="73">
        <v>0</v>
      </c>
      <c r="V12" s="73">
        <v>0</v>
      </c>
      <c r="W12" s="73">
        <v>0</v>
      </c>
      <c r="X12" s="73">
        <v>0</v>
      </c>
      <c r="Y12" s="73">
        <v>0</v>
      </c>
      <c r="Z12" s="73">
        <v>0</v>
      </c>
      <c r="AA12" s="73">
        <v>0</v>
      </c>
      <c r="AB12" s="73">
        <v>0</v>
      </c>
      <c r="AC12" s="73">
        <v>0</v>
      </c>
      <c r="AD12" s="73">
        <v>1</v>
      </c>
      <c r="AE12" s="73">
        <v>590</v>
      </c>
      <c r="AF12" s="73">
        <v>0</v>
      </c>
      <c r="AG12" s="73">
        <v>0</v>
      </c>
      <c r="AH12" s="64"/>
      <c r="AI12" s="64"/>
    </row>
    <row r="13" spans="2:35" ht="12" customHeight="1">
      <c r="B13" s="324" t="s">
        <v>134</v>
      </c>
      <c r="C13" s="325"/>
      <c r="D13" s="74">
        <v>34</v>
      </c>
      <c r="E13" s="74">
        <v>17180</v>
      </c>
      <c r="F13" s="74">
        <v>0</v>
      </c>
      <c r="G13" s="74">
        <v>0</v>
      </c>
      <c r="H13" s="74">
        <v>0</v>
      </c>
      <c r="I13" s="74">
        <v>0</v>
      </c>
      <c r="J13" s="74">
        <v>7</v>
      </c>
      <c r="K13" s="74">
        <v>2244</v>
      </c>
      <c r="L13" s="74">
        <v>5</v>
      </c>
      <c r="M13" s="74">
        <v>3180</v>
      </c>
      <c r="N13" s="74">
        <v>16</v>
      </c>
      <c r="O13" s="74">
        <v>10296</v>
      </c>
      <c r="P13" s="74">
        <v>1</v>
      </c>
      <c r="Q13" s="74">
        <v>528</v>
      </c>
      <c r="R13" s="74">
        <v>0</v>
      </c>
      <c r="S13" s="74">
        <v>0</v>
      </c>
      <c r="T13" s="74">
        <v>0</v>
      </c>
      <c r="U13" s="74">
        <v>0</v>
      </c>
      <c r="V13" s="74">
        <v>0</v>
      </c>
      <c r="W13" s="74">
        <v>0</v>
      </c>
      <c r="X13" s="74">
        <v>0</v>
      </c>
      <c r="Y13" s="74">
        <v>0</v>
      </c>
      <c r="Z13" s="74">
        <v>0</v>
      </c>
      <c r="AA13" s="74">
        <v>0</v>
      </c>
      <c r="AB13" s="74">
        <v>0</v>
      </c>
      <c r="AC13" s="74">
        <v>0</v>
      </c>
      <c r="AD13" s="74">
        <v>5</v>
      </c>
      <c r="AE13" s="74">
        <v>932</v>
      </c>
      <c r="AF13" s="74">
        <v>0</v>
      </c>
      <c r="AG13" s="74">
        <v>0</v>
      </c>
      <c r="AH13" s="64"/>
      <c r="AI13" s="64"/>
    </row>
    <row r="14" spans="2:35" ht="12" customHeight="1">
      <c r="B14" s="326"/>
      <c r="C14" s="327"/>
      <c r="D14" s="75">
        <v>1</v>
      </c>
      <c r="E14" s="75">
        <v>499</v>
      </c>
      <c r="F14" s="75">
        <v>0</v>
      </c>
      <c r="G14" s="75">
        <v>0</v>
      </c>
      <c r="H14" s="75">
        <v>0</v>
      </c>
      <c r="I14" s="75">
        <v>0</v>
      </c>
      <c r="J14" s="75">
        <v>0</v>
      </c>
      <c r="K14" s="75">
        <v>0</v>
      </c>
      <c r="L14" s="75">
        <v>0</v>
      </c>
      <c r="M14" s="75">
        <v>0</v>
      </c>
      <c r="N14" s="75">
        <v>1</v>
      </c>
      <c r="O14" s="75">
        <v>499</v>
      </c>
      <c r="P14" s="75">
        <v>0</v>
      </c>
      <c r="Q14" s="75">
        <v>0</v>
      </c>
      <c r="R14" s="75">
        <v>0</v>
      </c>
      <c r="S14" s="75">
        <v>0</v>
      </c>
      <c r="T14" s="75">
        <v>0</v>
      </c>
      <c r="U14" s="75">
        <v>0</v>
      </c>
      <c r="V14" s="75">
        <v>0</v>
      </c>
      <c r="W14" s="75">
        <v>0</v>
      </c>
      <c r="X14" s="75">
        <v>0</v>
      </c>
      <c r="Y14" s="75">
        <v>0</v>
      </c>
      <c r="Z14" s="75">
        <v>0</v>
      </c>
      <c r="AA14" s="75">
        <v>0</v>
      </c>
      <c r="AB14" s="75">
        <v>0</v>
      </c>
      <c r="AC14" s="75">
        <v>0</v>
      </c>
      <c r="AD14" s="75">
        <v>0</v>
      </c>
      <c r="AE14" s="75">
        <v>0</v>
      </c>
      <c r="AF14" s="75">
        <v>0</v>
      </c>
      <c r="AG14" s="75">
        <v>0</v>
      </c>
      <c r="AH14" s="64"/>
      <c r="AI14" s="64"/>
    </row>
    <row r="15" spans="2:35" ht="12" customHeight="1">
      <c r="B15" s="328"/>
      <c r="C15" s="329"/>
      <c r="D15" s="76">
        <v>0</v>
      </c>
      <c r="E15" s="76">
        <v>0</v>
      </c>
      <c r="F15" s="76">
        <v>0</v>
      </c>
      <c r="G15" s="76">
        <v>0</v>
      </c>
      <c r="H15" s="76">
        <v>0</v>
      </c>
      <c r="I15" s="76">
        <v>0</v>
      </c>
      <c r="J15" s="76">
        <v>0</v>
      </c>
      <c r="K15" s="76">
        <v>0</v>
      </c>
      <c r="L15" s="76">
        <v>0</v>
      </c>
      <c r="M15" s="76">
        <v>0</v>
      </c>
      <c r="N15" s="76">
        <v>0</v>
      </c>
      <c r="O15" s="76">
        <v>0</v>
      </c>
      <c r="P15" s="76">
        <v>0</v>
      </c>
      <c r="Q15" s="76">
        <v>0</v>
      </c>
      <c r="R15" s="76">
        <v>0</v>
      </c>
      <c r="S15" s="76">
        <v>0</v>
      </c>
      <c r="T15" s="76">
        <v>0</v>
      </c>
      <c r="U15" s="76">
        <v>0</v>
      </c>
      <c r="V15" s="76">
        <v>0</v>
      </c>
      <c r="W15" s="76">
        <v>0</v>
      </c>
      <c r="X15" s="76">
        <v>0</v>
      </c>
      <c r="Y15" s="76">
        <v>0</v>
      </c>
      <c r="Z15" s="76">
        <v>0</v>
      </c>
      <c r="AA15" s="76">
        <v>0</v>
      </c>
      <c r="AB15" s="76">
        <v>0</v>
      </c>
      <c r="AC15" s="76">
        <v>0</v>
      </c>
      <c r="AD15" s="76">
        <v>0</v>
      </c>
      <c r="AE15" s="76">
        <v>0</v>
      </c>
      <c r="AF15" s="76">
        <v>0</v>
      </c>
      <c r="AG15" s="76">
        <v>0</v>
      </c>
      <c r="AH15" s="64"/>
      <c r="AI15" s="64"/>
    </row>
    <row r="16" spans="2:35" ht="12" customHeight="1">
      <c r="B16" s="330" t="s">
        <v>68</v>
      </c>
      <c r="C16" s="331"/>
      <c r="D16" s="74">
        <v>72</v>
      </c>
      <c r="E16" s="74">
        <v>37970</v>
      </c>
      <c r="F16" s="74">
        <v>0</v>
      </c>
      <c r="G16" s="74">
        <v>0</v>
      </c>
      <c r="H16" s="74">
        <v>0</v>
      </c>
      <c r="I16" s="74">
        <v>0</v>
      </c>
      <c r="J16" s="74">
        <v>9</v>
      </c>
      <c r="K16" s="74">
        <v>2796</v>
      </c>
      <c r="L16" s="74">
        <v>6</v>
      </c>
      <c r="M16" s="74">
        <v>3744</v>
      </c>
      <c r="N16" s="74">
        <v>43</v>
      </c>
      <c r="O16" s="74">
        <v>25919</v>
      </c>
      <c r="P16" s="74">
        <v>5</v>
      </c>
      <c r="Q16" s="74">
        <v>3264</v>
      </c>
      <c r="R16" s="74">
        <v>1</v>
      </c>
      <c r="S16" s="74">
        <v>300</v>
      </c>
      <c r="T16" s="74">
        <v>0</v>
      </c>
      <c r="U16" s="74">
        <v>0</v>
      </c>
      <c r="V16" s="74">
        <v>0</v>
      </c>
      <c r="W16" s="74">
        <v>0</v>
      </c>
      <c r="X16" s="74">
        <v>0</v>
      </c>
      <c r="Y16" s="74">
        <v>0</v>
      </c>
      <c r="Z16" s="74">
        <v>0</v>
      </c>
      <c r="AA16" s="74">
        <v>0</v>
      </c>
      <c r="AB16" s="74">
        <v>0</v>
      </c>
      <c r="AC16" s="74">
        <v>0</v>
      </c>
      <c r="AD16" s="74">
        <v>8</v>
      </c>
      <c r="AE16" s="74">
        <v>1947</v>
      </c>
      <c r="AF16" s="74">
        <v>0</v>
      </c>
      <c r="AG16" s="74">
        <v>0</v>
      </c>
      <c r="AH16" s="64"/>
      <c r="AI16" s="64"/>
    </row>
    <row r="17" spans="2:35" ht="12" customHeight="1">
      <c r="B17" s="332"/>
      <c r="C17" s="333"/>
      <c r="D17" s="75">
        <v>3</v>
      </c>
      <c r="E17" s="75">
        <v>2052</v>
      </c>
      <c r="F17" s="75">
        <v>0</v>
      </c>
      <c r="G17" s="75">
        <v>0</v>
      </c>
      <c r="H17" s="75">
        <v>0</v>
      </c>
      <c r="I17" s="75">
        <v>0</v>
      </c>
      <c r="J17" s="75">
        <v>0</v>
      </c>
      <c r="K17" s="75">
        <v>0</v>
      </c>
      <c r="L17" s="75">
        <v>0</v>
      </c>
      <c r="M17" s="75">
        <v>0</v>
      </c>
      <c r="N17" s="75">
        <v>3</v>
      </c>
      <c r="O17" s="75">
        <v>2052</v>
      </c>
      <c r="P17" s="75">
        <v>0</v>
      </c>
      <c r="Q17" s="75">
        <v>0</v>
      </c>
      <c r="R17" s="75">
        <v>0</v>
      </c>
      <c r="S17" s="75">
        <v>0</v>
      </c>
      <c r="T17" s="75">
        <v>0</v>
      </c>
      <c r="U17" s="75">
        <v>0</v>
      </c>
      <c r="V17" s="75">
        <v>0</v>
      </c>
      <c r="W17" s="75">
        <v>0</v>
      </c>
      <c r="X17" s="75">
        <v>0</v>
      </c>
      <c r="Y17" s="75">
        <v>0</v>
      </c>
      <c r="Z17" s="75">
        <v>0</v>
      </c>
      <c r="AA17" s="75">
        <v>0</v>
      </c>
      <c r="AB17" s="75">
        <v>0</v>
      </c>
      <c r="AC17" s="75">
        <v>0</v>
      </c>
      <c r="AD17" s="75">
        <v>0</v>
      </c>
      <c r="AE17" s="75">
        <v>0</v>
      </c>
      <c r="AF17" s="75">
        <v>0</v>
      </c>
      <c r="AG17" s="75">
        <v>0</v>
      </c>
      <c r="AH17" s="64"/>
      <c r="AI17" s="64"/>
    </row>
    <row r="18" spans="2:35" ht="12" customHeight="1">
      <c r="B18" s="334"/>
      <c r="C18" s="335"/>
      <c r="D18" s="77">
        <v>3</v>
      </c>
      <c r="E18" s="77">
        <v>1860</v>
      </c>
      <c r="F18" s="77">
        <v>0</v>
      </c>
      <c r="G18" s="77">
        <v>0</v>
      </c>
      <c r="H18" s="77">
        <v>0</v>
      </c>
      <c r="I18" s="77">
        <v>0</v>
      </c>
      <c r="J18" s="77">
        <v>0</v>
      </c>
      <c r="K18" s="77">
        <v>0</v>
      </c>
      <c r="L18" s="77">
        <v>0</v>
      </c>
      <c r="M18" s="77">
        <v>0</v>
      </c>
      <c r="N18" s="77">
        <v>3</v>
      </c>
      <c r="O18" s="77">
        <v>1860</v>
      </c>
      <c r="P18" s="77">
        <v>0</v>
      </c>
      <c r="Q18" s="77">
        <v>0</v>
      </c>
      <c r="R18" s="77">
        <v>0</v>
      </c>
      <c r="S18" s="77">
        <v>0</v>
      </c>
      <c r="T18" s="77">
        <v>0</v>
      </c>
      <c r="U18" s="77">
        <v>0</v>
      </c>
      <c r="V18" s="77">
        <v>0</v>
      </c>
      <c r="W18" s="77">
        <v>0</v>
      </c>
      <c r="X18" s="77">
        <v>0</v>
      </c>
      <c r="Y18" s="77">
        <v>0</v>
      </c>
      <c r="Z18" s="77">
        <v>0</v>
      </c>
      <c r="AA18" s="77">
        <v>0</v>
      </c>
      <c r="AB18" s="77">
        <v>0</v>
      </c>
      <c r="AC18" s="77">
        <v>0</v>
      </c>
      <c r="AD18" s="77">
        <v>0</v>
      </c>
      <c r="AE18" s="77">
        <v>0</v>
      </c>
      <c r="AF18" s="77">
        <v>0</v>
      </c>
      <c r="AG18" s="77">
        <v>0</v>
      </c>
      <c r="AH18" s="64"/>
      <c r="AI18" s="64"/>
    </row>
    <row r="19" spans="2:35" ht="12" customHeight="1">
      <c r="B19" s="330" t="s">
        <v>135</v>
      </c>
      <c r="C19" s="331"/>
      <c r="D19" s="74">
        <v>10</v>
      </c>
      <c r="E19" s="74">
        <v>6941</v>
      </c>
      <c r="F19" s="74">
        <v>0</v>
      </c>
      <c r="G19" s="74">
        <v>0</v>
      </c>
      <c r="H19" s="74">
        <v>0</v>
      </c>
      <c r="I19" s="74">
        <v>0</v>
      </c>
      <c r="J19" s="74">
        <v>0</v>
      </c>
      <c r="K19" s="74">
        <v>0</v>
      </c>
      <c r="L19" s="74">
        <v>1</v>
      </c>
      <c r="M19" s="74">
        <v>720</v>
      </c>
      <c r="N19" s="74">
        <v>9</v>
      </c>
      <c r="O19" s="74">
        <v>6221</v>
      </c>
      <c r="P19" s="74">
        <v>0</v>
      </c>
      <c r="Q19" s="74">
        <v>0</v>
      </c>
      <c r="R19" s="74">
        <v>0</v>
      </c>
      <c r="S19" s="74">
        <v>0</v>
      </c>
      <c r="T19" s="74">
        <v>0</v>
      </c>
      <c r="U19" s="74">
        <v>0</v>
      </c>
      <c r="V19" s="74">
        <v>0</v>
      </c>
      <c r="W19" s="74">
        <v>0</v>
      </c>
      <c r="X19" s="74">
        <v>0</v>
      </c>
      <c r="Y19" s="74">
        <v>0</v>
      </c>
      <c r="Z19" s="74">
        <v>0</v>
      </c>
      <c r="AA19" s="74">
        <v>0</v>
      </c>
      <c r="AB19" s="74">
        <v>0</v>
      </c>
      <c r="AC19" s="74">
        <v>0</v>
      </c>
      <c r="AD19" s="74">
        <v>0</v>
      </c>
      <c r="AE19" s="74">
        <v>0</v>
      </c>
      <c r="AF19" s="74">
        <v>0</v>
      </c>
      <c r="AG19" s="74">
        <v>0</v>
      </c>
      <c r="AH19" s="64"/>
      <c r="AI19" s="64"/>
    </row>
    <row r="20" spans="2:35" ht="12" customHeight="1">
      <c r="B20" s="332"/>
      <c r="C20" s="333"/>
      <c r="D20" s="75">
        <v>0</v>
      </c>
      <c r="E20" s="75">
        <v>0</v>
      </c>
      <c r="F20" s="75">
        <v>0</v>
      </c>
      <c r="G20" s="75">
        <v>0</v>
      </c>
      <c r="H20" s="75">
        <v>0</v>
      </c>
      <c r="I20" s="75" t="s">
        <v>45</v>
      </c>
      <c r="J20" s="75">
        <v>0</v>
      </c>
      <c r="K20" s="75" t="s">
        <v>45</v>
      </c>
      <c r="L20" s="75">
        <v>0</v>
      </c>
      <c r="M20" s="75">
        <v>0</v>
      </c>
      <c r="N20" s="75">
        <v>0</v>
      </c>
      <c r="O20" s="75">
        <v>0</v>
      </c>
      <c r="P20" s="75">
        <v>0</v>
      </c>
      <c r="Q20" s="75">
        <v>0</v>
      </c>
      <c r="R20" s="75">
        <v>0</v>
      </c>
      <c r="S20" s="75">
        <v>0</v>
      </c>
      <c r="T20" s="75">
        <v>0</v>
      </c>
      <c r="U20" s="75">
        <v>0</v>
      </c>
      <c r="V20" s="75">
        <v>0</v>
      </c>
      <c r="W20" s="75">
        <v>0</v>
      </c>
      <c r="X20" s="75">
        <v>0</v>
      </c>
      <c r="Y20" s="75">
        <v>0</v>
      </c>
      <c r="Z20" s="75">
        <v>0</v>
      </c>
      <c r="AA20" s="75">
        <v>0</v>
      </c>
      <c r="AB20" s="75">
        <v>0</v>
      </c>
      <c r="AC20" s="75">
        <v>0</v>
      </c>
      <c r="AD20" s="75">
        <v>0</v>
      </c>
      <c r="AE20" s="75">
        <v>0</v>
      </c>
      <c r="AF20" s="75">
        <v>0</v>
      </c>
      <c r="AG20" s="75">
        <v>0</v>
      </c>
      <c r="AH20" s="64"/>
      <c r="AI20" s="64"/>
    </row>
    <row r="21" spans="2:35" ht="12" customHeight="1">
      <c r="B21" s="334"/>
      <c r="C21" s="335"/>
      <c r="D21" s="77">
        <v>1</v>
      </c>
      <c r="E21" s="77">
        <v>768</v>
      </c>
      <c r="F21" s="77">
        <v>0</v>
      </c>
      <c r="G21" s="77">
        <v>0</v>
      </c>
      <c r="H21" s="77">
        <v>0</v>
      </c>
      <c r="I21" s="77">
        <v>0</v>
      </c>
      <c r="J21" s="78">
        <v>0</v>
      </c>
      <c r="K21" s="78">
        <v>0</v>
      </c>
      <c r="L21" s="78">
        <v>0</v>
      </c>
      <c r="M21" s="78">
        <v>0</v>
      </c>
      <c r="N21" s="77">
        <v>1</v>
      </c>
      <c r="O21" s="77">
        <v>768</v>
      </c>
      <c r="P21" s="77">
        <v>0</v>
      </c>
      <c r="Q21" s="77">
        <v>0</v>
      </c>
      <c r="R21" s="77">
        <v>0</v>
      </c>
      <c r="S21" s="77">
        <v>0</v>
      </c>
      <c r="T21" s="77">
        <v>0</v>
      </c>
      <c r="U21" s="77" t="s">
        <v>45</v>
      </c>
      <c r="V21" s="77">
        <v>0</v>
      </c>
      <c r="W21" s="77">
        <v>0</v>
      </c>
      <c r="X21" s="77">
        <v>0</v>
      </c>
      <c r="Y21" s="77">
        <v>0</v>
      </c>
      <c r="Z21" s="77">
        <v>0</v>
      </c>
      <c r="AA21" s="77">
        <v>0</v>
      </c>
      <c r="AB21" s="77">
        <v>0</v>
      </c>
      <c r="AC21" s="77">
        <v>0</v>
      </c>
      <c r="AD21" s="77">
        <v>0</v>
      </c>
      <c r="AE21" s="77">
        <v>0</v>
      </c>
      <c r="AF21" s="77">
        <v>0</v>
      </c>
      <c r="AG21" s="77">
        <v>0</v>
      </c>
      <c r="AH21" s="64"/>
      <c r="AI21" s="64"/>
    </row>
    <row r="22" spans="2:35" ht="12" customHeight="1">
      <c r="B22" s="330" t="s">
        <v>136</v>
      </c>
      <c r="C22" s="331"/>
      <c r="D22" s="65">
        <v>26</v>
      </c>
      <c r="E22" s="65">
        <v>12172</v>
      </c>
      <c r="F22" s="65">
        <v>0</v>
      </c>
      <c r="G22" s="65">
        <v>0</v>
      </c>
      <c r="H22" s="65">
        <v>0</v>
      </c>
      <c r="I22" s="65">
        <v>0</v>
      </c>
      <c r="J22" s="65">
        <v>5</v>
      </c>
      <c r="K22" s="65">
        <v>1702</v>
      </c>
      <c r="L22" s="65">
        <v>3</v>
      </c>
      <c r="M22" s="65">
        <v>1908</v>
      </c>
      <c r="N22" s="65">
        <v>11</v>
      </c>
      <c r="O22" s="65">
        <v>6933</v>
      </c>
      <c r="P22" s="65">
        <v>1</v>
      </c>
      <c r="Q22" s="65">
        <v>282</v>
      </c>
      <c r="R22" s="65">
        <v>0</v>
      </c>
      <c r="S22" s="65">
        <v>0</v>
      </c>
      <c r="T22" s="65">
        <v>0</v>
      </c>
      <c r="U22" s="65">
        <v>0</v>
      </c>
      <c r="V22" s="65">
        <v>0</v>
      </c>
      <c r="W22" s="65">
        <v>0</v>
      </c>
      <c r="X22" s="65">
        <v>1</v>
      </c>
      <c r="Y22" s="65">
        <v>103</v>
      </c>
      <c r="Z22" s="65">
        <v>0</v>
      </c>
      <c r="AA22" s="65">
        <v>0</v>
      </c>
      <c r="AB22" s="65">
        <v>0</v>
      </c>
      <c r="AC22" s="65">
        <v>0</v>
      </c>
      <c r="AD22" s="65">
        <v>5</v>
      </c>
      <c r="AE22" s="65">
        <v>1244</v>
      </c>
      <c r="AF22" s="65">
        <v>0</v>
      </c>
      <c r="AG22" s="65">
        <v>0</v>
      </c>
      <c r="AH22" s="64"/>
      <c r="AI22" s="64"/>
    </row>
    <row r="23" spans="2:35" ht="12" customHeight="1">
      <c r="B23" s="332"/>
      <c r="C23" s="333"/>
      <c r="D23" s="68">
        <v>0</v>
      </c>
      <c r="E23" s="68">
        <v>0</v>
      </c>
      <c r="F23" s="68">
        <v>0</v>
      </c>
      <c r="G23" s="68">
        <v>0</v>
      </c>
      <c r="H23" s="68">
        <v>0</v>
      </c>
      <c r="I23" s="68">
        <v>0</v>
      </c>
      <c r="J23" s="68">
        <v>0</v>
      </c>
      <c r="K23" s="68">
        <v>0</v>
      </c>
      <c r="L23" s="68" t="s">
        <v>137</v>
      </c>
      <c r="M23" s="68">
        <v>0</v>
      </c>
      <c r="N23" s="68">
        <v>0</v>
      </c>
      <c r="O23" s="68">
        <v>0</v>
      </c>
      <c r="P23" s="68">
        <v>0</v>
      </c>
      <c r="Q23" s="68">
        <v>0</v>
      </c>
      <c r="R23" s="68">
        <v>0</v>
      </c>
      <c r="S23" s="68">
        <v>0</v>
      </c>
      <c r="T23" s="68">
        <v>0</v>
      </c>
      <c r="U23" s="68">
        <v>0</v>
      </c>
      <c r="V23" s="68">
        <v>0</v>
      </c>
      <c r="W23" s="68">
        <v>0</v>
      </c>
      <c r="X23" s="68">
        <v>0</v>
      </c>
      <c r="Y23" s="68">
        <v>0</v>
      </c>
      <c r="Z23" s="68">
        <v>0</v>
      </c>
      <c r="AA23" s="68">
        <v>0</v>
      </c>
      <c r="AB23" s="68">
        <v>0</v>
      </c>
      <c r="AC23" s="68">
        <v>0</v>
      </c>
      <c r="AD23" s="68">
        <v>0</v>
      </c>
      <c r="AE23" s="68">
        <v>0</v>
      </c>
      <c r="AF23" s="68">
        <v>0</v>
      </c>
      <c r="AG23" s="68">
        <v>0</v>
      </c>
      <c r="AH23" s="64"/>
      <c r="AI23" s="64"/>
    </row>
    <row r="24" spans="2:35" ht="12" customHeight="1">
      <c r="B24" s="334"/>
      <c r="C24" s="335"/>
      <c r="D24" s="69">
        <v>0</v>
      </c>
      <c r="E24" s="69">
        <v>0</v>
      </c>
      <c r="F24" s="69">
        <v>0</v>
      </c>
      <c r="G24" s="69">
        <v>0</v>
      </c>
      <c r="H24" s="69">
        <v>0</v>
      </c>
      <c r="I24" s="69">
        <v>0</v>
      </c>
      <c r="J24" s="69">
        <v>0</v>
      </c>
      <c r="K24" s="69">
        <v>0</v>
      </c>
      <c r="L24" s="69">
        <v>0</v>
      </c>
      <c r="M24" s="69">
        <v>0</v>
      </c>
      <c r="N24" s="69">
        <v>0</v>
      </c>
      <c r="O24" s="69">
        <v>0</v>
      </c>
      <c r="P24" s="69">
        <v>0</v>
      </c>
      <c r="Q24" s="69">
        <v>0</v>
      </c>
      <c r="R24" s="69">
        <v>0</v>
      </c>
      <c r="S24" s="69">
        <v>0</v>
      </c>
      <c r="T24" s="69">
        <v>0</v>
      </c>
      <c r="U24" s="69">
        <v>0</v>
      </c>
      <c r="V24" s="69">
        <v>0</v>
      </c>
      <c r="W24" s="69">
        <v>0</v>
      </c>
      <c r="X24" s="69">
        <v>0</v>
      </c>
      <c r="Y24" s="69" t="s">
        <v>45</v>
      </c>
      <c r="Z24" s="69">
        <v>0</v>
      </c>
      <c r="AA24" s="69">
        <v>0</v>
      </c>
      <c r="AB24" s="69">
        <v>0</v>
      </c>
      <c r="AC24" s="69">
        <v>0</v>
      </c>
      <c r="AD24" s="69">
        <v>0</v>
      </c>
      <c r="AE24" s="69">
        <v>0</v>
      </c>
      <c r="AF24" s="69">
        <v>0</v>
      </c>
      <c r="AG24" s="69">
        <v>0</v>
      </c>
      <c r="AH24" s="64"/>
      <c r="AI24" s="64"/>
    </row>
    <row r="25" spans="2:35" ht="12" customHeight="1">
      <c r="B25" s="330" t="s">
        <v>138</v>
      </c>
      <c r="C25" s="331"/>
      <c r="D25" s="74">
        <v>7</v>
      </c>
      <c r="E25" s="74">
        <v>4334</v>
      </c>
      <c r="F25" s="74">
        <v>0</v>
      </c>
      <c r="G25" s="74">
        <v>0</v>
      </c>
      <c r="H25" s="74">
        <v>0</v>
      </c>
      <c r="I25" s="74">
        <v>0</v>
      </c>
      <c r="J25" s="74">
        <v>0</v>
      </c>
      <c r="K25" s="74">
        <v>0</v>
      </c>
      <c r="L25" s="74">
        <v>1</v>
      </c>
      <c r="M25" s="74">
        <v>583</v>
      </c>
      <c r="N25" s="74">
        <v>4</v>
      </c>
      <c r="O25" s="74">
        <v>2331</v>
      </c>
      <c r="P25" s="74">
        <v>0</v>
      </c>
      <c r="Q25" s="74">
        <v>0</v>
      </c>
      <c r="R25" s="74">
        <v>0</v>
      </c>
      <c r="S25" s="74">
        <v>0</v>
      </c>
      <c r="T25" s="74">
        <v>0</v>
      </c>
      <c r="U25" s="74">
        <v>0</v>
      </c>
      <c r="V25" s="74">
        <v>0</v>
      </c>
      <c r="W25" s="74">
        <v>0</v>
      </c>
      <c r="X25" s="74">
        <v>1</v>
      </c>
      <c r="Y25" s="74">
        <v>1320</v>
      </c>
      <c r="Z25" s="74">
        <v>0</v>
      </c>
      <c r="AA25" s="74">
        <v>0</v>
      </c>
      <c r="AB25" s="74">
        <v>0</v>
      </c>
      <c r="AC25" s="74">
        <v>0</v>
      </c>
      <c r="AD25" s="74">
        <v>1</v>
      </c>
      <c r="AE25" s="74">
        <v>100</v>
      </c>
      <c r="AF25" s="74">
        <v>0</v>
      </c>
      <c r="AG25" s="74">
        <v>0</v>
      </c>
      <c r="AH25" s="64"/>
      <c r="AI25" s="64"/>
    </row>
    <row r="26" spans="2:35" ht="12" customHeight="1">
      <c r="B26" s="332"/>
      <c r="C26" s="333"/>
      <c r="D26" s="75">
        <v>0</v>
      </c>
      <c r="E26" s="75">
        <v>0</v>
      </c>
      <c r="F26" s="75">
        <v>0</v>
      </c>
      <c r="G26" s="75">
        <v>0</v>
      </c>
      <c r="H26" s="75">
        <v>0</v>
      </c>
      <c r="I26" s="75">
        <v>0</v>
      </c>
      <c r="J26" s="75">
        <v>0</v>
      </c>
      <c r="K26" s="75">
        <v>0</v>
      </c>
      <c r="L26" s="75">
        <v>0</v>
      </c>
      <c r="M26" s="75">
        <v>0</v>
      </c>
      <c r="N26" s="75">
        <v>0</v>
      </c>
      <c r="O26" s="75">
        <v>0</v>
      </c>
      <c r="P26" s="75">
        <v>0</v>
      </c>
      <c r="Q26" s="75">
        <v>0</v>
      </c>
      <c r="R26" s="75">
        <v>0</v>
      </c>
      <c r="S26" s="75">
        <v>0</v>
      </c>
      <c r="T26" s="75">
        <v>0</v>
      </c>
      <c r="U26" s="75">
        <v>0</v>
      </c>
      <c r="V26" s="75">
        <v>0</v>
      </c>
      <c r="W26" s="75">
        <v>0</v>
      </c>
      <c r="X26" s="75">
        <v>0</v>
      </c>
      <c r="Y26" s="75">
        <v>0</v>
      </c>
      <c r="Z26" s="75">
        <v>0</v>
      </c>
      <c r="AA26" s="75">
        <v>0</v>
      </c>
      <c r="AB26" s="75">
        <v>0</v>
      </c>
      <c r="AC26" s="75">
        <v>0</v>
      </c>
      <c r="AD26" s="75">
        <v>0</v>
      </c>
      <c r="AE26" s="75">
        <v>0</v>
      </c>
      <c r="AF26" s="75">
        <v>0</v>
      </c>
      <c r="AG26" s="75">
        <v>0</v>
      </c>
      <c r="AH26" s="64"/>
      <c r="AI26" s="64"/>
    </row>
    <row r="27" spans="2:35" ht="12" customHeight="1">
      <c r="B27" s="334"/>
      <c r="C27" s="335"/>
      <c r="D27" s="77">
        <v>0</v>
      </c>
      <c r="E27" s="77">
        <v>0</v>
      </c>
      <c r="F27" s="77">
        <v>0</v>
      </c>
      <c r="G27" s="77">
        <v>0</v>
      </c>
      <c r="H27" s="77">
        <v>0</v>
      </c>
      <c r="I27" s="77">
        <v>0</v>
      </c>
      <c r="J27" s="77">
        <v>0</v>
      </c>
      <c r="K27" s="77">
        <v>0</v>
      </c>
      <c r="L27" s="77">
        <v>0</v>
      </c>
      <c r="M27" s="77">
        <v>0</v>
      </c>
      <c r="N27" s="77">
        <v>0</v>
      </c>
      <c r="O27" s="77">
        <v>0</v>
      </c>
      <c r="P27" s="77">
        <v>0</v>
      </c>
      <c r="Q27" s="77">
        <v>0</v>
      </c>
      <c r="R27" s="77">
        <v>0</v>
      </c>
      <c r="S27" s="77">
        <v>0</v>
      </c>
      <c r="T27" s="77">
        <v>0</v>
      </c>
      <c r="U27" s="77">
        <v>0</v>
      </c>
      <c r="V27" s="77">
        <v>0</v>
      </c>
      <c r="W27" s="77">
        <v>0</v>
      </c>
      <c r="X27" s="77">
        <v>0</v>
      </c>
      <c r="Y27" s="77">
        <v>0</v>
      </c>
      <c r="Z27" s="77">
        <v>0</v>
      </c>
      <c r="AA27" s="77">
        <v>0</v>
      </c>
      <c r="AB27" s="77">
        <v>0</v>
      </c>
      <c r="AC27" s="77">
        <v>0</v>
      </c>
      <c r="AD27" s="77">
        <v>0</v>
      </c>
      <c r="AE27" s="77">
        <v>0</v>
      </c>
      <c r="AF27" s="77">
        <v>0</v>
      </c>
      <c r="AG27" s="77">
        <v>0</v>
      </c>
      <c r="AH27" s="64"/>
      <c r="AI27" s="64"/>
    </row>
    <row r="28" spans="2:35" ht="12" customHeight="1">
      <c r="B28" s="330" t="s">
        <v>139</v>
      </c>
      <c r="C28" s="331"/>
      <c r="D28" s="65">
        <v>16</v>
      </c>
      <c r="E28" s="65">
        <v>4713</v>
      </c>
      <c r="F28" s="65">
        <v>0</v>
      </c>
      <c r="G28" s="65">
        <v>0</v>
      </c>
      <c r="H28" s="65">
        <v>0</v>
      </c>
      <c r="I28" s="65">
        <v>0</v>
      </c>
      <c r="J28" s="65">
        <v>4</v>
      </c>
      <c r="K28" s="65">
        <v>677</v>
      </c>
      <c r="L28" s="65">
        <v>1</v>
      </c>
      <c r="M28" s="65">
        <v>720</v>
      </c>
      <c r="N28" s="65">
        <v>2</v>
      </c>
      <c r="O28" s="65">
        <v>1260</v>
      </c>
      <c r="P28" s="65">
        <v>1</v>
      </c>
      <c r="Q28" s="65">
        <v>386</v>
      </c>
      <c r="R28" s="65">
        <v>0</v>
      </c>
      <c r="S28" s="65">
        <v>0</v>
      </c>
      <c r="T28" s="65">
        <v>0</v>
      </c>
      <c r="U28" s="65">
        <v>0</v>
      </c>
      <c r="V28" s="65">
        <v>0</v>
      </c>
      <c r="W28" s="65">
        <v>0</v>
      </c>
      <c r="X28" s="65">
        <v>2</v>
      </c>
      <c r="Y28" s="65">
        <v>459</v>
      </c>
      <c r="Z28" s="65">
        <v>0</v>
      </c>
      <c r="AA28" s="65">
        <v>0</v>
      </c>
      <c r="AB28" s="65">
        <v>1</v>
      </c>
      <c r="AC28" s="65">
        <v>70</v>
      </c>
      <c r="AD28" s="65">
        <v>5</v>
      </c>
      <c r="AE28" s="65">
        <v>1141</v>
      </c>
      <c r="AF28" s="65">
        <v>0</v>
      </c>
      <c r="AG28" s="65">
        <v>0</v>
      </c>
      <c r="AH28" s="64"/>
      <c r="AI28" s="64"/>
    </row>
    <row r="29" spans="2:35" ht="12" customHeight="1">
      <c r="B29" s="332"/>
      <c r="C29" s="333"/>
      <c r="D29" s="68">
        <v>0</v>
      </c>
      <c r="E29" s="68">
        <v>0</v>
      </c>
      <c r="F29" s="68">
        <v>0</v>
      </c>
      <c r="G29" s="68">
        <v>0</v>
      </c>
      <c r="H29" s="68">
        <v>0</v>
      </c>
      <c r="I29" s="68">
        <v>0</v>
      </c>
      <c r="J29" s="68">
        <v>0</v>
      </c>
      <c r="K29" s="68">
        <v>0</v>
      </c>
      <c r="L29" s="68">
        <v>0</v>
      </c>
      <c r="M29" s="68">
        <v>0</v>
      </c>
      <c r="N29" s="68">
        <v>0</v>
      </c>
      <c r="O29" s="68">
        <v>0</v>
      </c>
      <c r="P29" s="68">
        <v>0</v>
      </c>
      <c r="Q29" s="68">
        <v>0</v>
      </c>
      <c r="R29" s="68">
        <v>0</v>
      </c>
      <c r="S29" s="68">
        <v>0</v>
      </c>
      <c r="T29" s="68">
        <v>0</v>
      </c>
      <c r="U29" s="68">
        <v>0</v>
      </c>
      <c r="V29" s="68">
        <v>0</v>
      </c>
      <c r="W29" s="68">
        <v>0</v>
      </c>
      <c r="X29" s="68">
        <v>0</v>
      </c>
      <c r="Y29" s="68">
        <v>0</v>
      </c>
      <c r="Z29" s="68">
        <v>0</v>
      </c>
      <c r="AA29" s="68">
        <v>0</v>
      </c>
      <c r="AB29" s="68">
        <v>0</v>
      </c>
      <c r="AC29" s="68">
        <v>0</v>
      </c>
      <c r="AD29" s="68">
        <v>0</v>
      </c>
      <c r="AE29" s="68">
        <v>0</v>
      </c>
      <c r="AF29" s="68">
        <v>0</v>
      </c>
      <c r="AG29" s="68">
        <v>0</v>
      </c>
      <c r="AH29" s="64"/>
      <c r="AI29" s="64"/>
    </row>
    <row r="30" spans="2:35" ht="12" customHeight="1">
      <c r="B30" s="334"/>
      <c r="C30" s="335"/>
      <c r="D30" s="69">
        <v>0</v>
      </c>
      <c r="E30" s="69">
        <v>0</v>
      </c>
      <c r="F30" s="69">
        <v>0</v>
      </c>
      <c r="G30" s="69">
        <v>0</v>
      </c>
      <c r="H30" s="69">
        <v>0</v>
      </c>
      <c r="I30" s="69">
        <v>0</v>
      </c>
      <c r="J30" s="73">
        <v>0</v>
      </c>
      <c r="K30" s="73">
        <v>0</v>
      </c>
      <c r="L30" s="73">
        <v>0</v>
      </c>
      <c r="M30" s="73">
        <v>0</v>
      </c>
      <c r="N30" s="69">
        <v>0</v>
      </c>
      <c r="O30" s="69">
        <v>0</v>
      </c>
      <c r="P30" s="69">
        <v>0</v>
      </c>
      <c r="Q30" s="69">
        <v>0</v>
      </c>
      <c r="R30" s="69">
        <v>0</v>
      </c>
      <c r="S30" s="69">
        <v>0</v>
      </c>
      <c r="T30" s="69">
        <v>0</v>
      </c>
      <c r="U30" s="69">
        <v>0</v>
      </c>
      <c r="V30" s="69">
        <v>0</v>
      </c>
      <c r="W30" s="69">
        <v>0</v>
      </c>
      <c r="X30" s="69">
        <v>0</v>
      </c>
      <c r="Y30" s="69">
        <v>0</v>
      </c>
      <c r="Z30" s="69">
        <v>0</v>
      </c>
      <c r="AA30" s="69">
        <v>0</v>
      </c>
      <c r="AB30" s="69">
        <v>0</v>
      </c>
      <c r="AC30" s="69">
        <v>0</v>
      </c>
      <c r="AD30" s="69">
        <v>0</v>
      </c>
      <c r="AE30" s="69">
        <v>0</v>
      </c>
      <c r="AF30" s="69">
        <v>0</v>
      </c>
      <c r="AG30" s="69">
        <v>0</v>
      </c>
      <c r="AH30" s="64"/>
      <c r="AI30" s="64"/>
    </row>
    <row r="31" spans="2:35" ht="12" customHeight="1">
      <c r="B31" s="330" t="s">
        <v>140</v>
      </c>
      <c r="C31" s="331"/>
      <c r="D31" s="65">
        <v>8</v>
      </c>
      <c r="E31" s="65">
        <v>2602</v>
      </c>
      <c r="F31" s="65">
        <v>0</v>
      </c>
      <c r="G31" s="65">
        <v>0</v>
      </c>
      <c r="H31" s="65">
        <v>0</v>
      </c>
      <c r="I31" s="65">
        <v>0</v>
      </c>
      <c r="J31" s="65">
        <v>5</v>
      </c>
      <c r="K31" s="65">
        <v>1176</v>
      </c>
      <c r="L31" s="65">
        <v>0</v>
      </c>
      <c r="M31" s="65">
        <v>0</v>
      </c>
      <c r="N31" s="65">
        <v>2</v>
      </c>
      <c r="O31" s="65">
        <v>1128</v>
      </c>
      <c r="P31" s="65">
        <v>0</v>
      </c>
      <c r="Q31" s="65">
        <v>0</v>
      </c>
      <c r="R31" s="65">
        <v>1</v>
      </c>
      <c r="S31" s="65">
        <v>298</v>
      </c>
      <c r="T31" s="65">
        <v>0</v>
      </c>
      <c r="U31" s="65">
        <v>0</v>
      </c>
      <c r="V31" s="65">
        <v>0</v>
      </c>
      <c r="W31" s="65">
        <v>0</v>
      </c>
      <c r="X31" s="65">
        <v>0</v>
      </c>
      <c r="Y31" s="65">
        <v>0</v>
      </c>
      <c r="Z31" s="65">
        <v>0</v>
      </c>
      <c r="AA31" s="65">
        <v>0</v>
      </c>
      <c r="AB31" s="65">
        <v>0</v>
      </c>
      <c r="AC31" s="65">
        <v>0</v>
      </c>
      <c r="AD31" s="65">
        <v>0</v>
      </c>
      <c r="AE31" s="74">
        <v>0</v>
      </c>
      <c r="AF31" s="65">
        <v>0</v>
      </c>
      <c r="AG31" s="65">
        <v>0</v>
      </c>
      <c r="AH31" s="64"/>
      <c r="AI31" s="64"/>
    </row>
    <row r="32" spans="2:35" ht="12" customHeight="1">
      <c r="B32" s="332"/>
      <c r="C32" s="333"/>
      <c r="D32" s="68">
        <v>0</v>
      </c>
      <c r="E32" s="68">
        <v>0</v>
      </c>
      <c r="F32" s="68">
        <v>0</v>
      </c>
      <c r="G32" s="68">
        <v>0</v>
      </c>
      <c r="H32" s="68">
        <v>0</v>
      </c>
      <c r="I32" s="68">
        <v>0</v>
      </c>
      <c r="J32" s="68">
        <v>0</v>
      </c>
      <c r="K32" s="68">
        <v>0</v>
      </c>
      <c r="L32" s="68">
        <v>0</v>
      </c>
      <c r="M32" s="68">
        <v>0</v>
      </c>
      <c r="N32" s="68">
        <v>0</v>
      </c>
      <c r="O32" s="68">
        <v>0</v>
      </c>
      <c r="P32" s="68">
        <v>0</v>
      </c>
      <c r="Q32" s="68">
        <v>0</v>
      </c>
      <c r="R32" s="68">
        <v>0</v>
      </c>
      <c r="S32" s="68">
        <v>0</v>
      </c>
      <c r="T32" s="68">
        <v>0</v>
      </c>
      <c r="U32" s="68">
        <v>0</v>
      </c>
      <c r="V32" s="68">
        <v>0</v>
      </c>
      <c r="W32" s="68">
        <v>0</v>
      </c>
      <c r="X32" s="68">
        <v>0</v>
      </c>
      <c r="Y32" s="68">
        <v>0</v>
      </c>
      <c r="Z32" s="68">
        <v>0</v>
      </c>
      <c r="AA32" s="68">
        <v>0</v>
      </c>
      <c r="AB32" s="68">
        <v>0</v>
      </c>
      <c r="AC32" s="68">
        <v>0</v>
      </c>
      <c r="AD32" s="68">
        <v>0</v>
      </c>
      <c r="AE32" s="75">
        <v>0</v>
      </c>
      <c r="AF32" s="68">
        <v>0</v>
      </c>
      <c r="AG32" s="68">
        <v>0</v>
      </c>
      <c r="AH32" s="64"/>
      <c r="AI32" s="64"/>
    </row>
    <row r="33" spans="2:35" ht="12" customHeight="1">
      <c r="B33" s="334"/>
      <c r="C33" s="335"/>
      <c r="D33" s="69">
        <v>1</v>
      </c>
      <c r="E33" s="69">
        <v>590</v>
      </c>
      <c r="F33" s="69">
        <v>0</v>
      </c>
      <c r="G33" s="69">
        <v>0</v>
      </c>
      <c r="H33" s="69">
        <v>0</v>
      </c>
      <c r="I33" s="69">
        <v>0</v>
      </c>
      <c r="J33" s="73">
        <v>0</v>
      </c>
      <c r="K33" s="73">
        <v>0</v>
      </c>
      <c r="L33" s="73">
        <v>0</v>
      </c>
      <c r="M33" s="73">
        <v>0</v>
      </c>
      <c r="N33" s="69">
        <v>0</v>
      </c>
      <c r="O33" s="69">
        <v>0</v>
      </c>
      <c r="P33" s="69">
        <v>0</v>
      </c>
      <c r="Q33" s="69">
        <v>0</v>
      </c>
      <c r="R33" s="69">
        <v>0</v>
      </c>
      <c r="S33" s="69">
        <v>0</v>
      </c>
      <c r="T33" s="69">
        <v>0</v>
      </c>
      <c r="U33" s="69">
        <v>0</v>
      </c>
      <c r="V33" s="69">
        <v>0</v>
      </c>
      <c r="W33" s="69">
        <v>0</v>
      </c>
      <c r="X33" s="69">
        <v>0</v>
      </c>
      <c r="Y33" s="69">
        <v>0</v>
      </c>
      <c r="Z33" s="69">
        <v>0</v>
      </c>
      <c r="AA33" s="69">
        <v>0</v>
      </c>
      <c r="AB33" s="69">
        <v>0</v>
      </c>
      <c r="AC33" s="69">
        <v>0</v>
      </c>
      <c r="AD33" s="69">
        <v>1</v>
      </c>
      <c r="AE33" s="69">
        <v>590</v>
      </c>
      <c r="AF33" s="69">
        <v>0</v>
      </c>
      <c r="AG33" s="69">
        <v>0</v>
      </c>
      <c r="AH33" s="64"/>
      <c r="AI33" s="64"/>
    </row>
    <row r="34" spans="2:35" ht="12" customHeight="1">
      <c r="B34" s="330" t="s">
        <v>141</v>
      </c>
      <c r="C34" s="331"/>
      <c r="D34" s="65">
        <v>6</v>
      </c>
      <c r="E34" s="65">
        <v>4140</v>
      </c>
      <c r="F34" s="65">
        <v>0</v>
      </c>
      <c r="G34" s="65">
        <v>0</v>
      </c>
      <c r="H34" s="65">
        <v>0</v>
      </c>
      <c r="I34" s="65">
        <v>0</v>
      </c>
      <c r="J34" s="65">
        <v>0</v>
      </c>
      <c r="K34" s="65">
        <v>0</v>
      </c>
      <c r="L34" s="65">
        <v>0</v>
      </c>
      <c r="M34" s="65">
        <v>0</v>
      </c>
      <c r="N34" s="65">
        <v>6</v>
      </c>
      <c r="O34" s="65">
        <v>4140</v>
      </c>
      <c r="P34" s="65">
        <v>0</v>
      </c>
      <c r="Q34" s="65">
        <v>0</v>
      </c>
      <c r="R34" s="65">
        <v>0</v>
      </c>
      <c r="S34" s="65">
        <v>0</v>
      </c>
      <c r="T34" s="65">
        <v>0</v>
      </c>
      <c r="U34" s="65">
        <v>0</v>
      </c>
      <c r="V34" s="65">
        <v>0</v>
      </c>
      <c r="W34" s="65">
        <v>0</v>
      </c>
      <c r="X34" s="65">
        <v>0</v>
      </c>
      <c r="Y34" s="65">
        <v>0</v>
      </c>
      <c r="Z34" s="65">
        <v>0</v>
      </c>
      <c r="AA34" s="65">
        <v>0</v>
      </c>
      <c r="AB34" s="65">
        <v>0</v>
      </c>
      <c r="AC34" s="65">
        <v>0</v>
      </c>
      <c r="AD34" s="65">
        <v>0</v>
      </c>
      <c r="AE34" s="65">
        <v>0</v>
      </c>
      <c r="AF34" s="65">
        <v>0</v>
      </c>
      <c r="AG34" s="65">
        <v>0</v>
      </c>
      <c r="AH34" s="64"/>
      <c r="AI34" s="64"/>
    </row>
    <row r="35" spans="2:35" ht="12" customHeight="1">
      <c r="B35" s="332"/>
      <c r="C35" s="333"/>
      <c r="D35" s="68">
        <v>0</v>
      </c>
      <c r="E35" s="68">
        <v>0</v>
      </c>
      <c r="F35" s="68">
        <v>0</v>
      </c>
      <c r="G35" s="68">
        <v>0</v>
      </c>
      <c r="H35" s="68">
        <v>0</v>
      </c>
      <c r="I35" s="68">
        <v>0</v>
      </c>
      <c r="J35" s="68">
        <v>0</v>
      </c>
      <c r="K35" s="68">
        <v>0</v>
      </c>
      <c r="L35" s="68">
        <v>0</v>
      </c>
      <c r="M35" s="68">
        <v>0</v>
      </c>
      <c r="N35" s="68">
        <v>0</v>
      </c>
      <c r="O35" s="68">
        <v>0</v>
      </c>
      <c r="P35" s="68">
        <v>0</v>
      </c>
      <c r="Q35" s="68">
        <v>0</v>
      </c>
      <c r="R35" s="68">
        <v>0</v>
      </c>
      <c r="S35" s="68">
        <v>0</v>
      </c>
      <c r="T35" s="68">
        <v>0</v>
      </c>
      <c r="U35" s="68">
        <v>0</v>
      </c>
      <c r="V35" s="68">
        <v>0</v>
      </c>
      <c r="W35" s="68">
        <v>0</v>
      </c>
      <c r="X35" s="68">
        <v>0</v>
      </c>
      <c r="Y35" s="68">
        <v>0</v>
      </c>
      <c r="Z35" s="68">
        <v>0</v>
      </c>
      <c r="AA35" s="68">
        <v>0</v>
      </c>
      <c r="AB35" s="68">
        <v>0</v>
      </c>
      <c r="AC35" s="68">
        <v>0</v>
      </c>
      <c r="AD35" s="68">
        <v>0</v>
      </c>
      <c r="AE35" s="68">
        <v>0</v>
      </c>
      <c r="AF35" s="68">
        <v>0</v>
      </c>
      <c r="AG35" s="68">
        <v>0</v>
      </c>
      <c r="AH35" s="64"/>
      <c r="AI35" s="64"/>
    </row>
    <row r="36" spans="2:35" ht="12" customHeight="1">
      <c r="B36" s="334"/>
      <c r="C36" s="335"/>
      <c r="D36" s="69">
        <v>0</v>
      </c>
      <c r="E36" s="69">
        <v>0</v>
      </c>
      <c r="F36" s="69">
        <v>0</v>
      </c>
      <c r="G36" s="69">
        <v>0</v>
      </c>
      <c r="H36" s="69">
        <v>0</v>
      </c>
      <c r="I36" s="69">
        <v>0</v>
      </c>
      <c r="J36" s="73">
        <v>0</v>
      </c>
      <c r="K36" s="73">
        <v>0</v>
      </c>
      <c r="L36" s="73">
        <v>0</v>
      </c>
      <c r="M36" s="73">
        <v>0</v>
      </c>
      <c r="N36" s="69">
        <v>0</v>
      </c>
      <c r="O36" s="69">
        <v>0</v>
      </c>
      <c r="P36" s="69">
        <v>0</v>
      </c>
      <c r="Q36" s="69">
        <v>0</v>
      </c>
      <c r="R36" s="69">
        <v>0</v>
      </c>
      <c r="S36" s="69">
        <v>0</v>
      </c>
      <c r="T36" s="69">
        <v>0</v>
      </c>
      <c r="U36" s="69">
        <v>0</v>
      </c>
      <c r="V36" s="69">
        <v>0</v>
      </c>
      <c r="W36" s="69">
        <v>0</v>
      </c>
      <c r="X36" s="69">
        <v>0</v>
      </c>
      <c r="Y36" s="69">
        <v>0</v>
      </c>
      <c r="Z36" s="69">
        <v>0</v>
      </c>
      <c r="AA36" s="69">
        <v>0</v>
      </c>
      <c r="AB36" s="69">
        <v>0</v>
      </c>
      <c r="AC36" s="69">
        <v>0</v>
      </c>
      <c r="AD36" s="69">
        <v>0</v>
      </c>
      <c r="AE36" s="69">
        <v>0</v>
      </c>
      <c r="AF36" s="69">
        <v>0</v>
      </c>
      <c r="AG36" s="69">
        <v>0</v>
      </c>
      <c r="AH36" s="64"/>
      <c r="AI36" s="64"/>
    </row>
    <row r="37" spans="2:35" ht="12" customHeight="1">
      <c r="B37" s="330" t="s">
        <v>142</v>
      </c>
      <c r="C37" s="331"/>
      <c r="D37" s="65">
        <v>10</v>
      </c>
      <c r="E37" s="65">
        <v>6429</v>
      </c>
      <c r="F37" s="65">
        <v>0</v>
      </c>
      <c r="G37" s="65">
        <v>0</v>
      </c>
      <c r="H37" s="65">
        <v>0</v>
      </c>
      <c r="I37" s="65">
        <v>0</v>
      </c>
      <c r="J37" s="65">
        <v>0</v>
      </c>
      <c r="K37" s="65">
        <v>0</v>
      </c>
      <c r="L37" s="65">
        <v>1</v>
      </c>
      <c r="M37" s="65">
        <v>768</v>
      </c>
      <c r="N37" s="65">
        <v>5</v>
      </c>
      <c r="O37" s="65">
        <v>3192</v>
      </c>
      <c r="P37" s="65">
        <v>1</v>
      </c>
      <c r="Q37" s="65">
        <v>816</v>
      </c>
      <c r="R37" s="65">
        <v>0</v>
      </c>
      <c r="S37" s="65">
        <v>0</v>
      </c>
      <c r="T37" s="65">
        <v>0</v>
      </c>
      <c r="U37" s="65">
        <v>0</v>
      </c>
      <c r="V37" s="65">
        <v>0</v>
      </c>
      <c r="W37" s="65">
        <v>0</v>
      </c>
      <c r="X37" s="65">
        <v>2</v>
      </c>
      <c r="Y37" s="65">
        <v>1305</v>
      </c>
      <c r="Z37" s="65">
        <v>0</v>
      </c>
      <c r="AA37" s="65">
        <v>0</v>
      </c>
      <c r="AB37" s="65">
        <v>0</v>
      </c>
      <c r="AC37" s="65">
        <v>0</v>
      </c>
      <c r="AD37" s="65">
        <v>1</v>
      </c>
      <c r="AE37" s="65">
        <v>348</v>
      </c>
      <c r="AF37" s="65">
        <v>0</v>
      </c>
      <c r="AG37" s="65">
        <v>0</v>
      </c>
      <c r="AH37" s="64"/>
      <c r="AI37" s="64"/>
    </row>
    <row r="38" spans="2:35" ht="12" customHeight="1">
      <c r="B38" s="332"/>
      <c r="C38" s="333"/>
      <c r="D38" s="68">
        <v>0</v>
      </c>
      <c r="E38" s="68">
        <v>0</v>
      </c>
      <c r="F38" s="68">
        <v>0</v>
      </c>
      <c r="G38" s="68">
        <v>0</v>
      </c>
      <c r="H38" s="68">
        <v>0</v>
      </c>
      <c r="I38" s="68">
        <v>0</v>
      </c>
      <c r="J38" s="68">
        <v>0</v>
      </c>
      <c r="K38" s="68">
        <v>0</v>
      </c>
      <c r="L38" s="68">
        <v>0</v>
      </c>
      <c r="M38" s="68">
        <v>0</v>
      </c>
      <c r="N38" s="68">
        <v>0</v>
      </c>
      <c r="O38" s="68">
        <v>0</v>
      </c>
      <c r="P38" s="68">
        <v>0</v>
      </c>
      <c r="Q38" s="68">
        <v>0</v>
      </c>
      <c r="R38" s="68">
        <v>0</v>
      </c>
      <c r="S38" s="68">
        <v>0</v>
      </c>
      <c r="T38" s="68">
        <v>0</v>
      </c>
      <c r="U38" s="68">
        <v>0</v>
      </c>
      <c r="V38" s="68">
        <v>0</v>
      </c>
      <c r="W38" s="68">
        <v>0</v>
      </c>
      <c r="X38" s="68">
        <v>0</v>
      </c>
      <c r="Y38" s="68">
        <v>0</v>
      </c>
      <c r="Z38" s="68">
        <v>0</v>
      </c>
      <c r="AA38" s="68">
        <v>0</v>
      </c>
      <c r="AB38" s="68">
        <v>0</v>
      </c>
      <c r="AC38" s="68">
        <v>0</v>
      </c>
      <c r="AD38" s="68">
        <v>0</v>
      </c>
      <c r="AE38" s="68">
        <v>0</v>
      </c>
      <c r="AF38" s="68">
        <v>0</v>
      </c>
      <c r="AG38" s="68">
        <v>0</v>
      </c>
      <c r="AH38" s="64"/>
      <c r="AI38" s="64"/>
    </row>
    <row r="39" spans="2:35" ht="12" customHeight="1">
      <c r="B39" s="334"/>
      <c r="C39" s="335"/>
      <c r="D39" s="69">
        <v>0</v>
      </c>
      <c r="E39" s="69">
        <v>0</v>
      </c>
      <c r="F39" s="69">
        <v>0</v>
      </c>
      <c r="G39" s="69">
        <v>0</v>
      </c>
      <c r="H39" s="69">
        <v>0</v>
      </c>
      <c r="I39" s="69">
        <v>0</v>
      </c>
      <c r="J39" s="69">
        <v>0</v>
      </c>
      <c r="K39" s="69">
        <v>0</v>
      </c>
      <c r="L39" s="69">
        <v>0</v>
      </c>
      <c r="M39" s="69">
        <v>0</v>
      </c>
      <c r="N39" s="69">
        <v>0</v>
      </c>
      <c r="O39" s="69">
        <v>0</v>
      </c>
      <c r="P39" s="69">
        <v>0</v>
      </c>
      <c r="Q39" s="69">
        <v>0</v>
      </c>
      <c r="R39" s="69">
        <v>0</v>
      </c>
      <c r="S39" s="69">
        <v>0</v>
      </c>
      <c r="T39" s="69">
        <v>0</v>
      </c>
      <c r="U39" s="69">
        <v>0</v>
      </c>
      <c r="V39" s="69">
        <v>0</v>
      </c>
      <c r="W39" s="69">
        <v>0</v>
      </c>
      <c r="X39" s="69">
        <v>0</v>
      </c>
      <c r="Y39" s="69">
        <v>0</v>
      </c>
      <c r="Z39" s="69">
        <v>0</v>
      </c>
      <c r="AA39" s="69">
        <v>0</v>
      </c>
      <c r="AB39" s="69">
        <v>0</v>
      </c>
      <c r="AC39" s="69">
        <v>0</v>
      </c>
      <c r="AD39" s="69">
        <v>0</v>
      </c>
      <c r="AE39" s="69">
        <v>0</v>
      </c>
      <c r="AF39" s="69">
        <v>0</v>
      </c>
      <c r="AG39" s="69">
        <v>0</v>
      </c>
      <c r="AH39" s="64"/>
      <c r="AI39" s="64"/>
    </row>
    <row r="40" spans="2:35" ht="12" customHeight="1">
      <c r="B40" s="330" t="s">
        <v>143</v>
      </c>
      <c r="C40" s="331"/>
      <c r="D40" s="65">
        <v>45</v>
      </c>
      <c r="E40" s="65">
        <v>23221</v>
      </c>
      <c r="F40" s="65">
        <v>0</v>
      </c>
      <c r="G40" s="65">
        <v>0</v>
      </c>
      <c r="H40" s="65">
        <v>0</v>
      </c>
      <c r="I40" s="65">
        <v>0</v>
      </c>
      <c r="J40" s="65">
        <v>6</v>
      </c>
      <c r="K40" s="65">
        <v>1248</v>
      </c>
      <c r="L40" s="65">
        <v>7</v>
      </c>
      <c r="M40" s="65">
        <v>4548</v>
      </c>
      <c r="N40" s="65">
        <v>24</v>
      </c>
      <c r="O40" s="65">
        <v>15673</v>
      </c>
      <c r="P40" s="65">
        <v>1</v>
      </c>
      <c r="Q40" s="65">
        <v>288</v>
      </c>
      <c r="R40" s="65">
        <v>0</v>
      </c>
      <c r="S40" s="65">
        <v>0</v>
      </c>
      <c r="T40" s="65">
        <v>0</v>
      </c>
      <c r="U40" s="65">
        <v>0</v>
      </c>
      <c r="V40" s="65">
        <v>0</v>
      </c>
      <c r="W40" s="65">
        <v>0</v>
      </c>
      <c r="X40" s="65">
        <v>2</v>
      </c>
      <c r="Y40" s="65">
        <v>286</v>
      </c>
      <c r="Z40" s="65">
        <v>0</v>
      </c>
      <c r="AA40" s="65">
        <v>0</v>
      </c>
      <c r="AB40" s="65">
        <v>0</v>
      </c>
      <c r="AC40" s="65">
        <v>0</v>
      </c>
      <c r="AD40" s="65">
        <v>5</v>
      </c>
      <c r="AE40" s="74">
        <v>1178</v>
      </c>
      <c r="AF40" s="65">
        <v>0</v>
      </c>
      <c r="AG40" s="65">
        <v>0</v>
      </c>
      <c r="AH40" s="64"/>
      <c r="AI40" s="64"/>
    </row>
    <row r="41" spans="2:35" ht="12" customHeight="1">
      <c r="B41" s="332"/>
      <c r="C41" s="333"/>
      <c r="D41" s="68">
        <v>0</v>
      </c>
      <c r="E41" s="68">
        <v>0</v>
      </c>
      <c r="F41" s="68">
        <v>0</v>
      </c>
      <c r="G41" s="68">
        <v>0</v>
      </c>
      <c r="H41" s="68">
        <v>0</v>
      </c>
      <c r="I41" s="68">
        <v>0</v>
      </c>
      <c r="J41" s="68">
        <v>0</v>
      </c>
      <c r="K41" s="68">
        <v>0</v>
      </c>
      <c r="L41" s="68">
        <v>0</v>
      </c>
      <c r="M41" s="68">
        <v>0</v>
      </c>
      <c r="N41" s="68">
        <v>0</v>
      </c>
      <c r="O41" s="68">
        <v>0</v>
      </c>
      <c r="P41" s="68">
        <v>0</v>
      </c>
      <c r="Q41" s="68">
        <v>0</v>
      </c>
      <c r="R41" s="68">
        <v>0</v>
      </c>
      <c r="S41" s="68">
        <v>0</v>
      </c>
      <c r="T41" s="68">
        <v>0</v>
      </c>
      <c r="U41" s="68">
        <v>0</v>
      </c>
      <c r="V41" s="68">
        <v>0</v>
      </c>
      <c r="W41" s="68">
        <v>0</v>
      </c>
      <c r="X41" s="68">
        <v>0</v>
      </c>
      <c r="Y41" s="68">
        <v>0</v>
      </c>
      <c r="Z41" s="68">
        <v>0</v>
      </c>
      <c r="AA41" s="68">
        <v>0</v>
      </c>
      <c r="AB41" s="68">
        <v>0</v>
      </c>
      <c r="AC41" s="68">
        <v>0</v>
      </c>
      <c r="AD41" s="68">
        <v>0</v>
      </c>
      <c r="AE41" s="75">
        <v>0</v>
      </c>
      <c r="AF41" s="68">
        <v>0</v>
      </c>
      <c r="AG41" s="68">
        <v>0</v>
      </c>
      <c r="AH41" s="64"/>
      <c r="AI41" s="64"/>
    </row>
    <row r="42" spans="2:35" ht="12" customHeight="1">
      <c r="B42" s="334"/>
      <c r="C42" s="335"/>
      <c r="D42" s="69">
        <v>0</v>
      </c>
      <c r="E42" s="69">
        <v>0</v>
      </c>
      <c r="F42" s="69">
        <v>0</v>
      </c>
      <c r="G42" s="69">
        <v>0</v>
      </c>
      <c r="H42" s="69">
        <v>0</v>
      </c>
      <c r="I42" s="69">
        <v>0</v>
      </c>
      <c r="J42" s="73">
        <v>0</v>
      </c>
      <c r="K42" s="73">
        <v>0</v>
      </c>
      <c r="L42" s="73">
        <v>0</v>
      </c>
      <c r="M42" s="73">
        <v>0</v>
      </c>
      <c r="N42" s="69">
        <v>0</v>
      </c>
      <c r="O42" s="69">
        <v>0</v>
      </c>
      <c r="P42" s="69">
        <v>0</v>
      </c>
      <c r="Q42" s="69">
        <v>0</v>
      </c>
      <c r="R42" s="69">
        <v>0</v>
      </c>
      <c r="S42" s="69">
        <v>0</v>
      </c>
      <c r="T42" s="69">
        <v>0</v>
      </c>
      <c r="U42" s="69">
        <v>0</v>
      </c>
      <c r="V42" s="69">
        <v>0</v>
      </c>
      <c r="W42" s="69">
        <v>0</v>
      </c>
      <c r="X42" s="69">
        <v>0</v>
      </c>
      <c r="Y42" s="69">
        <v>0</v>
      </c>
      <c r="Z42" s="69">
        <v>0</v>
      </c>
      <c r="AA42" s="69">
        <v>0</v>
      </c>
      <c r="AB42" s="69">
        <v>0</v>
      </c>
      <c r="AC42" s="69">
        <v>0</v>
      </c>
      <c r="AD42" s="69">
        <v>0</v>
      </c>
      <c r="AE42" s="69">
        <v>0</v>
      </c>
      <c r="AF42" s="69">
        <v>0</v>
      </c>
      <c r="AG42" s="69">
        <v>0</v>
      </c>
      <c r="AH42" s="64"/>
      <c r="AI42" s="64"/>
    </row>
    <row r="43" spans="2:35" ht="12" customHeight="1">
      <c r="B43" s="330" t="s">
        <v>144</v>
      </c>
      <c r="C43" s="331"/>
      <c r="D43" s="65">
        <v>39</v>
      </c>
      <c r="E43" s="65">
        <v>18668</v>
      </c>
      <c r="F43" s="65">
        <v>0</v>
      </c>
      <c r="G43" s="65">
        <v>0</v>
      </c>
      <c r="H43" s="65">
        <v>0</v>
      </c>
      <c r="I43" s="65">
        <v>0</v>
      </c>
      <c r="J43" s="65">
        <v>14</v>
      </c>
      <c r="K43" s="65">
        <v>4316</v>
      </c>
      <c r="L43" s="65">
        <v>0</v>
      </c>
      <c r="M43" s="65">
        <v>0</v>
      </c>
      <c r="N43" s="65">
        <v>19</v>
      </c>
      <c r="O43" s="65">
        <v>12612</v>
      </c>
      <c r="P43" s="65">
        <v>0</v>
      </c>
      <c r="Q43" s="65">
        <v>0</v>
      </c>
      <c r="R43" s="65">
        <v>1</v>
      </c>
      <c r="S43" s="65">
        <v>260</v>
      </c>
      <c r="T43" s="65">
        <v>0</v>
      </c>
      <c r="U43" s="65">
        <v>0</v>
      </c>
      <c r="V43" s="65">
        <v>0</v>
      </c>
      <c r="W43" s="65">
        <v>0</v>
      </c>
      <c r="X43" s="65">
        <v>0</v>
      </c>
      <c r="Y43" s="65">
        <v>0</v>
      </c>
      <c r="Z43" s="65">
        <v>0</v>
      </c>
      <c r="AA43" s="65">
        <v>0</v>
      </c>
      <c r="AB43" s="65">
        <v>1</v>
      </c>
      <c r="AC43" s="65">
        <v>170</v>
      </c>
      <c r="AD43" s="65">
        <v>4</v>
      </c>
      <c r="AE43" s="65">
        <v>1310</v>
      </c>
      <c r="AF43" s="65">
        <v>0</v>
      </c>
      <c r="AG43" s="65">
        <v>0</v>
      </c>
      <c r="AH43" s="64"/>
      <c r="AI43" s="64"/>
    </row>
    <row r="44" spans="2:35" ht="12" customHeight="1">
      <c r="B44" s="332"/>
      <c r="C44" s="333"/>
      <c r="D44" s="68">
        <v>2</v>
      </c>
      <c r="E44" s="68">
        <v>1380</v>
      </c>
      <c r="F44" s="68">
        <v>0</v>
      </c>
      <c r="G44" s="68">
        <v>0</v>
      </c>
      <c r="H44" s="68">
        <v>0</v>
      </c>
      <c r="I44" s="68">
        <v>0</v>
      </c>
      <c r="J44" s="68">
        <v>0</v>
      </c>
      <c r="K44" s="68">
        <v>0</v>
      </c>
      <c r="L44" s="68">
        <v>0</v>
      </c>
      <c r="M44" s="68">
        <v>0</v>
      </c>
      <c r="N44" s="68">
        <v>2</v>
      </c>
      <c r="O44" s="68">
        <v>1380</v>
      </c>
      <c r="P44" s="68">
        <v>0</v>
      </c>
      <c r="Q44" s="68">
        <v>0</v>
      </c>
      <c r="R44" s="68">
        <v>0</v>
      </c>
      <c r="S44" s="68">
        <v>0</v>
      </c>
      <c r="T44" s="68">
        <v>0</v>
      </c>
      <c r="U44" s="68">
        <v>0</v>
      </c>
      <c r="V44" s="68">
        <v>0</v>
      </c>
      <c r="W44" s="68">
        <v>0</v>
      </c>
      <c r="X44" s="68">
        <v>0</v>
      </c>
      <c r="Y44" s="68">
        <v>0</v>
      </c>
      <c r="Z44" s="68">
        <v>0</v>
      </c>
      <c r="AA44" s="68">
        <v>0</v>
      </c>
      <c r="AB44" s="68">
        <v>0</v>
      </c>
      <c r="AC44" s="68">
        <v>0</v>
      </c>
      <c r="AD44" s="68">
        <v>0</v>
      </c>
      <c r="AE44" s="68">
        <v>0</v>
      </c>
      <c r="AF44" s="68">
        <v>0</v>
      </c>
      <c r="AG44" s="68">
        <v>0</v>
      </c>
      <c r="AH44" s="64"/>
      <c r="AI44" s="64"/>
    </row>
    <row r="45" spans="2:35" ht="12" customHeight="1">
      <c r="B45" s="334"/>
      <c r="C45" s="335"/>
      <c r="D45" s="69">
        <v>1</v>
      </c>
      <c r="E45" s="69">
        <v>648</v>
      </c>
      <c r="F45" s="69">
        <v>0</v>
      </c>
      <c r="G45" s="69">
        <v>0</v>
      </c>
      <c r="H45" s="69">
        <v>0</v>
      </c>
      <c r="I45" s="69">
        <v>0</v>
      </c>
      <c r="J45" s="73">
        <v>0</v>
      </c>
      <c r="K45" s="73">
        <v>0</v>
      </c>
      <c r="L45" s="73">
        <v>0</v>
      </c>
      <c r="M45" s="73">
        <v>0</v>
      </c>
      <c r="N45" s="69">
        <v>1</v>
      </c>
      <c r="O45" s="69">
        <v>648</v>
      </c>
      <c r="P45" s="69">
        <v>0</v>
      </c>
      <c r="Q45" s="69">
        <v>0</v>
      </c>
      <c r="R45" s="69">
        <v>0</v>
      </c>
      <c r="S45" s="69">
        <v>0</v>
      </c>
      <c r="T45" s="69">
        <v>0</v>
      </c>
      <c r="U45" s="69">
        <v>0</v>
      </c>
      <c r="V45" s="69">
        <v>0</v>
      </c>
      <c r="W45" s="69">
        <v>0</v>
      </c>
      <c r="X45" s="69">
        <v>0</v>
      </c>
      <c r="Y45" s="69">
        <v>0</v>
      </c>
      <c r="Z45" s="69">
        <v>0</v>
      </c>
      <c r="AA45" s="69">
        <v>0</v>
      </c>
      <c r="AB45" s="69">
        <v>0</v>
      </c>
      <c r="AC45" s="69">
        <v>0</v>
      </c>
      <c r="AD45" s="69">
        <v>0</v>
      </c>
      <c r="AE45" s="69">
        <v>0</v>
      </c>
      <c r="AF45" s="69">
        <v>0</v>
      </c>
      <c r="AG45" s="69">
        <v>0</v>
      </c>
      <c r="AH45" s="64"/>
      <c r="AI45" s="64"/>
    </row>
    <row r="46" spans="2:35" ht="12" customHeight="1">
      <c r="B46" s="330" t="s">
        <v>145</v>
      </c>
      <c r="C46" s="331"/>
      <c r="D46" s="65">
        <v>7</v>
      </c>
      <c r="E46" s="65">
        <v>3891</v>
      </c>
      <c r="F46" s="65">
        <v>0</v>
      </c>
      <c r="G46" s="65">
        <v>0</v>
      </c>
      <c r="H46" s="65">
        <v>0</v>
      </c>
      <c r="I46" s="65">
        <v>0</v>
      </c>
      <c r="J46" s="65">
        <v>0</v>
      </c>
      <c r="K46" s="74">
        <v>0</v>
      </c>
      <c r="L46" s="74">
        <v>0</v>
      </c>
      <c r="M46" s="74">
        <v>0</v>
      </c>
      <c r="N46" s="65">
        <v>5</v>
      </c>
      <c r="O46" s="65">
        <v>3432</v>
      </c>
      <c r="P46" s="65">
        <v>0</v>
      </c>
      <c r="Q46" s="65">
        <v>0</v>
      </c>
      <c r="R46" s="65">
        <v>0</v>
      </c>
      <c r="S46" s="65">
        <v>0</v>
      </c>
      <c r="T46" s="65">
        <v>0</v>
      </c>
      <c r="U46" s="65">
        <v>0</v>
      </c>
      <c r="V46" s="65">
        <v>0</v>
      </c>
      <c r="W46" s="65">
        <v>0</v>
      </c>
      <c r="X46" s="65">
        <v>1</v>
      </c>
      <c r="Y46" s="65">
        <v>309</v>
      </c>
      <c r="Z46" s="65">
        <v>0</v>
      </c>
      <c r="AA46" s="65">
        <v>0</v>
      </c>
      <c r="AB46" s="65">
        <v>0</v>
      </c>
      <c r="AC46" s="65">
        <v>0</v>
      </c>
      <c r="AD46" s="65">
        <v>1</v>
      </c>
      <c r="AE46" s="65">
        <v>150</v>
      </c>
      <c r="AF46" s="65">
        <v>0</v>
      </c>
      <c r="AG46" s="65">
        <v>0</v>
      </c>
      <c r="AH46" s="64"/>
      <c r="AI46" s="64"/>
    </row>
    <row r="47" spans="2:35" ht="12" customHeight="1">
      <c r="B47" s="332"/>
      <c r="C47" s="333"/>
      <c r="D47" s="68">
        <v>0</v>
      </c>
      <c r="E47" s="68">
        <v>0</v>
      </c>
      <c r="F47" s="68">
        <v>0</v>
      </c>
      <c r="G47" s="79">
        <v>0</v>
      </c>
      <c r="H47" s="68">
        <v>0</v>
      </c>
      <c r="I47" s="68">
        <v>0</v>
      </c>
      <c r="J47" s="68">
        <v>0</v>
      </c>
      <c r="K47" s="75">
        <v>0</v>
      </c>
      <c r="L47" s="75">
        <v>0</v>
      </c>
      <c r="M47" s="75">
        <v>0</v>
      </c>
      <c r="N47" s="68">
        <v>0</v>
      </c>
      <c r="O47" s="68">
        <v>0</v>
      </c>
      <c r="P47" s="68">
        <v>0</v>
      </c>
      <c r="Q47" s="68">
        <v>0</v>
      </c>
      <c r="R47" s="68">
        <v>0</v>
      </c>
      <c r="S47" s="68">
        <v>0</v>
      </c>
      <c r="T47" s="68">
        <v>0</v>
      </c>
      <c r="U47" s="68">
        <v>0</v>
      </c>
      <c r="V47" s="68">
        <v>0</v>
      </c>
      <c r="W47" s="68">
        <v>0</v>
      </c>
      <c r="X47" s="68">
        <v>0</v>
      </c>
      <c r="Y47" s="68">
        <v>0</v>
      </c>
      <c r="Z47" s="68">
        <v>0</v>
      </c>
      <c r="AA47" s="68">
        <v>0</v>
      </c>
      <c r="AB47" s="68">
        <v>0</v>
      </c>
      <c r="AC47" s="68">
        <v>0</v>
      </c>
      <c r="AD47" s="68">
        <v>0</v>
      </c>
      <c r="AE47" s="68">
        <v>0</v>
      </c>
      <c r="AF47" s="68">
        <v>0</v>
      </c>
      <c r="AG47" s="68">
        <v>0</v>
      </c>
      <c r="AH47" s="64"/>
      <c r="AI47" s="64"/>
    </row>
    <row r="48" spans="2:35" ht="12" customHeight="1">
      <c r="B48" s="334"/>
      <c r="C48" s="335"/>
      <c r="D48" s="69">
        <v>1</v>
      </c>
      <c r="E48" s="69">
        <v>768</v>
      </c>
      <c r="F48" s="69">
        <v>0</v>
      </c>
      <c r="G48" s="69">
        <v>0</v>
      </c>
      <c r="H48" s="69">
        <v>0</v>
      </c>
      <c r="I48" s="69">
        <v>0</v>
      </c>
      <c r="J48" s="73">
        <v>0</v>
      </c>
      <c r="K48" s="73">
        <v>0</v>
      </c>
      <c r="L48" s="73">
        <v>0</v>
      </c>
      <c r="M48" s="73">
        <v>0</v>
      </c>
      <c r="N48" s="69">
        <v>1</v>
      </c>
      <c r="O48" s="69">
        <v>768</v>
      </c>
      <c r="P48" s="69">
        <v>0</v>
      </c>
      <c r="Q48" s="69">
        <v>0</v>
      </c>
      <c r="R48" s="69">
        <v>0</v>
      </c>
      <c r="S48" s="69">
        <v>0</v>
      </c>
      <c r="T48" s="69">
        <v>0</v>
      </c>
      <c r="U48" s="69">
        <v>0</v>
      </c>
      <c r="V48" s="69">
        <v>0</v>
      </c>
      <c r="W48" s="69">
        <v>0</v>
      </c>
      <c r="X48" s="69">
        <v>0</v>
      </c>
      <c r="Y48" s="69">
        <v>0</v>
      </c>
      <c r="Z48" s="69">
        <v>0</v>
      </c>
      <c r="AA48" s="69">
        <v>0</v>
      </c>
      <c r="AB48" s="69">
        <v>0</v>
      </c>
      <c r="AC48" s="69">
        <v>0</v>
      </c>
      <c r="AD48" s="69">
        <v>0</v>
      </c>
      <c r="AE48" s="69">
        <v>0</v>
      </c>
      <c r="AF48" s="69">
        <v>0</v>
      </c>
      <c r="AG48" s="69">
        <v>0</v>
      </c>
      <c r="AH48" s="64"/>
      <c r="AI48" s="64"/>
    </row>
    <row r="49" spans="2:35" ht="12" customHeight="1">
      <c r="B49" s="5"/>
      <c r="AI49" s="64"/>
    </row>
    <row r="50" ht="12" customHeight="1">
      <c r="B50" s="5" t="s">
        <v>146</v>
      </c>
    </row>
    <row r="51" spans="2:11" ht="12" customHeight="1">
      <c r="B51" s="5" t="s">
        <v>147</v>
      </c>
      <c r="K51" s="80"/>
    </row>
    <row r="52" spans="2:7" ht="12" customHeight="1">
      <c r="B52" s="5" t="s">
        <v>148</v>
      </c>
      <c r="C52" s="82"/>
      <c r="D52" s="82"/>
      <c r="E52" s="82"/>
      <c r="F52" s="82"/>
      <c r="G52" s="82"/>
    </row>
    <row r="53" spans="2:7" ht="12" customHeight="1">
      <c r="B53" s="5" t="s">
        <v>149</v>
      </c>
      <c r="C53" s="82"/>
      <c r="D53" s="82"/>
      <c r="E53" s="82"/>
      <c r="F53" s="82"/>
      <c r="G53" s="82"/>
    </row>
    <row r="54" spans="2:7" ht="12" customHeight="1">
      <c r="B54" s="288"/>
      <c r="C54" s="288"/>
      <c r="D54" s="288"/>
      <c r="E54" s="288"/>
      <c r="F54" s="288"/>
      <c r="G54" s="288"/>
    </row>
    <row r="55" spans="4:5" ht="12" customHeight="1">
      <c r="D55" s="81"/>
      <c r="E55" s="81"/>
    </row>
    <row r="56" spans="4:5" ht="12" customHeight="1">
      <c r="D56" s="81"/>
      <c r="E56" s="81"/>
    </row>
    <row r="57" spans="4:5" ht="12" customHeight="1">
      <c r="D57" s="81"/>
      <c r="E57" s="81"/>
    </row>
    <row r="58" spans="4:5" ht="12" customHeight="1">
      <c r="D58" s="81"/>
      <c r="E58" s="81"/>
    </row>
    <row r="59" spans="4:5" ht="12" customHeight="1">
      <c r="D59" s="81"/>
      <c r="E59" s="81"/>
    </row>
    <row r="60" spans="4:5" ht="12" customHeight="1">
      <c r="D60" s="81"/>
      <c r="E60" s="81"/>
    </row>
    <row r="61" ht="12" customHeight="1">
      <c r="E61" s="81"/>
    </row>
    <row r="62" ht="12" customHeight="1">
      <c r="E62" s="81"/>
    </row>
    <row r="63" ht="12" customHeight="1">
      <c r="E63" s="81"/>
    </row>
    <row r="64" ht="12" customHeight="1">
      <c r="E64" s="81"/>
    </row>
    <row r="65" ht="12" customHeight="1">
      <c r="E65" s="81"/>
    </row>
    <row r="66" ht="12" customHeight="1">
      <c r="E66" s="81"/>
    </row>
  </sheetData>
  <sheetProtection/>
  <mergeCells count="32">
    <mergeCell ref="B46:C48"/>
    <mergeCell ref="B54:G54"/>
    <mergeCell ref="B28:C30"/>
    <mergeCell ref="B31:C33"/>
    <mergeCell ref="B34:C36"/>
    <mergeCell ref="B37:C39"/>
    <mergeCell ref="B40:C42"/>
    <mergeCell ref="B43:C45"/>
    <mergeCell ref="B10:C12"/>
    <mergeCell ref="B13:C15"/>
    <mergeCell ref="B16:C18"/>
    <mergeCell ref="B19:C21"/>
    <mergeCell ref="B22:C24"/>
    <mergeCell ref="B25:C27"/>
    <mergeCell ref="AD3:AE4"/>
    <mergeCell ref="AF3:AG4"/>
    <mergeCell ref="J4:K4"/>
    <mergeCell ref="L4:M4"/>
    <mergeCell ref="N4:O4"/>
    <mergeCell ref="B7:C9"/>
    <mergeCell ref="R3:S4"/>
    <mergeCell ref="T3:U4"/>
    <mergeCell ref="V3:W4"/>
    <mergeCell ref="X3:Y4"/>
    <mergeCell ref="Z3:AA4"/>
    <mergeCell ref="AB3:AC4"/>
    <mergeCell ref="B3:C5"/>
    <mergeCell ref="D3:E4"/>
    <mergeCell ref="F3:G4"/>
    <mergeCell ref="H3:I4"/>
    <mergeCell ref="J3:O3"/>
    <mergeCell ref="P3:Q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V53"/>
  <sheetViews>
    <sheetView zoomScalePageLayoutView="0" workbookViewId="0" topLeftCell="A1">
      <selection activeCell="L38" sqref="L38"/>
    </sheetView>
  </sheetViews>
  <sheetFormatPr defaultColWidth="9.00390625" defaultRowHeight="13.5"/>
  <cols>
    <col min="1" max="1" width="2.625" style="1" customWidth="1"/>
    <col min="2" max="2" width="1.875" style="1" customWidth="1"/>
    <col min="3" max="3" width="3.875" style="1" customWidth="1"/>
    <col min="4" max="4" width="6.375" style="1" customWidth="1"/>
    <col min="5" max="5" width="10.375" style="1" customWidth="1"/>
    <col min="6" max="11" width="6.50390625" style="1" customWidth="1"/>
    <col min="12" max="12" width="8.25390625" style="1" customWidth="1"/>
    <col min="13" max="20" width="6.50390625" style="1" customWidth="1"/>
    <col min="21" max="21" width="1.00390625" style="1" customWidth="1"/>
    <col min="22" max="16384" width="9.00390625" style="1" customWidth="1"/>
  </cols>
  <sheetData>
    <row r="1" ht="14.25" customHeight="1">
      <c r="B1" s="6" t="s">
        <v>172</v>
      </c>
    </row>
    <row r="2" spans="5:20" ht="12" customHeight="1">
      <c r="E2" s="47"/>
      <c r="F2" s="47"/>
      <c r="G2" s="47"/>
      <c r="H2" s="47"/>
      <c r="I2" s="47"/>
      <c r="J2" s="47"/>
      <c r="K2" s="47"/>
      <c r="L2" s="47"/>
      <c r="M2" s="47"/>
      <c r="N2" s="47"/>
      <c r="O2" s="47"/>
      <c r="P2" s="47"/>
      <c r="Q2" s="47"/>
      <c r="R2" s="47"/>
      <c r="S2" s="47"/>
      <c r="T2" s="47"/>
    </row>
    <row r="3" spans="2:20" ht="12" customHeight="1">
      <c r="B3" s="264" t="s">
        <v>151</v>
      </c>
      <c r="C3" s="265"/>
      <c r="D3" s="266"/>
      <c r="E3" s="243" t="s">
        <v>152</v>
      </c>
      <c r="F3" s="243" t="s">
        <v>153</v>
      </c>
      <c r="G3" s="243" t="s">
        <v>154</v>
      </c>
      <c r="H3" s="243" t="s">
        <v>155</v>
      </c>
      <c r="I3" s="243" t="s">
        <v>156</v>
      </c>
      <c r="J3" s="15" t="s">
        <v>157</v>
      </c>
      <c r="K3" s="243" t="s">
        <v>158</v>
      </c>
      <c r="L3" s="243" t="s">
        <v>159</v>
      </c>
      <c r="M3" s="243" t="s">
        <v>160</v>
      </c>
      <c r="N3" s="243" t="s">
        <v>173</v>
      </c>
      <c r="O3" s="243" t="s">
        <v>161</v>
      </c>
      <c r="P3" s="243" t="s">
        <v>162</v>
      </c>
      <c r="Q3" s="243" t="s">
        <v>163</v>
      </c>
      <c r="R3" s="243" t="s">
        <v>164</v>
      </c>
      <c r="S3" s="243" t="s">
        <v>165</v>
      </c>
      <c r="T3" s="243" t="s">
        <v>166</v>
      </c>
    </row>
    <row r="4" spans="2:20" ht="12" customHeight="1">
      <c r="B4" s="267"/>
      <c r="C4" s="268"/>
      <c r="D4" s="269"/>
      <c r="E4" s="244"/>
      <c r="F4" s="244"/>
      <c r="G4" s="244"/>
      <c r="H4" s="244"/>
      <c r="I4" s="244"/>
      <c r="J4" s="16" t="s">
        <v>167</v>
      </c>
      <c r="K4" s="244"/>
      <c r="L4" s="244"/>
      <c r="M4" s="244"/>
      <c r="N4" s="244"/>
      <c r="O4" s="244"/>
      <c r="P4" s="244"/>
      <c r="Q4" s="244"/>
      <c r="R4" s="244"/>
      <c r="S4" s="244"/>
      <c r="T4" s="244"/>
    </row>
    <row r="5" spans="2:20" ht="12" customHeight="1">
      <c r="B5" s="270"/>
      <c r="C5" s="271"/>
      <c r="D5" s="272"/>
      <c r="E5" s="245"/>
      <c r="F5" s="245"/>
      <c r="G5" s="245"/>
      <c r="H5" s="245"/>
      <c r="I5" s="245"/>
      <c r="J5" s="17" t="s">
        <v>168</v>
      </c>
      <c r="K5" s="245"/>
      <c r="L5" s="245"/>
      <c r="M5" s="245"/>
      <c r="N5" s="245"/>
      <c r="O5" s="245"/>
      <c r="P5" s="245"/>
      <c r="Q5" s="245"/>
      <c r="R5" s="245"/>
      <c r="S5" s="245"/>
      <c r="T5" s="245"/>
    </row>
    <row r="6" spans="2:20" ht="12" customHeight="1">
      <c r="B6" s="23"/>
      <c r="C6" s="24"/>
      <c r="D6" s="25"/>
      <c r="E6" s="2" t="s">
        <v>61</v>
      </c>
      <c r="F6" s="2" t="s">
        <v>61</v>
      </c>
      <c r="G6" s="2" t="s">
        <v>61</v>
      </c>
      <c r="H6" s="2" t="s">
        <v>61</v>
      </c>
      <c r="I6" s="2" t="s">
        <v>61</v>
      </c>
      <c r="J6" s="2" t="s">
        <v>61</v>
      </c>
      <c r="K6" s="2" t="s">
        <v>61</v>
      </c>
      <c r="L6" s="2" t="s">
        <v>61</v>
      </c>
      <c r="M6" s="2" t="s">
        <v>61</v>
      </c>
      <c r="N6" s="2" t="s">
        <v>61</v>
      </c>
      <c r="O6" s="2" t="s">
        <v>61</v>
      </c>
      <c r="P6" s="2" t="s">
        <v>61</v>
      </c>
      <c r="Q6" s="2" t="s">
        <v>61</v>
      </c>
      <c r="R6" s="2" t="s">
        <v>61</v>
      </c>
      <c r="S6" s="2" t="s">
        <v>61</v>
      </c>
      <c r="T6" s="2" t="s">
        <v>61</v>
      </c>
    </row>
    <row r="7" spans="2:20" ht="12" customHeight="1">
      <c r="B7" s="256" t="s">
        <v>40</v>
      </c>
      <c r="C7" s="257"/>
      <c r="D7" s="258"/>
      <c r="E7" s="4">
        <v>11090</v>
      </c>
      <c r="F7" s="4">
        <v>3222</v>
      </c>
      <c r="G7" s="4">
        <v>308</v>
      </c>
      <c r="H7" s="4">
        <v>8</v>
      </c>
      <c r="I7" s="4">
        <v>2</v>
      </c>
      <c r="J7" s="4">
        <v>54</v>
      </c>
      <c r="K7" s="4">
        <v>193</v>
      </c>
      <c r="L7" s="4">
        <v>2976</v>
      </c>
      <c r="M7" s="4">
        <v>631</v>
      </c>
      <c r="N7" s="4">
        <v>241</v>
      </c>
      <c r="O7" s="4">
        <v>89</v>
      </c>
      <c r="P7" s="4">
        <v>406</v>
      </c>
      <c r="Q7" s="4">
        <v>223</v>
      </c>
      <c r="R7" s="4">
        <v>283</v>
      </c>
      <c r="S7" s="4">
        <v>1595</v>
      </c>
      <c r="T7" s="4">
        <v>859</v>
      </c>
    </row>
    <row r="8" spans="2:22" s="29" customFormat="1" ht="12" customHeight="1">
      <c r="B8" s="259" t="s">
        <v>41</v>
      </c>
      <c r="C8" s="260"/>
      <c r="D8" s="261"/>
      <c r="E8" s="45">
        <f>SUM(F8:T8)</f>
        <v>10292</v>
      </c>
      <c r="F8" s="83">
        <f>SUM(F9:F27)</f>
        <v>3092</v>
      </c>
      <c r="G8" s="83">
        <f aca="true" t="shared" si="0" ref="G8:T8">SUM(G9:G27)</f>
        <v>275</v>
      </c>
      <c r="H8" s="83">
        <f t="shared" si="0"/>
        <v>1</v>
      </c>
      <c r="I8" s="83">
        <f t="shared" si="0"/>
        <v>3</v>
      </c>
      <c r="J8" s="83">
        <f t="shared" si="0"/>
        <v>62</v>
      </c>
      <c r="K8" s="83">
        <f t="shared" si="0"/>
        <v>195</v>
      </c>
      <c r="L8" s="83">
        <f t="shared" si="0"/>
        <v>3075</v>
      </c>
      <c r="M8" s="83">
        <f t="shared" si="0"/>
        <v>601</v>
      </c>
      <c r="N8" s="83">
        <f t="shared" si="0"/>
        <v>195</v>
      </c>
      <c r="O8" s="83">
        <f t="shared" si="0"/>
        <v>80</v>
      </c>
      <c r="P8" s="83">
        <f t="shared" si="0"/>
        <v>381</v>
      </c>
      <c r="Q8" s="83">
        <f t="shared" si="0"/>
        <v>133</v>
      </c>
      <c r="R8" s="83">
        <f t="shared" si="0"/>
        <v>167</v>
      </c>
      <c r="S8" s="83">
        <f t="shared" si="0"/>
        <v>1232</v>
      </c>
      <c r="T8" s="83">
        <f t="shared" si="0"/>
        <v>800</v>
      </c>
      <c r="V8" s="84"/>
    </row>
    <row r="9" spans="2:22" ht="12" customHeight="1">
      <c r="B9" s="85"/>
      <c r="C9" s="33">
        <v>0</v>
      </c>
      <c r="D9" s="86" t="s">
        <v>169</v>
      </c>
      <c r="E9" s="4">
        <f aca="true" t="shared" si="1" ref="E9:E27">SUM(F9:T9)</f>
        <v>384</v>
      </c>
      <c r="F9" s="4">
        <v>234</v>
      </c>
      <c r="G9" s="4">
        <v>77</v>
      </c>
      <c r="H9" s="87" t="s">
        <v>66</v>
      </c>
      <c r="I9" s="87">
        <v>1</v>
      </c>
      <c r="J9" s="87" t="s">
        <v>170</v>
      </c>
      <c r="K9" s="87" t="s">
        <v>45</v>
      </c>
      <c r="L9" s="87" t="s">
        <v>170</v>
      </c>
      <c r="M9" s="87" t="s">
        <v>45</v>
      </c>
      <c r="N9" s="87" t="s">
        <v>45</v>
      </c>
      <c r="O9" s="87" t="s">
        <v>45</v>
      </c>
      <c r="P9" s="87">
        <v>2</v>
      </c>
      <c r="Q9" s="87" t="s">
        <v>66</v>
      </c>
      <c r="R9" s="87" t="s">
        <v>66</v>
      </c>
      <c r="S9" s="4">
        <v>43</v>
      </c>
      <c r="T9" s="4">
        <v>27</v>
      </c>
      <c r="V9" s="84"/>
    </row>
    <row r="10" spans="2:22" ht="12" customHeight="1">
      <c r="B10" s="85"/>
      <c r="C10" s="33">
        <v>1</v>
      </c>
      <c r="D10" s="88"/>
      <c r="E10" s="4">
        <f t="shared" si="1"/>
        <v>241</v>
      </c>
      <c r="F10" s="4">
        <v>123</v>
      </c>
      <c r="G10" s="4">
        <v>34</v>
      </c>
      <c r="H10" s="87" t="s">
        <v>66</v>
      </c>
      <c r="I10" s="87" t="s">
        <v>170</v>
      </c>
      <c r="J10" s="87" t="s">
        <v>170</v>
      </c>
      <c r="K10" s="87">
        <v>1</v>
      </c>
      <c r="L10" s="4">
        <v>7</v>
      </c>
      <c r="M10" s="89">
        <v>3</v>
      </c>
      <c r="N10" s="87" t="s">
        <v>170</v>
      </c>
      <c r="O10" s="87" t="s">
        <v>170</v>
      </c>
      <c r="P10" s="89">
        <v>1</v>
      </c>
      <c r="Q10" s="87" t="s">
        <v>66</v>
      </c>
      <c r="R10" s="87" t="s">
        <v>170</v>
      </c>
      <c r="S10" s="4">
        <v>57</v>
      </c>
      <c r="T10" s="4">
        <v>15</v>
      </c>
      <c r="V10" s="84"/>
    </row>
    <row r="11" spans="2:22" ht="12" customHeight="1">
      <c r="B11" s="85"/>
      <c r="C11" s="33">
        <v>2</v>
      </c>
      <c r="D11" s="88"/>
      <c r="E11" s="4">
        <f t="shared" si="1"/>
        <v>382</v>
      </c>
      <c r="F11" s="4">
        <v>167</v>
      </c>
      <c r="G11" s="4">
        <v>18</v>
      </c>
      <c r="H11" s="87" t="s">
        <v>66</v>
      </c>
      <c r="I11" s="87" t="s">
        <v>45</v>
      </c>
      <c r="J11" s="90">
        <v>8</v>
      </c>
      <c r="K11" s="87">
        <v>8</v>
      </c>
      <c r="L11" s="4">
        <v>69</v>
      </c>
      <c r="M11" s="89">
        <v>27</v>
      </c>
      <c r="N11" s="87" t="s">
        <v>66</v>
      </c>
      <c r="O11" s="87" t="s">
        <v>170</v>
      </c>
      <c r="P11" s="89">
        <v>1</v>
      </c>
      <c r="Q11" s="87" t="s">
        <v>170</v>
      </c>
      <c r="R11" s="87">
        <v>2</v>
      </c>
      <c r="S11" s="4">
        <v>73</v>
      </c>
      <c r="T11" s="4">
        <v>9</v>
      </c>
      <c r="V11" s="84"/>
    </row>
    <row r="12" spans="2:22" ht="12" customHeight="1">
      <c r="B12" s="85"/>
      <c r="C12" s="33">
        <v>3</v>
      </c>
      <c r="D12" s="88"/>
      <c r="E12" s="4">
        <f t="shared" si="1"/>
        <v>575</v>
      </c>
      <c r="F12" s="4">
        <v>125</v>
      </c>
      <c r="G12" s="4">
        <v>7</v>
      </c>
      <c r="H12" s="87" t="s">
        <v>45</v>
      </c>
      <c r="I12" s="87" t="s">
        <v>170</v>
      </c>
      <c r="J12" s="90">
        <v>16</v>
      </c>
      <c r="K12" s="87">
        <v>7</v>
      </c>
      <c r="L12" s="4">
        <v>214</v>
      </c>
      <c r="M12" s="89">
        <v>65</v>
      </c>
      <c r="N12" s="87" t="s">
        <v>45</v>
      </c>
      <c r="O12" s="87" t="s">
        <v>66</v>
      </c>
      <c r="P12" s="89">
        <v>3</v>
      </c>
      <c r="Q12" s="87" t="s">
        <v>66</v>
      </c>
      <c r="R12" s="87">
        <v>21</v>
      </c>
      <c r="S12" s="4">
        <v>100</v>
      </c>
      <c r="T12" s="4">
        <v>17</v>
      </c>
      <c r="V12" s="84"/>
    </row>
    <row r="13" spans="2:22" ht="12" customHeight="1">
      <c r="B13" s="85"/>
      <c r="C13" s="33">
        <v>4</v>
      </c>
      <c r="D13" s="88"/>
      <c r="E13" s="4">
        <f t="shared" si="1"/>
        <v>755</v>
      </c>
      <c r="F13" s="4">
        <v>313</v>
      </c>
      <c r="G13" s="4">
        <v>14</v>
      </c>
      <c r="H13" s="87" t="s">
        <v>45</v>
      </c>
      <c r="I13" s="87" t="s">
        <v>66</v>
      </c>
      <c r="J13" s="90">
        <v>6</v>
      </c>
      <c r="K13" s="87">
        <v>11</v>
      </c>
      <c r="L13" s="4">
        <v>179</v>
      </c>
      <c r="M13" s="89">
        <v>74</v>
      </c>
      <c r="N13" s="87" t="s">
        <v>45</v>
      </c>
      <c r="O13" s="87" t="s">
        <v>170</v>
      </c>
      <c r="P13" s="89">
        <v>7</v>
      </c>
      <c r="Q13" s="87" t="s">
        <v>66</v>
      </c>
      <c r="R13" s="87">
        <v>2</v>
      </c>
      <c r="S13" s="4">
        <v>127</v>
      </c>
      <c r="T13" s="4">
        <v>22</v>
      </c>
      <c r="V13" s="84"/>
    </row>
    <row r="14" spans="2:22" ht="12" customHeight="1">
      <c r="B14" s="85"/>
      <c r="C14" s="33">
        <v>5</v>
      </c>
      <c r="D14" s="88"/>
      <c r="E14" s="4">
        <f t="shared" si="1"/>
        <v>771</v>
      </c>
      <c r="F14" s="4">
        <v>267</v>
      </c>
      <c r="G14" s="4">
        <v>11</v>
      </c>
      <c r="H14" s="87" t="s">
        <v>170</v>
      </c>
      <c r="I14" s="87" t="s">
        <v>66</v>
      </c>
      <c r="J14" s="90">
        <v>10</v>
      </c>
      <c r="K14" s="87">
        <v>17</v>
      </c>
      <c r="L14" s="4">
        <v>206</v>
      </c>
      <c r="M14" s="89">
        <v>111</v>
      </c>
      <c r="N14" s="87" t="s">
        <v>66</v>
      </c>
      <c r="O14" s="87" t="s">
        <v>66</v>
      </c>
      <c r="P14" s="89">
        <v>7</v>
      </c>
      <c r="Q14" s="87" t="s">
        <v>66</v>
      </c>
      <c r="R14" s="87">
        <v>8</v>
      </c>
      <c r="S14" s="4">
        <v>106</v>
      </c>
      <c r="T14" s="4">
        <v>28</v>
      </c>
      <c r="V14" s="84"/>
    </row>
    <row r="15" spans="2:22" ht="12" customHeight="1">
      <c r="B15" s="85"/>
      <c r="C15" s="33">
        <v>6</v>
      </c>
      <c r="D15" s="88"/>
      <c r="E15" s="4">
        <f t="shared" si="1"/>
        <v>538</v>
      </c>
      <c r="F15" s="4">
        <v>133</v>
      </c>
      <c r="G15" s="4">
        <v>14</v>
      </c>
      <c r="H15" s="87" t="s">
        <v>170</v>
      </c>
      <c r="I15" s="87" t="s">
        <v>66</v>
      </c>
      <c r="J15" s="90">
        <v>2</v>
      </c>
      <c r="K15" s="87">
        <v>12</v>
      </c>
      <c r="L15" s="4">
        <v>193</v>
      </c>
      <c r="M15" s="89">
        <v>57</v>
      </c>
      <c r="N15" s="87">
        <v>1</v>
      </c>
      <c r="O15" s="87" t="s">
        <v>170</v>
      </c>
      <c r="P15" s="89">
        <v>15</v>
      </c>
      <c r="Q15" s="87">
        <v>4</v>
      </c>
      <c r="R15" s="87">
        <v>19</v>
      </c>
      <c r="S15" s="4">
        <v>67</v>
      </c>
      <c r="T15" s="4">
        <v>21</v>
      </c>
      <c r="V15" s="84"/>
    </row>
    <row r="16" spans="2:22" ht="12" customHeight="1">
      <c r="B16" s="85"/>
      <c r="C16" s="33">
        <v>7</v>
      </c>
      <c r="D16" s="88"/>
      <c r="E16" s="4">
        <f t="shared" si="1"/>
        <v>500</v>
      </c>
      <c r="F16" s="4">
        <v>163</v>
      </c>
      <c r="G16" s="4">
        <v>11</v>
      </c>
      <c r="H16" s="87" t="s">
        <v>170</v>
      </c>
      <c r="I16" s="87" t="s">
        <v>170</v>
      </c>
      <c r="J16" s="90">
        <v>3</v>
      </c>
      <c r="K16" s="87">
        <v>6</v>
      </c>
      <c r="L16" s="4">
        <v>121</v>
      </c>
      <c r="M16" s="89">
        <v>42</v>
      </c>
      <c r="N16" s="89">
        <v>3</v>
      </c>
      <c r="O16" s="89">
        <v>3</v>
      </c>
      <c r="P16" s="89">
        <v>26</v>
      </c>
      <c r="Q16" s="89">
        <v>3</v>
      </c>
      <c r="R16" s="87">
        <v>7</v>
      </c>
      <c r="S16" s="4">
        <v>71</v>
      </c>
      <c r="T16" s="4">
        <v>41</v>
      </c>
      <c r="V16" s="84"/>
    </row>
    <row r="17" spans="2:22" ht="12" customHeight="1">
      <c r="B17" s="85"/>
      <c r="C17" s="33">
        <v>8</v>
      </c>
      <c r="D17" s="88"/>
      <c r="E17" s="4">
        <f t="shared" si="1"/>
        <v>639</v>
      </c>
      <c r="F17" s="4">
        <v>235</v>
      </c>
      <c r="G17" s="4">
        <v>8</v>
      </c>
      <c r="H17" s="87" t="s">
        <v>170</v>
      </c>
      <c r="I17" s="87" t="s">
        <v>170</v>
      </c>
      <c r="J17" s="90">
        <v>5</v>
      </c>
      <c r="K17" s="87">
        <v>22</v>
      </c>
      <c r="L17" s="4">
        <v>116</v>
      </c>
      <c r="M17" s="89">
        <v>51</v>
      </c>
      <c r="N17" s="89">
        <v>4</v>
      </c>
      <c r="O17" s="89">
        <v>2</v>
      </c>
      <c r="P17" s="89">
        <v>17</v>
      </c>
      <c r="Q17" s="89">
        <v>11</v>
      </c>
      <c r="R17" s="87">
        <v>7</v>
      </c>
      <c r="S17" s="4">
        <v>110</v>
      </c>
      <c r="T17" s="4">
        <v>51</v>
      </c>
      <c r="V17" s="84"/>
    </row>
    <row r="18" spans="2:22" ht="12" customHeight="1">
      <c r="B18" s="85"/>
      <c r="C18" s="33">
        <v>9</v>
      </c>
      <c r="D18" s="88"/>
      <c r="E18" s="4">
        <f t="shared" si="1"/>
        <v>525</v>
      </c>
      <c r="F18" s="4">
        <v>147</v>
      </c>
      <c r="G18" s="4">
        <v>14</v>
      </c>
      <c r="H18" s="87" t="s">
        <v>170</v>
      </c>
      <c r="I18" s="87">
        <v>2</v>
      </c>
      <c r="J18" s="87">
        <v>6</v>
      </c>
      <c r="K18" s="87">
        <v>8</v>
      </c>
      <c r="L18" s="4">
        <v>119</v>
      </c>
      <c r="M18" s="89">
        <v>42</v>
      </c>
      <c r="N18" s="89">
        <v>9</v>
      </c>
      <c r="O18" s="89">
        <v>10</v>
      </c>
      <c r="P18" s="89">
        <v>31</v>
      </c>
      <c r="Q18" s="89">
        <v>6</v>
      </c>
      <c r="R18" s="87">
        <v>10</v>
      </c>
      <c r="S18" s="4">
        <v>71</v>
      </c>
      <c r="T18" s="4">
        <v>50</v>
      </c>
      <c r="V18" s="84"/>
    </row>
    <row r="19" spans="2:22" ht="12" customHeight="1">
      <c r="B19" s="85"/>
      <c r="C19" s="33">
        <v>10</v>
      </c>
      <c r="D19" s="86"/>
      <c r="E19" s="4">
        <f t="shared" si="1"/>
        <v>500</v>
      </c>
      <c r="F19" s="4">
        <v>166</v>
      </c>
      <c r="G19" s="4">
        <v>5</v>
      </c>
      <c r="H19" s="87" t="s">
        <v>66</v>
      </c>
      <c r="I19" s="87" t="s">
        <v>170</v>
      </c>
      <c r="J19" s="90">
        <v>1</v>
      </c>
      <c r="K19" s="87">
        <v>7</v>
      </c>
      <c r="L19" s="4">
        <v>108</v>
      </c>
      <c r="M19" s="89">
        <v>28</v>
      </c>
      <c r="N19" s="89">
        <v>13</v>
      </c>
      <c r="O19" s="89">
        <v>6</v>
      </c>
      <c r="P19" s="89">
        <v>21</v>
      </c>
      <c r="Q19" s="89">
        <v>8</v>
      </c>
      <c r="R19" s="87">
        <v>5</v>
      </c>
      <c r="S19" s="4">
        <v>79</v>
      </c>
      <c r="T19" s="4">
        <v>53</v>
      </c>
      <c r="V19" s="84"/>
    </row>
    <row r="20" spans="2:22" ht="12" customHeight="1">
      <c r="B20" s="85"/>
      <c r="C20" s="33">
        <v>11</v>
      </c>
      <c r="D20" s="88"/>
      <c r="E20" s="4">
        <f t="shared" si="1"/>
        <v>532</v>
      </c>
      <c r="F20" s="4">
        <v>177</v>
      </c>
      <c r="G20" s="4">
        <v>5</v>
      </c>
      <c r="H20" s="87" t="s">
        <v>66</v>
      </c>
      <c r="I20" s="87" t="s">
        <v>170</v>
      </c>
      <c r="J20" s="87" t="s">
        <v>170</v>
      </c>
      <c r="K20" s="87">
        <v>13</v>
      </c>
      <c r="L20" s="4">
        <v>153</v>
      </c>
      <c r="M20" s="89">
        <v>16</v>
      </c>
      <c r="N20" s="89">
        <v>10</v>
      </c>
      <c r="O20" s="89">
        <v>13</v>
      </c>
      <c r="P20" s="89">
        <v>33</v>
      </c>
      <c r="Q20" s="89">
        <v>10</v>
      </c>
      <c r="R20" s="87">
        <v>6</v>
      </c>
      <c r="S20" s="4">
        <v>60</v>
      </c>
      <c r="T20" s="4">
        <v>36</v>
      </c>
      <c r="U20" s="1">
        <v>34</v>
      </c>
      <c r="V20" s="84"/>
    </row>
    <row r="21" spans="2:22" ht="12" customHeight="1">
      <c r="B21" s="85"/>
      <c r="C21" s="33">
        <v>12</v>
      </c>
      <c r="D21" s="88"/>
      <c r="E21" s="4">
        <f t="shared" si="1"/>
        <v>522</v>
      </c>
      <c r="F21" s="4">
        <v>153</v>
      </c>
      <c r="G21" s="4">
        <v>13</v>
      </c>
      <c r="H21" s="87" t="s">
        <v>66</v>
      </c>
      <c r="I21" s="87" t="s">
        <v>170</v>
      </c>
      <c r="J21" s="90">
        <v>2</v>
      </c>
      <c r="K21" s="87">
        <v>8</v>
      </c>
      <c r="L21" s="4">
        <v>142</v>
      </c>
      <c r="M21" s="89">
        <v>26</v>
      </c>
      <c r="N21" s="89">
        <v>17</v>
      </c>
      <c r="O21" s="89">
        <v>14</v>
      </c>
      <c r="P21" s="89">
        <v>26</v>
      </c>
      <c r="Q21" s="89">
        <v>11</v>
      </c>
      <c r="R21" s="87">
        <v>8</v>
      </c>
      <c r="S21" s="4">
        <v>48</v>
      </c>
      <c r="T21" s="4">
        <v>54</v>
      </c>
      <c r="V21" s="84"/>
    </row>
    <row r="22" spans="2:22" ht="12" customHeight="1">
      <c r="B22" s="85"/>
      <c r="C22" s="33">
        <v>13</v>
      </c>
      <c r="D22" s="88"/>
      <c r="E22" s="4">
        <f t="shared" si="1"/>
        <v>626</v>
      </c>
      <c r="F22" s="4">
        <v>164</v>
      </c>
      <c r="G22" s="4">
        <v>13</v>
      </c>
      <c r="H22" s="87" t="s">
        <v>66</v>
      </c>
      <c r="I22" s="87" t="s">
        <v>170</v>
      </c>
      <c r="J22" s="87">
        <v>1</v>
      </c>
      <c r="K22" s="4">
        <v>15</v>
      </c>
      <c r="L22" s="89">
        <v>189</v>
      </c>
      <c r="M22" s="89">
        <v>19</v>
      </c>
      <c r="N22" s="89">
        <v>22</v>
      </c>
      <c r="O22" s="89">
        <v>18</v>
      </c>
      <c r="P22" s="89">
        <v>54</v>
      </c>
      <c r="Q22" s="87">
        <v>24</v>
      </c>
      <c r="R22" s="4">
        <v>7</v>
      </c>
      <c r="S22" s="4">
        <v>39</v>
      </c>
      <c r="T22" s="4">
        <v>61</v>
      </c>
      <c r="V22" s="84"/>
    </row>
    <row r="23" spans="2:22" ht="12" customHeight="1">
      <c r="B23" s="85"/>
      <c r="C23" s="33">
        <v>14</v>
      </c>
      <c r="D23" s="88"/>
      <c r="E23" s="4">
        <f t="shared" si="1"/>
        <v>732</v>
      </c>
      <c r="F23" s="4">
        <v>192</v>
      </c>
      <c r="G23" s="4">
        <v>12</v>
      </c>
      <c r="H23" s="87" t="s">
        <v>66</v>
      </c>
      <c r="I23" s="87" t="s">
        <v>66</v>
      </c>
      <c r="J23" s="87" t="s">
        <v>170</v>
      </c>
      <c r="K23" s="4">
        <v>9</v>
      </c>
      <c r="L23" s="89">
        <v>271</v>
      </c>
      <c r="M23" s="89">
        <v>17</v>
      </c>
      <c r="N23" s="89">
        <v>36</v>
      </c>
      <c r="O23" s="89">
        <v>4</v>
      </c>
      <c r="P23" s="89">
        <v>34</v>
      </c>
      <c r="Q23" s="87">
        <v>22</v>
      </c>
      <c r="R23" s="4">
        <v>12</v>
      </c>
      <c r="S23" s="4">
        <v>43</v>
      </c>
      <c r="T23" s="4">
        <v>80</v>
      </c>
      <c r="V23" s="84"/>
    </row>
    <row r="24" spans="2:22" ht="12" customHeight="1">
      <c r="B24" s="85"/>
      <c r="C24" s="33">
        <v>15</v>
      </c>
      <c r="D24" s="88"/>
      <c r="E24" s="4">
        <f t="shared" si="1"/>
        <v>569</v>
      </c>
      <c r="F24" s="4">
        <v>115</v>
      </c>
      <c r="G24" s="4">
        <v>9</v>
      </c>
      <c r="H24" s="87" t="s">
        <v>170</v>
      </c>
      <c r="I24" s="87" t="s">
        <v>66</v>
      </c>
      <c r="J24" s="87">
        <v>1</v>
      </c>
      <c r="K24" s="87">
        <v>10</v>
      </c>
      <c r="L24" s="4">
        <v>164</v>
      </c>
      <c r="M24" s="89">
        <v>11</v>
      </c>
      <c r="N24" s="89">
        <v>33</v>
      </c>
      <c r="O24" s="89">
        <v>2</v>
      </c>
      <c r="P24" s="89">
        <v>44</v>
      </c>
      <c r="Q24" s="89">
        <v>15</v>
      </c>
      <c r="R24" s="87">
        <v>27</v>
      </c>
      <c r="S24" s="4">
        <v>57</v>
      </c>
      <c r="T24" s="4">
        <v>81</v>
      </c>
      <c r="V24" s="84"/>
    </row>
    <row r="25" spans="2:22" ht="12" customHeight="1">
      <c r="B25" s="85"/>
      <c r="C25" s="33">
        <v>16</v>
      </c>
      <c r="D25" s="88"/>
      <c r="E25" s="4">
        <f t="shared" si="1"/>
        <v>480</v>
      </c>
      <c r="F25" s="4">
        <v>105</v>
      </c>
      <c r="G25" s="4">
        <v>2</v>
      </c>
      <c r="H25" s="87" t="s">
        <v>45</v>
      </c>
      <c r="I25" s="87" t="s">
        <v>45</v>
      </c>
      <c r="J25" s="87" t="s">
        <v>170</v>
      </c>
      <c r="K25" s="87">
        <v>12</v>
      </c>
      <c r="L25" s="4">
        <v>156</v>
      </c>
      <c r="M25" s="89">
        <v>3</v>
      </c>
      <c r="N25" s="89">
        <v>28</v>
      </c>
      <c r="O25" s="89">
        <v>4</v>
      </c>
      <c r="P25" s="89">
        <v>36</v>
      </c>
      <c r="Q25" s="89">
        <v>16</v>
      </c>
      <c r="R25" s="87">
        <v>15</v>
      </c>
      <c r="S25" s="4">
        <v>27</v>
      </c>
      <c r="T25" s="4">
        <v>76</v>
      </c>
      <c r="V25" s="84"/>
    </row>
    <row r="26" spans="2:22" ht="12" customHeight="1">
      <c r="B26" s="85"/>
      <c r="C26" s="33">
        <v>17</v>
      </c>
      <c r="D26" s="88"/>
      <c r="E26" s="4">
        <f t="shared" si="1"/>
        <v>599</v>
      </c>
      <c r="F26" s="4">
        <v>101</v>
      </c>
      <c r="G26" s="4">
        <v>6</v>
      </c>
      <c r="H26" s="87" t="s">
        <v>66</v>
      </c>
      <c r="I26" s="87" t="s">
        <v>66</v>
      </c>
      <c r="J26" s="87" t="s">
        <v>45</v>
      </c>
      <c r="K26" s="87">
        <v>6</v>
      </c>
      <c r="L26" s="4">
        <v>298</v>
      </c>
      <c r="M26" s="89">
        <v>6</v>
      </c>
      <c r="N26" s="89">
        <v>19</v>
      </c>
      <c r="O26" s="89">
        <v>3</v>
      </c>
      <c r="P26" s="89">
        <v>21</v>
      </c>
      <c r="Q26" s="89">
        <v>3</v>
      </c>
      <c r="R26" s="87">
        <v>9</v>
      </c>
      <c r="S26" s="4">
        <v>53</v>
      </c>
      <c r="T26" s="4">
        <v>74</v>
      </c>
      <c r="V26" s="84"/>
    </row>
    <row r="27" spans="2:22" ht="12" customHeight="1">
      <c r="B27" s="85"/>
      <c r="C27" s="33">
        <v>18</v>
      </c>
      <c r="D27" s="86" t="s">
        <v>171</v>
      </c>
      <c r="E27" s="4">
        <f t="shared" si="1"/>
        <v>422</v>
      </c>
      <c r="F27" s="4">
        <v>12</v>
      </c>
      <c r="G27" s="87">
        <v>2</v>
      </c>
      <c r="H27" s="87">
        <v>1</v>
      </c>
      <c r="I27" s="87" t="s">
        <v>66</v>
      </c>
      <c r="J27" s="87">
        <v>1</v>
      </c>
      <c r="K27" s="87">
        <v>23</v>
      </c>
      <c r="L27" s="4">
        <v>370</v>
      </c>
      <c r="M27" s="87">
        <v>3</v>
      </c>
      <c r="N27" s="87" t="s">
        <v>170</v>
      </c>
      <c r="O27" s="87">
        <v>1</v>
      </c>
      <c r="P27" s="89">
        <v>2</v>
      </c>
      <c r="Q27" s="87" t="s">
        <v>45</v>
      </c>
      <c r="R27" s="87">
        <v>2</v>
      </c>
      <c r="S27" s="87">
        <v>1</v>
      </c>
      <c r="T27" s="4">
        <v>4</v>
      </c>
      <c r="V27" s="84"/>
    </row>
    <row r="28" spans="2:20" ht="12" customHeight="1">
      <c r="B28" s="5"/>
      <c r="F28" s="47"/>
      <c r="G28" s="47"/>
      <c r="H28" s="47"/>
      <c r="I28" s="47"/>
      <c r="J28" s="47"/>
      <c r="K28" s="47"/>
      <c r="L28" s="47"/>
      <c r="M28" s="47"/>
      <c r="N28" s="47"/>
      <c r="O28" s="47"/>
      <c r="P28" s="47"/>
      <c r="Q28" s="47"/>
      <c r="R28" s="47"/>
      <c r="S28" s="47"/>
      <c r="T28" s="47"/>
    </row>
    <row r="29" spans="2:20" ht="12" customHeight="1">
      <c r="B29" s="5" t="s">
        <v>146</v>
      </c>
      <c r="F29" s="47"/>
      <c r="G29" s="47"/>
      <c r="H29" s="47"/>
      <c r="I29" s="47"/>
      <c r="J29" s="47"/>
      <c r="K29" s="47"/>
      <c r="L29" s="47"/>
      <c r="M29" s="47"/>
      <c r="N29" s="47"/>
      <c r="O29" s="47"/>
      <c r="P29" s="47"/>
      <c r="Q29" s="47"/>
      <c r="R29" s="47"/>
      <c r="S29" s="47"/>
      <c r="T29" s="47"/>
    </row>
    <row r="30" ht="12" customHeight="1">
      <c r="B30" s="5"/>
    </row>
    <row r="31" spans="5:21" ht="12" customHeight="1">
      <c r="E31" s="47"/>
      <c r="F31" s="47"/>
      <c r="G31" s="47"/>
      <c r="H31" s="47"/>
      <c r="I31" s="47"/>
      <c r="J31" s="47"/>
      <c r="K31" s="47"/>
      <c r="L31" s="47"/>
      <c r="M31" s="47"/>
      <c r="N31" s="47"/>
      <c r="O31" s="47"/>
      <c r="P31" s="47"/>
      <c r="Q31" s="47"/>
      <c r="R31" s="47"/>
      <c r="S31" s="47"/>
      <c r="T31" s="47"/>
      <c r="U31" s="47">
        <f>SUM(U9:U27)</f>
        <v>34</v>
      </c>
    </row>
    <row r="32" spans="5:21" ht="12" customHeight="1">
      <c r="E32" s="47"/>
      <c r="F32" s="47"/>
      <c r="G32" s="47"/>
      <c r="H32" s="47"/>
      <c r="I32" s="47"/>
      <c r="J32" s="47"/>
      <c r="K32" s="47"/>
      <c r="L32" s="47"/>
      <c r="M32" s="47"/>
      <c r="N32" s="47"/>
      <c r="O32" s="47"/>
      <c r="P32" s="47"/>
      <c r="Q32" s="47"/>
      <c r="R32" s="47"/>
      <c r="S32" s="47"/>
      <c r="T32" s="47"/>
      <c r="U32" s="47">
        <f>SUM(U9:U27)</f>
        <v>34</v>
      </c>
    </row>
    <row r="33" ht="12" customHeight="1">
      <c r="E33" s="47"/>
    </row>
    <row r="34" spans="5:21" ht="12" customHeight="1">
      <c r="E34" s="47"/>
      <c r="F34" s="47"/>
      <c r="G34" s="47"/>
      <c r="H34" s="47"/>
      <c r="I34" s="47"/>
      <c r="J34" s="47"/>
      <c r="K34" s="47"/>
      <c r="L34" s="47"/>
      <c r="M34" s="47"/>
      <c r="N34" s="47"/>
      <c r="O34" s="47"/>
      <c r="P34" s="47"/>
      <c r="Q34" s="47"/>
      <c r="R34" s="47"/>
      <c r="S34" s="47"/>
      <c r="T34" s="47"/>
      <c r="U34" s="47"/>
    </row>
    <row r="35" ht="12" customHeight="1">
      <c r="E35" s="47"/>
    </row>
    <row r="36" ht="12" customHeight="1">
      <c r="E36" s="47"/>
    </row>
    <row r="37" ht="12" customHeight="1">
      <c r="E37" s="47"/>
    </row>
    <row r="38" ht="12" customHeight="1">
      <c r="E38" s="47"/>
    </row>
    <row r="39" ht="12" customHeight="1">
      <c r="E39" s="47"/>
    </row>
    <row r="40" ht="12" customHeight="1">
      <c r="E40" s="47"/>
    </row>
    <row r="41" ht="12" customHeight="1">
      <c r="E41" s="47"/>
    </row>
    <row r="42" ht="12" customHeight="1">
      <c r="E42" s="47"/>
    </row>
    <row r="43" ht="12" customHeight="1">
      <c r="E43" s="47"/>
    </row>
    <row r="44" ht="12" customHeight="1">
      <c r="E44" s="47"/>
    </row>
    <row r="45" ht="12" customHeight="1">
      <c r="E45" s="47"/>
    </row>
    <row r="46" ht="12" customHeight="1">
      <c r="E46" s="47"/>
    </row>
    <row r="47" ht="12" customHeight="1">
      <c r="E47" s="47"/>
    </row>
    <row r="48" ht="12" customHeight="1">
      <c r="E48" s="47"/>
    </row>
    <row r="49" ht="12" customHeight="1">
      <c r="E49" s="47"/>
    </row>
    <row r="50" ht="12" customHeight="1">
      <c r="E50" s="47"/>
    </row>
    <row r="51" ht="12" customHeight="1">
      <c r="E51" s="47"/>
    </row>
    <row r="52" ht="12" customHeight="1">
      <c r="E52" s="47"/>
    </row>
    <row r="53" ht="12" customHeight="1">
      <c r="E53" s="47"/>
    </row>
  </sheetData>
  <sheetProtection/>
  <mergeCells count="18">
    <mergeCell ref="Q3:Q5"/>
    <mergeCell ref="R3:R5"/>
    <mergeCell ref="S3:S5"/>
    <mergeCell ref="T3:T5"/>
    <mergeCell ref="B7:D7"/>
    <mergeCell ref="B8:D8"/>
    <mergeCell ref="K3:K5"/>
    <mergeCell ref="L3:L5"/>
    <mergeCell ref="M3:M5"/>
    <mergeCell ref="N3:N5"/>
    <mergeCell ref="O3:O5"/>
    <mergeCell ref="P3:P5"/>
    <mergeCell ref="B3:D5"/>
    <mergeCell ref="E3:E5"/>
    <mergeCell ref="F3:F5"/>
    <mergeCell ref="G3:G5"/>
    <mergeCell ref="H3:H5"/>
    <mergeCell ref="I3:I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O16"/>
  <sheetViews>
    <sheetView zoomScalePageLayoutView="0" workbookViewId="0" topLeftCell="A1">
      <selection activeCell="N38" sqref="N38"/>
    </sheetView>
  </sheetViews>
  <sheetFormatPr defaultColWidth="9.00390625" defaultRowHeight="13.5"/>
  <cols>
    <col min="1" max="1" width="2.625" style="1" customWidth="1"/>
    <col min="2" max="2" width="11.625" style="1" customWidth="1"/>
    <col min="3" max="15" width="8.375" style="1" customWidth="1"/>
    <col min="16" max="17" width="9.25390625" style="1" customWidth="1"/>
    <col min="18" max="16384" width="9.00390625" style="1" customWidth="1"/>
  </cols>
  <sheetData>
    <row r="1" ht="14.25" customHeight="1">
      <c r="B1" s="6" t="s">
        <v>194</v>
      </c>
    </row>
    <row r="2" ht="12" customHeight="1"/>
    <row r="3" spans="2:15" ht="12" customHeight="1">
      <c r="B3" s="336" t="s">
        <v>174</v>
      </c>
      <c r="C3" s="339" t="s">
        <v>152</v>
      </c>
      <c r="D3" s="339" t="s">
        <v>175</v>
      </c>
      <c r="E3" s="243" t="s">
        <v>176</v>
      </c>
      <c r="F3" s="243" t="s">
        <v>177</v>
      </c>
      <c r="G3" s="243" t="s">
        <v>178</v>
      </c>
      <c r="H3" s="243" t="s">
        <v>179</v>
      </c>
      <c r="I3" s="243" t="s">
        <v>180</v>
      </c>
      <c r="J3" s="243" t="s">
        <v>181</v>
      </c>
      <c r="K3" s="243" t="s">
        <v>182</v>
      </c>
      <c r="L3" s="243" t="s">
        <v>183</v>
      </c>
      <c r="M3" s="243" t="s">
        <v>184</v>
      </c>
      <c r="N3" s="243" t="s">
        <v>185</v>
      </c>
      <c r="O3" s="243" t="s">
        <v>186</v>
      </c>
    </row>
    <row r="4" spans="2:15" ht="12" customHeight="1">
      <c r="B4" s="337"/>
      <c r="C4" s="273"/>
      <c r="D4" s="273"/>
      <c r="E4" s="244"/>
      <c r="F4" s="244"/>
      <c r="G4" s="244"/>
      <c r="H4" s="244"/>
      <c r="I4" s="244"/>
      <c r="J4" s="244"/>
      <c r="K4" s="244"/>
      <c r="L4" s="244"/>
      <c r="M4" s="244"/>
      <c r="N4" s="244"/>
      <c r="O4" s="244"/>
    </row>
    <row r="5" spans="2:15" ht="12" customHeight="1">
      <c r="B5" s="338"/>
      <c r="C5" s="242"/>
      <c r="D5" s="242"/>
      <c r="E5" s="245"/>
      <c r="F5" s="245"/>
      <c r="G5" s="245"/>
      <c r="H5" s="245"/>
      <c r="I5" s="245"/>
      <c r="J5" s="245"/>
      <c r="K5" s="245"/>
      <c r="L5" s="245"/>
      <c r="M5" s="245"/>
      <c r="N5" s="245"/>
      <c r="O5" s="245"/>
    </row>
    <row r="6" spans="2:15" ht="12" customHeight="1">
      <c r="B6" s="23"/>
      <c r="C6" s="2" t="s">
        <v>61</v>
      </c>
      <c r="D6" s="2" t="s">
        <v>61</v>
      </c>
      <c r="E6" s="2" t="s">
        <v>61</v>
      </c>
      <c r="F6" s="2" t="s">
        <v>61</v>
      </c>
      <c r="G6" s="2" t="s">
        <v>61</v>
      </c>
      <c r="H6" s="2" t="s">
        <v>61</v>
      </c>
      <c r="I6" s="2" t="s">
        <v>61</v>
      </c>
      <c r="J6" s="2" t="s">
        <v>61</v>
      </c>
      <c r="K6" s="2" t="s">
        <v>61</v>
      </c>
      <c r="L6" s="2" t="s">
        <v>61</v>
      </c>
      <c r="M6" s="2" t="s">
        <v>61</v>
      </c>
      <c r="N6" s="2" t="s">
        <v>61</v>
      </c>
      <c r="O6" s="2" t="s">
        <v>61</v>
      </c>
    </row>
    <row r="7" spans="2:15" ht="12" customHeight="1">
      <c r="B7" s="8" t="s">
        <v>187</v>
      </c>
      <c r="C7" s="92">
        <v>1</v>
      </c>
      <c r="D7" s="92" t="s">
        <v>63</v>
      </c>
      <c r="E7" s="92" t="s">
        <v>63</v>
      </c>
      <c r="F7" s="92" t="s">
        <v>63</v>
      </c>
      <c r="G7" s="92" t="s">
        <v>63</v>
      </c>
      <c r="H7" s="92" t="s">
        <v>63</v>
      </c>
      <c r="I7" s="92" t="s">
        <v>63</v>
      </c>
      <c r="J7" s="92" t="s">
        <v>63</v>
      </c>
      <c r="K7" s="92" t="s">
        <v>63</v>
      </c>
      <c r="L7" s="92" t="s">
        <v>63</v>
      </c>
      <c r="M7" s="92" t="s">
        <v>63</v>
      </c>
      <c r="N7" s="92">
        <v>1</v>
      </c>
      <c r="O7" s="92" t="s">
        <v>63</v>
      </c>
    </row>
    <row r="8" spans="2:15" ht="12" customHeight="1">
      <c r="B8" s="8" t="s">
        <v>189</v>
      </c>
      <c r="C8" s="92">
        <v>1</v>
      </c>
      <c r="D8" s="92" t="s">
        <v>63</v>
      </c>
      <c r="E8" s="92" t="s">
        <v>63</v>
      </c>
      <c r="F8" s="92" t="s">
        <v>63</v>
      </c>
      <c r="G8" s="92" t="s">
        <v>63</v>
      </c>
      <c r="H8" s="92" t="s">
        <v>63</v>
      </c>
      <c r="I8" s="92" t="s">
        <v>63</v>
      </c>
      <c r="J8" s="92" t="s">
        <v>63</v>
      </c>
      <c r="K8" s="92" t="s">
        <v>63</v>
      </c>
      <c r="L8" s="92" t="s">
        <v>63</v>
      </c>
      <c r="M8" s="92" t="s">
        <v>63</v>
      </c>
      <c r="N8" s="92">
        <v>1</v>
      </c>
      <c r="O8" s="92" t="s">
        <v>63</v>
      </c>
    </row>
    <row r="9" spans="2:15" ht="12" customHeight="1">
      <c r="B9" s="8" t="s">
        <v>193</v>
      </c>
      <c r="C9" s="92">
        <v>2</v>
      </c>
      <c r="D9" s="92" t="s">
        <v>63</v>
      </c>
      <c r="E9" s="92" t="s">
        <v>63</v>
      </c>
      <c r="F9" s="92" t="s">
        <v>63</v>
      </c>
      <c r="G9" s="92" t="s">
        <v>63</v>
      </c>
      <c r="H9" s="92" t="s">
        <v>63</v>
      </c>
      <c r="I9" s="92" t="s">
        <v>63</v>
      </c>
      <c r="J9" s="92" t="s">
        <v>63</v>
      </c>
      <c r="K9" s="92">
        <v>1</v>
      </c>
      <c r="L9" s="92" t="s">
        <v>63</v>
      </c>
      <c r="M9" s="92" t="s">
        <v>63</v>
      </c>
      <c r="N9" s="92">
        <v>1</v>
      </c>
      <c r="O9" s="92" t="s">
        <v>63</v>
      </c>
    </row>
    <row r="10" spans="2:15" ht="12" customHeight="1">
      <c r="B10" s="8" t="s">
        <v>191</v>
      </c>
      <c r="C10" s="92">
        <v>1</v>
      </c>
      <c r="D10" s="92" t="s">
        <v>63</v>
      </c>
      <c r="E10" s="92" t="s">
        <v>63</v>
      </c>
      <c r="F10" s="92" t="s">
        <v>63</v>
      </c>
      <c r="G10" s="92" t="s">
        <v>63</v>
      </c>
      <c r="H10" s="92" t="s">
        <v>63</v>
      </c>
      <c r="I10" s="92" t="s">
        <v>63</v>
      </c>
      <c r="J10" s="92" t="s">
        <v>63</v>
      </c>
      <c r="K10" s="92">
        <v>1</v>
      </c>
      <c r="L10" s="92" t="s">
        <v>63</v>
      </c>
      <c r="M10" s="92" t="s">
        <v>63</v>
      </c>
      <c r="N10" s="92" t="s">
        <v>63</v>
      </c>
      <c r="O10" s="92" t="s">
        <v>63</v>
      </c>
    </row>
    <row r="11" spans="2:15" s="29" customFormat="1" ht="12" customHeight="1">
      <c r="B11" s="93" t="s">
        <v>192</v>
      </c>
      <c r="C11" s="94">
        <v>1</v>
      </c>
      <c r="D11" s="94" t="s">
        <v>66</v>
      </c>
      <c r="E11" s="94" t="s">
        <v>66</v>
      </c>
      <c r="F11" s="94" t="s">
        <v>66</v>
      </c>
      <c r="G11" s="94" t="s">
        <v>66</v>
      </c>
      <c r="H11" s="94" t="s">
        <v>66</v>
      </c>
      <c r="I11" s="94" t="s">
        <v>66</v>
      </c>
      <c r="J11" s="94">
        <v>1</v>
      </c>
      <c r="K11" s="94" t="s">
        <v>66</v>
      </c>
      <c r="L11" s="94" t="s">
        <v>66</v>
      </c>
      <c r="M11" s="94" t="s">
        <v>66</v>
      </c>
      <c r="N11" s="94" t="s">
        <v>66</v>
      </c>
      <c r="O11" s="94" t="s">
        <v>66</v>
      </c>
    </row>
    <row r="12" spans="2:3" ht="12" customHeight="1">
      <c r="B12" s="5"/>
      <c r="C12" s="5"/>
    </row>
    <row r="13" spans="2:3" ht="12" customHeight="1">
      <c r="B13" s="5" t="s">
        <v>146</v>
      </c>
      <c r="C13" s="5"/>
    </row>
    <row r="14" spans="2:15" ht="12" customHeight="1">
      <c r="B14" s="95"/>
      <c r="C14" s="5"/>
      <c r="D14" s="5"/>
      <c r="E14" s="5"/>
      <c r="F14" s="5"/>
      <c r="G14" s="5"/>
      <c r="H14" s="5"/>
      <c r="I14" s="5"/>
      <c r="J14" s="5"/>
      <c r="K14" s="5"/>
      <c r="L14" s="5"/>
      <c r="M14" s="5"/>
      <c r="N14" s="5"/>
      <c r="O14" s="5"/>
    </row>
    <row r="15" spans="2:15" ht="12" customHeight="1">
      <c r="B15" s="340"/>
      <c r="C15" s="340"/>
      <c r="D15" s="340"/>
      <c r="E15" s="340"/>
      <c r="F15" s="340"/>
      <c r="G15" s="340"/>
      <c r="H15" s="340"/>
      <c r="I15" s="340"/>
      <c r="J15" s="340"/>
      <c r="K15" s="340"/>
      <c r="L15" s="340"/>
      <c r="M15" s="340"/>
      <c r="N15" s="340"/>
      <c r="O15" s="340"/>
    </row>
    <row r="16" spans="2:15" ht="12" customHeight="1">
      <c r="B16" s="340"/>
      <c r="C16" s="340"/>
      <c r="D16" s="340"/>
      <c r="E16" s="340"/>
      <c r="F16" s="340"/>
      <c r="G16" s="340"/>
      <c r="H16" s="340"/>
      <c r="I16" s="340"/>
      <c r="J16" s="340"/>
      <c r="K16" s="340"/>
      <c r="L16" s="340"/>
      <c r="M16" s="340"/>
      <c r="N16" s="340"/>
      <c r="O16" s="340"/>
    </row>
  </sheetData>
  <sheetProtection/>
  <mergeCells count="16">
    <mergeCell ref="N3:N5"/>
    <mergeCell ref="O3:O5"/>
    <mergeCell ref="B15:O15"/>
    <mergeCell ref="B16:O16"/>
    <mergeCell ref="H3:H5"/>
    <mergeCell ref="I3:I5"/>
    <mergeCell ref="J3:J5"/>
    <mergeCell ref="K3:K5"/>
    <mergeCell ref="L3:L5"/>
    <mergeCell ref="M3:M5"/>
    <mergeCell ref="B3:B5"/>
    <mergeCell ref="C3:C5"/>
    <mergeCell ref="D3:D5"/>
    <mergeCell ref="E3:E5"/>
    <mergeCell ref="F3:F5"/>
    <mergeCell ref="G3:G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T41"/>
  <sheetViews>
    <sheetView zoomScalePageLayoutView="0" workbookViewId="0" topLeftCell="A1">
      <selection activeCell="F23" sqref="F23"/>
    </sheetView>
  </sheetViews>
  <sheetFormatPr defaultColWidth="9.00390625" defaultRowHeight="13.5"/>
  <cols>
    <col min="1" max="1" width="2.75390625" style="1" customWidth="1"/>
    <col min="2" max="2" width="2.625" style="1" customWidth="1"/>
    <col min="3" max="3" width="1.875" style="1" customWidth="1"/>
    <col min="4" max="4" width="15.875" style="1" customWidth="1"/>
    <col min="5" max="5" width="15.375" style="96" customWidth="1"/>
    <col min="6" max="6" width="12.625" style="96" customWidth="1"/>
    <col min="7" max="7" width="14.875" style="96" bestFit="1" customWidth="1"/>
    <col min="8" max="8" width="14.875" style="96" customWidth="1"/>
    <col min="9" max="9" width="12.875" style="96" customWidth="1"/>
    <col min="10" max="10" width="11.625" style="96" customWidth="1"/>
    <col min="11" max="12" width="11.50390625" style="96" customWidth="1"/>
    <col min="13" max="13" width="14.125" style="96" customWidth="1"/>
    <col min="14" max="14" width="14.375" style="96" customWidth="1"/>
    <col min="15" max="15" width="11.75390625" style="96" customWidth="1"/>
    <col min="16" max="17" width="12.625" style="96" customWidth="1"/>
    <col min="18" max="18" width="10.375" style="96" customWidth="1"/>
    <col min="19" max="19" width="14.25390625" style="96" customWidth="1"/>
    <col min="20" max="21" width="9.625" style="1" customWidth="1"/>
    <col min="22" max="16384" width="9.00390625" style="1" customWidth="1"/>
  </cols>
  <sheetData>
    <row r="1" spans="2:10" ht="14.25" customHeight="1">
      <c r="B1" s="353" t="s">
        <v>247</v>
      </c>
      <c r="C1" s="353"/>
      <c r="D1" s="353"/>
      <c r="E1" s="353"/>
      <c r="F1" s="353"/>
      <c r="G1" s="353"/>
      <c r="H1" s="353"/>
      <c r="I1" s="353"/>
      <c r="J1" s="353"/>
    </row>
    <row r="2" ht="12" customHeight="1"/>
    <row r="3" spans="2:19" ht="12" customHeight="1">
      <c r="B3" s="264" t="s">
        <v>195</v>
      </c>
      <c r="C3" s="265"/>
      <c r="D3" s="266"/>
      <c r="E3" s="350" t="s">
        <v>196</v>
      </c>
      <c r="F3" s="350" t="s">
        <v>197</v>
      </c>
      <c r="G3" s="344" t="s">
        <v>198</v>
      </c>
      <c r="H3" s="341" t="s">
        <v>199</v>
      </c>
      <c r="I3" s="344" t="s">
        <v>200</v>
      </c>
      <c r="J3" s="97"/>
      <c r="K3" s="363" t="s">
        <v>201</v>
      </c>
      <c r="L3" s="98"/>
      <c r="M3" s="344" t="s">
        <v>202</v>
      </c>
      <c r="N3" s="344" t="s">
        <v>203</v>
      </c>
      <c r="O3" s="347" t="s">
        <v>204</v>
      </c>
      <c r="P3" s="350" t="s">
        <v>205</v>
      </c>
      <c r="Q3" s="350" t="s">
        <v>206</v>
      </c>
      <c r="R3" s="350" t="s">
        <v>207</v>
      </c>
      <c r="S3" s="350" t="s">
        <v>208</v>
      </c>
    </row>
    <row r="4" spans="2:20" ht="12" customHeight="1">
      <c r="B4" s="267"/>
      <c r="C4" s="268"/>
      <c r="D4" s="269"/>
      <c r="E4" s="351"/>
      <c r="F4" s="351"/>
      <c r="G4" s="345"/>
      <c r="H4" s="342"/>
      <c r="I4" s="345"/>
      <c r="J4" s="99" t="s">
        <v>209</v>
      </c>
      <c r="K4" s="364"/>
      <c r="L4" s="100" t="s">
        <v>210</v>
      </c>
      <c r="M4" s="345"/>
      <c r="N4" s="345"/>
      <c r="O4" s="348"/>
      <c r="P4" s="351"/>
      <c r="Q4" s="351"/>
      <c r="R4" s="351"/>
      <c r="S4" s="351"/>
      <c r="T4" s="101"/>
    </row>
    <row r="5" spans="2:20" ht="12" customHeight="1">
      <c r="B5" s="267"/>
      <c r="C5" s="268"/>
      <c r="D5" s="269"/>
      <c r="E5" s="351"/>
      <c r="F5" s="351"/>
      <c r="G5" s="345"/>
      <c r="H5" s="342"/>
      <c r="I5" s="345"/>
      <c r="J5" s="99" t="s">
        <v>211</v>
      </c>
      <c r="K5" s="364"/>
      <c r="L5" s="100" t="s">
        <v>211</v>
      </c>
      <c r="M5" s="345"/>
      <c r="N5" s="345"/>
      <c r="O5" s="348"/>
      <c r="P5" s="351"/>
      <c r="Q5" s="351"/>
      <c r="R5" s="351"/>
      <c r="S5" s="351"/>
      <c r="T5" s="101"/>
    </row>
    <row r="6" spans="2:20" ht="12" customHeight="1">
      <c r="B6" s="270"/>
      <c r="C6" s="271"/>
      <c r="D6" s="272"/>
      <c r="E6" s="352"/>
      <c r="F6" s="352"/>
      <c r="G6" s="346"/>
      <c r="H6" s="343"/>
      <c r="I6" s="346"/>
      <c r="J6" s="102"/>
      <c r="K6" s="365"/>
      <c r="L6" s="103"/>
      <c r="M6" s="346"/>
      <c r="N6" s="346"/>
      <c r="O6" s="349"/>
      <c r="P6" s="352"/>
      <c r="Q6" s="352"/>
      <c r="R6" s="352"/>
      <c r="S6" s="352"/>
      <c r="T6" s="101"/>
    </row>
    <row r="7" spans="2:19" ht="12" customHeight="1">
      <c r="B7" s="253"/>
      <c r="C7" s="254"/>
      <c r="D7" s="255"/>
      <c r="E7" s="92" t="s">
        <v>39</v>
      </c>
      <c r="F7" s="92" t="s">
        <v>39</v>
      </c>
      <c r="G7" s="92" t="s">
        <v>39</v>
      </c>
      <c r="H7" s="92" t="s">
        <v>39</v>
      </c>
      <c r="I7" s="92" t="s">
        <v>39</v>
      </c>
      <c r="J7" s="92" t="s">
        <v>39</v>
      </c>
      <c r="K7" s="92" t="s">
        <v>39</v>
      </c>
      <c r="L7" s="92" t="s">
        <v>39</v>
      </c>
      <c r="M7" s="92" t="s">
        <v>39</v>
      </c>
      <c r="N7" s="92" t="s">
        <v>39</v>
      </c>
      <c r="O7" s="92" t="s">
        <v>39</v>
      </c>
      <c r="P7" s="92" t="s">
        <v>39</v>
      </c>
      <c r="Q7" s="92" t="s">
        <v>39</v>
      </c>
      <c r="R7" s="92" t="s">
        <v>39</v>
      </c>
      <c r="S7" s="92" t="s">
        <v>39</v>
      </c>
    </row>
    <row r="8" spans="2:19" ht="12" customHeight="1">
      <c r="B8" s="355" t="s">
        <v>212</v>
      </c>
      <c r="C8" s="357" t="s">
        <v>32</v>
      </c>
      <c r="D8" s="287"/>
      <c r="E8" s="104">
        <v>1781172</v>
      </c>
      <c r="F8" s="104">
        <v>136842</v>
      </c>
      <c r="G8" s="104">
        <v>183419</v>
      </c>
      <c r="H8" s="104">
        <v>163552</v>
      </c>
      <c r="I8" s="104">
        <v>2375</v>
      </c>
      <c r="J8" s="104">
        <v>67749</v>
      </c>
      <c r="K8" s="104">
        <v>70632</v>
      </c>
      <c r="L8" s="104">
        <v>34886</v>
      </c>
      <c r="M8" s="104">
        <v>34049</v>
      </c>
      <c r="N8" s="104">
        <v>44124</v>
      </c>
      <c r="O8" s="105" t="s">
        <v>213</v>
      </c>
      <c r="P8" s="104">
        <v>452757</v>
      </c>
      <c r="Q8" s="104">
        <v>12628</v>
      </c>
      <c r="R8" s="105" t="s">
        <v>213</v>
      </c>
      <c r="S8" s="104">
        <v>6384865</v>
      </c>
    </row>
    <row r="9" spans="2:19" ht="12" customHeight="1">
      <c r="B9" s="356"/>
      <c r="C9" s="23"/>
      <c r="D9" s="51" t="s">
        <v>214</v>
      </c>
      <c r="E9" s="106">
        <v>1443994</v>
      </c>
      <c r="F9" s="106">
        <v>111159</v>
      </c>
      <c r="G9" s="106">
        <v>128203</v>
      </c>
      <c r="H9" s="106">
        <v>142832</v>
      </c>
      <c r="I9" s="106">
        <v>1418</v>
      </c>
      <c r="J9" s="106">
        <v>48430</v>
      </c>
      <c r="K9" s="106">
        <v>32254</v>
      </c>
      <c r="L9" s="106">
        <v>31633</v>
      </c>
      <c r="M9" s="106">
        <v>122</v>
      </c>
      <c r="N9" s="106">
        <v>1096</v>
      </c>
      <c r="O9" s="107" t="s">
        <v>63</v>
      </c>
      <c r="P9" s="106">
        <v>417993</v>
      </c>
      <c r="Q9" s="106">
        <v>12168</v>
      </c>
      <c r="R9" s="107" t="s">
        <v>215</v>
      </c>
      <c r="S9" s="107" t="s">
        <v>63</v>
      </c>
    </row>
    <row r="10" spans="2:19" ht="12" customHeight="1">
      <c r="B10" s="356"/>
      <c r="C10" s="23"/>
      <c r="D10" s="51" t="s">
        <v>216</v>
      </c>
      <c r="E10" s="106">
        <v>225006</v>
      </c>
      <c r="F10" s="106">
        <v>15917</v>
      </c>
      <c r="G10" s="106">
        <v>29006</v>
      </c>
      <c r="H10" s="106">
        <v>13939</v>
      </c>
      <c r="I10" s="106">
        <v>344</v>
      </c>
      <c r="J10" s="106">
        <v>13675</v>
      </c>
      <c r="K10" s="106">
        <v>27872</v>
      </c>
      <c r="L10" s="106">
        <v>571</v>
      </c>
      <c r="M10" s="107">
        <v>16083</v>
      </c>
      <c r="N10" s="107">
        <v>23624</v>
      </c>
      <c r="O10" s="107" t="s">
        <v>63</v>
      </c>
      <c r="P10" s="106">
        <v>26291</v>
      </c>
      <c r="Q10" s="106">
        <v>366</v>
      </c>
      <c r="R10" s="107" t="s">
        <v>215</v>
      </c>
      <c r="S10" s="107" t="s">
        <v>63</v>
      </c>
    </row>
    <row r="11" spans="2:19" ht="12" customHeight="1">
      <c r="B11" s="356"/>
      <c r="C11" s="23"/>
      <c r="D11" s="108" t="s">
        <v>217</v>
      </c>
      <c r="E11" s="107" t="s">
        <v>215</v>
      </c>
      <c r="F11" s="107" t="s">
        <v>215</v>
      </c>
      <c r="G11" s="107" t="s">
        <v>215</v>
      </c>
      <c r="H11" s="107" t="s">
        <v>215</v>
      </c>
      <c r="I11" s="107" t="s">
        <v>215</v>
      </c>
      <c r="J11" s="107" t="s">
        <v>215</v>
      </c>
      <c r="K11" s="107" t="s">
        <v>215</v>
      </c>
      <c r="L11" s="107" t="s">
        <v>215</v>
      </c>
      <c r="M11" s="107" t="s">
        <v>215</v>
      </c>
      <c r="N11" s="107" t="s">
        <v>215</v>
      </c>
      <c r="O11" s="107" t="s">
        <v>63</v>
      </c>
      <c r="P11" s="106">
        <v>2390</v>
      </c>
      <c r="Q11" s="107" t="s">
        <v>215</v>
      </c>
      <c r="R11" s="107" t="s">
        <v>215</v>
      </c>
      <c r="S11" s="107" t="s">
        <v>63</v>
      </c>
    </row>
    <row r="12" spans="2:19" ht="12" customHeight="1">
      <c r="B12" s="356"/>
      <c r="C12" s="23"/>
      <c r="D12" s="108" t="s">
        <v>218</v>
      </c>
      <c r="E12" s="107">
        <v>9188</v>
      </c>
      <c r="F12" s="107">
        <v>940</v>
      </c>
      <c r="G12" s="107">
        <v>2085</v>
      </c>
      <c r="H12" s="106">
        <v>79</v>
      </c>
      <c r="I12" s="107" t="s">
        <v>215</v>
      </c>
      <c r="J12" s="107">
        <v>366</v>
      </c>
      <c r="K12" s="107" t="s">
        <v>215</v>
      </c>
      <c r="L12" s="107">
        <v>418</v>
      </c>
      <c r="M12" s="107" t="s">
        <v>215</v>
      </c>
      <c r="N12" s="106">
        <v>114</v>
      </c>
      <c r="O12" s="107" t="s">
        <v>63</v>
      </c>
      <c r="P12" s="106">
        <v>2135</v>
      </c>
      <c r="Q12" s="107" t="s">
        <v>215</v>
      </c>
      <c r="R12" s="107" t="s">
        <v>215</v>
      </c>
      <c r="S12" s="107" t="s">
        <v>63</v>
      </c>
    </row>
    <row r="13" spans="2:19" ht="12" customHeight="1">
      <c r="B13" s="356"/>
      <c r="C13" s="23"/>
      <c r="D13" s="51" t="s">
        <v>219</v>
      </c>
      <c r="E13" s="107" t="s">
        <v>215</v>
      </c>
      <c r="F13" s="107" t="s">
        <v>215</v>
      </c>
      <c r="G13" s="107" t="s">
        <v>215</v>
      </c>
      <c r="H13" s="107" t="s">
        <v>215</v>
      </c>
      <c r="I13" s="107" t="s">
        <v>215</v>
      </c>
      <c r="J13" s="107" t="s">
        <v>215</v>
      </c>
      <c r="K13" s="107" t="s">
        <v>215</v>
      </c>
      <c r="L13" s="107" t="s">
        <v>215</v>
      </c>
      <c r="M13" s="106">
        <v>11</v>
      </c>
      <c r="N13" s="106">
        <v>19</v>
      </c>
      <c r="O13" s="107" t="s">
        <v>63</v>
      </c>
      <c r="P13" s="107" t="s">
        <v>215</v>
      </c>
      <c r="Q13" s="107" t="s">
        <v>215</v>
      </c>
      <c r="R13" s="107" t="s">
        <v>215</v>
      </c>
      <c r="S13" s="107" t="s">
        <v>63</v>
      </c>
    </row>
    <row r="14" spans="2:19" ht="12" customHeight="1">
      <c r="B14" s="356"/>
      <c r="C14" s="23"/>
      <c r="D14" s="51" t="s">
        <v>220</v>
      </c>
      <c r="E14" s="107" t="s">
        <v>215</v>
      </c>
      <c r="F14" s="107" t="s">
        <v>215</v>
      </c>
      <c r="G14" s="107" t="s">
        <v>215</v>
      </c>
      <c r="H14" s="107" t="s">
        <v>215</v>
      </c>
      <c r="I14" s="107" t="s">
        <v>215</v>
      </c>
      <c r="J14" s="107" t="s">
        <v>215</v>
      </c>
      <c r="K14" s="107" t="s">
        <v>215</v>
      </c>
      <c r="L14" s="107" t="s">
        <v>215</v>
      </c>
      <c r="M14" s="107">
        <v>1358</v>
      </c>
      <c r="N14" s="107">
        <v>2406</v>
      </c>
      <c r="O14" s="107" t="s">
        <v>63</v>
      </c>
      <c r="P14" s="107" t="s">
        <v>215</v>
      </c>
      <c r="Q14" s="107" t="s">
        <v>215</v>
      </c>
      <c r="R14" s="107" t="s">
        <v>215</v>
      </c>
      <c r="S14" s="107" t="s">
        <v>63</v>
      </c>
    </row>
    <row r="15" spans="2:19" ht="12" customHeight="1">
      <c r="B15" s="356"/>
      <c r="C15" s="23"/>
      <c r="D15" s="109" t="s">
        <v>221</v>
      </c>
      <c r="E15" s="107" t="s">
        <v>215</v>
      </c>
      <c r="F15" s="107" t="s">
        <v>215</v>
      </c>
      <c r="G15" s="107" t="s">
        <v>215</v>
      </c>
      <c r="H15" s="107" t="s">
        <v>215</v>
      </c>
      <c r="I15" s="107" t="s">
        <v>215</v>
      </c>
      <c r="J15" s="107" t="s">
        <v>215</v>
      </c>
      <c r="K15" s="107" t="s">
        <v>215</v>
      </c>
      <c r="L15" s="107" t="s">
        <v>215</v>
      </c>
      <c r="M15" s="106">
        <v>30</v>
      </c>
      <c r="N15" s="106">
        <v>53</v>
      </c>
      <c r="O15" s="107" t="s">
        <v>63</v>
      </c>
      <c r="P15" s="107" t="s">
        <v>215</v>
      </c>
      <c r="Q15" s="107" t="s">
        <v>215</v>
      </c>
      <c r="R15" s="107" t="s">
        <v>215</v>
      </c>
      <c r="S15" s="107" t="s">
        <v>63</v>
      </c>
    </row>
    <row r="16" spans="2:19" ht="12" customHeight="1">
      <c r="B16" s="356"/>
      <c r="C16" s="23"/>
      <c r="D16" s="109" t="s">
        <v>222</v>
      </c>
      <c r="E16" s="106">
        <v>8157</v>
      </c>
      <c r="F16" s="107" t="s">
        <v>215</v>
      </c>
      <c r="G16" s="107" t="s">
        <v>215</v>
      </c>
      <c r="H16" s="107" t="s">
        <v>215</v>
      </c>
      <c r="I16" s="107" t="s">
        <v>215</v>
      </c>
      <c r="J16" s="106">
        <v>768</v>
      </c>
      <c r="K16" s="106">
        <v>913</v>
      </c>
      <c r="L16" s="107" t="s">
        <v>215</v>
      </c>
      <c r="M16" s="107" t="s">
        <v>215</v>
      </c>
      <c r="N16" s="107" t="s">
        <v>215</v>
      </c>
      <c r="O16" s="107" t="s">
        <v>63</v>
      </c>
      <c r="P16" s="107" t="s">
        <v>215</v>
      </c>
      <c r="Q16" s="107" t="s">
        <v>215</v>
      </c>
      <c r="R16" s="107" t="s">
        <v>215</v>
      </c>
      <c r="S16" s="107" t="s">
        <v>63</v>
      </c>
    </row>
    <row r="17" spans="2:19" ht="12" customHeight="1">
      <c r="B17" s="356"/>
      <c r="C17" s="23"/>
      <c r="D17" s="51" t="s">
        <v>223</v>
      </c>
      <c r="E17" s="106">
        <v>22175</v>
      </c>
      <c r="F17" s="110">
        <v>936</v>
      </c>
      <c r="G17" s="106">
        <v>2744</v>
      </c>
      <c r="H17" s="111">
        <v>3203</v>
      </c>
      <c r="I17" s="110">
        <v>30</v>
      </c>
      <c r="J17" s="110">
        <v>1162</v>
      </c>
      <c r="K17" s="106">
        <v>2312</v>
      </c>
      <c r="L17" s="107" t="s">
        <v>215</v>
      </c>
      <c r="M17" s="106">
        <v>156</v>
      </c>
      <c r="N17" s="106">
        <v>198</v>
      </c>
      <c r="O17" s="107" t="s">
        <v>63</v>
      </c>
      <c r="P17" s="107" t="s">
        <v>215</v>
      </c>
      <c r="Q17" s="107" t="s">
        <v>215</v>
      </c>
      <c r="R17" s="107" t="s">
        <v>215</v>
      </c>
      <c r="S17" s="107" t="s">
        <v>63</v>
      </c>
    </row>
    <row r="18" spans="2:19" ht="12" customHeight="1">
      <c r="B18" s="356"/>
      <c r="C18" s="23"/>
      <c r="D18" s="51" t="s">
        <v>224</v>
      </c>
      <c r="E18" s="106">
        <v>11260</v>
      </c>
      <c r="F18" s="107" t="s">
        <v>215</v>
      </c>
      <c r="G18" s="106">
        <v>1222</v>
      </c>
      <c r="H18" s="107" t="s">
        <v>215</v>
      </c>
      <c r="I18" s="110">
        <v>50</v>
      </c>
      <c r="J18" s="110">
        <v>579</v>
      </c>
      <c r="K18" s="106">
        <v>1074</v>
      </c>
      <c r="L18" s="107" t="s">
        <v>215</v>
      </c>
      <c r="M18" s="107" t="s">
        <v>215</v>
      </c>
      <c r="N18" s="106">
        <v>105</v>
      </c>
      <c r="O18" s="107" t="s">
        <v>63</v>
      </c>
      <c r="P18" s="107" t="s">
        <v>215</v>
      </c>
      <c r="Q18" s="107" t="s">
        <v>215</v>
      </c>
      <c r="R18" s="107" t="s">
        <v>215</v>
      </c>
      <c r="S18" s="107" t="s">
        <v>63</v>
      </c>
    </row>
    <row r="19" spans="2:19" ht="12" customHeight="1">
      <c r="B19" s="356"/>
      <c r="C19" s="23"/>
      <c r="D19" s="51" t="s">
        <v>225</v>
      </c>
      <c r="E19" s="106">
        <v>2923</v>
      </c>
      <c r="F19" s="106">
        <v>588</v>
      </c>
      <c r="G19" s="106">
        <v>916</v>
      </c>
      <c r="H19" s="107" t="s">
        <v>215</v>
      </c>
      <c r="I19" s="107">
        <v>111</v>
      </c>
      <c r="J19" s="111">
        <v>392</v>
      </c>
      <c r="K19" s="106">
        <v>326</v>
      </c>
      <c r="L19" s="107" t="s">
        <v>215</v>
      </c>
      <c r="M19" s="107" t="s">
        <v>215</v>
      </c>
      <c r="N19" s="107" t="s">
        <v>215</v>
      </c>
      <c r="O19" s="107" t="s">
        <v>63</v>
      </c>
      <c r="P19" s="107" t="s">
        <v>215</v>
      </c>
      <c r="Q19" s="107" t="s">
        <v>215</v>
      </c>
      <c r="R19" s="107" t="s">
        <v>215</v>
      </c>
      <c r="S19" s="107" t="s">
        <v>63</v>
      </c>
    </row>
    <row r="20" spans="2:19" ht="12" customHeight="1">
      <c r="B20" s="356"/>
      <c r="C20" s="23"/>
      <c r="D20" s="51" t="s">
        <v>226</v>
      </c>
      <c r="E20" s="106">
        <v>2120</v>
      </c>
      <c r="F20" s="107">
        <v>136</v>
      </c>
      <c r="G20" s="110">
        <v>311</v>
      </c>
      <c r="H20" s="111">
        <v>332</v>
      </c>
      <c r="I20" s="107" t="s">
        <v>215</v>
      </c>
      <c r="J20" s="107">
        <v>41</v>
      </c>
      <c r="K20" s="106">
        <v>224</v>
      </c>
      <c r="L20" s="107" t="s">
        <v>215</v>
      </c>
      <c r="M20" s="107" t="s">
        <v>215</v>
      </c>
      <c r="N20" s="107" t="s">
        <v>215</v>
      </c>
      <c r="O20" s="107" t="s">
        <v>63</v>
      </c>
      <c r="P20" s="107" t="s">
        <v>215</v>
      </c>
      <c r="Q20" s="107">
        <v>88</v>
      </c>
      <c r="R20" s="107" t="s">
        <v>215</v>
      </c>
      <c r="S20" s="107" t="s">
        <v>63</v>
      </c>
    </row>
    <row r="21" spans="2:19" ht="12" customHeight="1">
      <c r="B21" s="356"/>
      <c r="C21" s="23"/>
      <c r="D21" s="51" t="s">
        <v>227</v>
      </c>
      <c r="E21" s="106">
        <v>20842</v>
      </c>
      <c r="F21" s="110">
        <v>1820</v>
      </c>
      <c r="G21" s="107" t="s">
        <v>215</v>
      </c>
      <c r="H21" s="107" t="s">
        <v>215</v>
      </c>
      <c r="I21" s="107" t="s">
        <v>215</v>
      </c>
      <c r="J21" s="111">
        <v>1201</v>
      </c>
      <c r="K21" s="106">
        <v>2631</v>
      </c>
      <c r="L21" s="106">
        <v>1488</v>
      </c>
      <c r="M21" s="107" t="s">
        <v>215</v>
      </c>
      <c r="N21" s="107" t="s">
        <v>215</v>
      </c>
      <c r="O21" s="107" t="s">
        <v>63</v>
      </c>
      <c r="P21" s="107" t="s">
        <v>215</v>
      </c>
      <c r="Q21" s="107" t="s">
        <v>215</v>
      </c>
      <c r="R21" s="107" t="s">
        <v>215</v>
      </c>
      <c r="S21" s="107" t="s">
        <v>63</v>
      </c>
    </row>
    <row r="22" spans="2:19" ht="12" customHeight="1">
      <c r="B22" s="356"/>
      <c r="C22" s="23"/>
      <c r="D22" s="51" t="s">
        <v>228</v>
      </c>
      <c r="E22" s="106">
        <v>347</v>
      </c>
      <c r="F22" s="107" t="s">
        <v>215</v>
      </c>
      <c r="G22" s="107" t="s">
        <v>215</v>
      </c>
      <c r="H22" s="107">
        <v>161</v>
      </c>
      <c r="I22" s="107" t="s">
        <v>215</v>
      </c>
      <c r="J22" s="111">
        <v>22</v>
      </c>
      <c r="K22" s="106">
        <v>31</v>
      </c>
      <c r="L22" s="107" t="s">
        <v>215</v>
      </c>
      <c r="M22" s="107" t="s">
        <v>215</v>
      </c>
      <c r="N22" s="107" t="s">
        <v>215</v>
      </c>
      <c r="O22" s="107" t="s">
        <v>63</v>
      </c>
      <c r="P22" s="107" t="s">
        <v>215</v>
      </c>
      <c r="Q22" s="107" t="s">
        <v>215</v>
      </c>
      <c r="R22" s="107" t="s">
        <v>215</v>
      </c>
      <c r="S22" s="107" t="s">
        <v>63</v>
      </c>
    </row>
    <row r="23" spans="2:19" ht="12" customHeight="1">
      <c r="B23" s="356"/>
      <c r="C23" s="23"/>
      <c r="D23" s="109" t="s">
        <v>229</v>
      </c>
      <c r="E23" s="106">
        <v>2028</v>
      </c>
      <c r="F23" s="106">
        <v>138</v>
      </c>
      <c r="G23" s="107">
        <v>259</v>
      </c>
      <c r="H23" s="107">
        <v>127</v>
      </c>
      <c r="I23" s="107" t="s">
        <v>215</v>
      </c>
      <c r="J23" s="106">
        <v>122</v>
      </c>
      <c r="K23" s="106">
        <v>259</v>
      </c>
      <c r="L23" s="107" t="s">
        <v>215</v>
      </c>
      <c r="M23" s="112">
        <v>32</v>
      </c>
      <c r="N23" s="112">
        <v>581</v>
      </c>
      <c r="O23" s="107" t="s">
        <v>63</v>
      </c>
      <c r="P23" s="106">
        <v>217</v>
      </c>
      <c r="Q23" s="107" t="s">
        <v>215</v>
      </c>
      <c r="R23" s="107" t="s">
        <v>215</v>
      </c>
      <c r="S23" s="107" t="s">
        <v>63</v>
      </c>
    </row>
    <row r="24" spans="2:19" ht="12" customHeight="1">
      <c r="B24" s="356"/>
      <c r="C24" s="23"/>
      <c r="D24" s="51" t="s">
        <v>230</v>
      </c>
      <c r="E24" s="106">
        <v>24527</v>
      </c>
      <c r="F24" s="110">
        <v>3256</v>
      </c>
      <c r="G24" s="106">
        <v>4410</v>
      </c>
      <c r="H24" s="107">
        <v>2692</v>
      </c>
      <c r="I24" s="106">
        <v>16</v>
      </c>
      <c r="J24" s="111">
        <v>807</v>
      </c>
      <c r="K24" s="110">
        <v>2193</v>
      </c>
      <c r="L24" s="107">
        <v>191</v>
      </c>
      <c r="M24" s="112">
        <v>15703</v>
      </c>
      <c r="N24" s="112">
        <v>11472</v>
      </c>
      <c r="O24" s="107" t="s">
        <v>63</v>
      </c>
      <c r="P24" s="110">
        <v>3413</v>
      </c>
      <c r="Q24" s="107" t="s">
        <v>215</v>
      </c>
      <c r="R24" s="107" t="s">
        <v>215</v>
      </c>
      <c r="S24" s="107" t="s">
        <v>63</v>
      </c>
    </row>
    <row r="25" spans="2:19" ht="12" customHeight="1">
      <c r="B25" s="356"/>
      <c r="C25" s="23"/>
      <c r="D25" s="51" t="s">
        <v>231</v>
      </c>
      <c r="E25" s="107" t="s">
        <v>215</v>
      </c>
      <c r="F25" s="107" t="s">
        <v>215</v>
      </c>
      <c r="G25" s="107" t="s">
        <v>215</v>
      </c>
      <c r="H25" s="107" t="s">
        <v>215</v>
      </c>
      <c r="I25" s="107" t="s">
        <v>215</v>
      </c>
      <c r="J25" s="107" t="s">
        <v>215</v>
      </c>
      <c r="K25" s="107" t="s">
        <v>215</v>
      </c>
      <c r="L25" s="107" t="s">
        <v>215</v>
      </c>
      <c r="M25" s="107" t="s">
        <v>215</v>
      </c>
      <c r="N25" s="107" t="s">
        <v>215</v>
      </c>
      <c r="O25" s="107" t="s">
        <v>63</v>
      </c>
      <c r="P25" s="107" t="s">
        <v>215</v>
      </c>
      <c r="Q25" s="107" t="s">
        <v>215</v>
      </c>
      <c r="R25" s="107" t="s">
        <v>215</v>
      </c>
      <c r="S25" s="107" t="s">
        <v>63</v>
      </c>
    </row>
    <row r="26" spans="2:19" ht="12" customHeight="1">
      <c r="B26" s="356"/>
      <c r="C26" s="23"/>
      <c r="D26" s="51" t="s">
        <v>232</v>
      </c>
      <c r="E26" s="106">
        <v>3008</v>
      </c>
      <c r="F26" s="106">
        <v>213</v>
      </c>
      <c r="G26" s="106">
        <v>401</v>
      </c>
      <c r="H26" s="106">
        <v>187</v>
      </c>
      <c r="I26" s="106">
        <v>1</v>
      </c>
      <c r="J26" s="106">
        <v>184</v>
      </c>
      <c r="K26" s="106">
        <v>425</v>
      </c>
      <c r="L26" s="107" t="s">
        <v>215</v>
      </c>
      <c r="M26" s="107" t="s">
        <v>215</v>
      </c>
      <c r="N26" s="107" t="s">
        <v>215</v>
      </c>
      <c r="O26" s="107" t="s">
        <v>63</v>
      </c>
      <c r="P26" s="110">
        <v>318</v>
      </c>
      <c r="Q26" s="107" t="s">
        <v>215</v>
      </c>
      <c r="R26" s="107" t="s">
        <v>215</v>
      </c>
      <c r="S26" s="107" t="s">
        <v>63</v>
      </c>
    </row>
    <row r="27" spans="2:19" ht="12" customHeight="1">
      <c r="B27" s="356"/>
      <c r="C27" s="23"/>
      <c r="D27" s="51" t="s">
        <v>233</v>
      </c>
      <c r="E27" s="110">
        <v>4940</v>
      </c>
      <c r="F27" s="110">
        <v>1739</v>
      </c>
      <c r="G27" s="106">
        <v>223</v>
      </c>
      <c r="H27" s="107" t="s">
        <v>215</v>
      </c>
      <c r="I27" s="107" t="s">
        <v>215</v>
      </c>
      <c r="J27" s="107" t="s">
        <v>215</v>
      </c>
      <c r="K27" s="107" t="s">
        <v>215</v>
      </c>
      <c r="L27" s="107" t="s">
        <v>215</v>
      </c>
      <c r="M27" s="107" t="s">
        <v>215</v>
      </c>
      <c r="N27" s="107" t="s">
        <v>215</v>
      </c>
      <c r="O27" s="107" t="s">
        <v>63</v>
      </c>
      <c r="P27" s="107" t="s">
        <v>215</v>
      </c>
      <c r="Q27" s="107" t="s">
        <v>215</v>
      </c>
      <c r="R27" s="107" t="s">
        <v>215</v>
      </c>
      <c r="S27" s="107" t="s">
        <v>63</v>
      </c>
    </row>
    <row r="28" spans="2:19" ht="12" customHeight="1">
      <c r="B28" s="356"/>
      <c r="C28" s="23"/>
      <c r="D28" s="51" t="s">
        <v>234</v>
      </c>
      <c r="E28" s="107" t="s">
        <v>215</v>
      </c>
      <c r="F28" s="107" t="s">
        <v>215</v>
      </c>
      <c r="G28" s="107" t="s">
        <v>215</v>
      </c>
      <c r="H28" s="107" t="s">
        <v>215</v>
      </c>
      <c r="I28" s="107" t="s">
        <v>215</v>
      </c>
      <c r="J28" s="107" t="s">
        <v>215</v>
      </c>
      <c r="K28" s="107" t="s">
        <v>215</v>
      </c>
      <c r="L28" s="107" t="s">
        <v>215</v>
      </c>
      <c r="M28" s="107" t="s">
        <v>215</v>
      </c>
      <c r="N28" s="107" t="s">
        <v>215</v>
      </c>
      <c r="O28" s="107" t="s">
        <v>63</v>
      </c>
      <c r="P28" s="107" t="s">
        <v>215</v>
      </c>
      <c r="Q28" s="107" t="s">
        <v>215</v>
      </c>
      <c r="R28" s="107" t="s">
        <v>215</v>
      </c>
      <c r="S28" s="107" t="s">
        <v>63</v>
      </c>
    </row>
    <row r="29" spans="2:19" ht="12" customHeight="1">
      <c r="B29" s="356"/>
      <c r="C29" s="23"/>
      <c r="D29" s="51" t="s">
        <v>235</v>
      </c>
      <c r="E29" s="107" t="s">
        <v>215</v>
      </c>
      <c r="F29" s="107" t="s">
        <v>215</v>
      </c>
      <c r="G29" s="107" t="s">
        <v>215</v>
      </c>
      <c r="H29" s="107" t="s">
        <v>215</v>
      </c>
      <c r="I29" s="107" t="s">
        <v>215</v>
      </c>
      <c r="J29" s="107" t="s">
        <v>215</v>
      </c>
      <c r="K29" s="107" t="s">
        <v>215</v>
      </c>
      <c r="L29" s="107" t="s">
        <v>215</v>
      </c>
      <c r="M29" s="107" t="s">
        <v>215</v>
      </c>
      <c r="N29" s="107" t="s">
        <v>215</v>
      </c>
      <c r="O29" s="107" t="s">
        <v>63</v>
      </c>
      <c r="P29" s="107" t="s">
        <v>215</v>
      </c>
      <c r="Q29" s="107" t="s">
        <v>215</v>
      </c>
      <c r="R29" s="107" t="s">
        <v>215</v>
      </c>
      <c r="S29" s="107" t="s">
        <v>63</v>
      </c>
    </row>
    <row r="30" spans="2:19" ht="12" customHeight="1">
      <c r="B30" s="356"/>
      <c r="C30" s="113"/>
      <c r="D30" s="114" t="s">
        <v>236</v>
      </c>
      <c r="E30" s="107" t="s">
        <v>215</v>
      </c>
      <c r="F30" s="107" t="s">
        <v>215</v>
      </c>
      <c r="G30" s="107" t="s">
        <v>215</v>
      </c>
      <c r="H30" s="107" t="s">
        <v>215</v>
      </c>
      <c r="I30" s="107" t="s">
        <v>215</v>
      </c>
      <c r="J30" s="107" t="s">
        <v>215</v>
      </c>
      <c r="K30" s="107" t="s">
        <v>215</v>
      </c>
      <c r="L30" s="107" t="s">
        <v>215</v>
      </c>
      <c r="M30" s="107" t="s">
        <v>215</v>
      </c>
      <c r="N30" s="107" t="s">
        <v>215</v>
      </c>
      <c r="O30" s="107" t="s">
        <v>63</v>
      </c>
      <c r="P30" s="107" t="s">
        <v>215</v>
      </c>
      <c r="Q30" s="107" t="s">
        <v>215</v>
      </c>
      <c r="R30" s="107" t="s">
        <v>215</v>
      </c>
      <c r="S30" s="107" t="s">
        <v>63</v>
      </c>
    </row>
    <row r="31" spans="2:19" ht="12" customHeight="1" thickBot="1">
      <c r="B31" s="356"/>
      <c r="C31" s="113"/>
      <c r="D31" s="115" t="s">
        <v>9</v>
      </c>
      <c r="E31" s="116">
        <v>657</v>
      </c>
      <c r="F31" s="107" t="s">
        <v>237</v>
      </c>
      <c r="G31" s="112">
        <v>13641</v>
      </c>
      <c r="H31" s="107" t="s">
        <v>237</v>
      </c>
      <c r="I31" s="117">
        <v>404</v>
      </c>
      <c r="J31" s="107" t="s">
        <v>237</v>
      </c>
      <c r="K31" s="112">
        <v>118</v>
      </c>
      <c r="L31" s="116">
        <v>585</v>
      </c>
      <c r="M31" s="112">
        <v>554</v>
      </c>
      <c r="N31" s="112">
        <v>4980</v>
      </c>
      <c r="O31" s="116" t="s">
        <v>63</v>
      </c>
      <c r="P31" s="107" t="s">
        <v>237</v>
      </c>
      <c r="Q31" s="107" t="s">
        <v>237</v>
      </c>
      <c r="R31" s="107" t="s">
        <v>237</v>
      </c>
      <c r="S31" s="116" t="s">
        <v>63</v>
      </c>
    </row>
    <row r="32" spans="2:19" s="29" customFormat="1" ht="12" customHeight="1">
      <c r="B32" s="358" t="s">
        <v>238</v>
      </c>
      <c r="C32" s="361" t="s">
        <v>32</v>
      </c>
      <c r="D32" s="362"/>
      <c r="E32" s="118" t="s">
        <v>45</v>
      </c>
      <c r="F32" s="118" t="s">
        <v>45</v>
      </c>
      <c r="G32" s="119">
        <v>145025</v>
      </c>
      <c r="H32" s="118" t="s">
        <v>45</v>
      </c>
      <c r="I32" s="118" t="s">
        <v>45</v>
      </c>
      <c r="J32" s="118" t="s">
        <v>45</v>
      </c>
      <c r="K32" s="118" t="s">
        <v>45</v>
      </c>
      <c r="L32" s="118" t="s">
        <v>45</v>
      </c>
      <c r="M32" s="119">
        <v>70153</v>
      </c>
      <c r="N32" s="119">
        <v>142125</v>
      </c>
      <c r="O32" s="118" t="s">
        <v>63</v>
      </c>
      <c r="P32" s="118" t="s">
        <v>63</v>
      </c>
      <c r="Q32" s="118" t="s">
        <v>63</v>
      </c>
      <c r="R32" s="118" t="s">
        <v>63</v>
      </c>
      <c r="S32" s="118" t="s">
        <v>63</v>
      </c>
    </row>
    <row r="33" spans="2:19" ht="12" customHeight="1">
      <c r="B33" s="359"/>
      <c r="C33" s="23"/>
      <c r="D33" s="115" t="s">
        <v>239</v>
      </c>
      <c r="E33" s="107" t="s">
        <v>45</v>
      </c>
      <c r="F33" s="107" t="s">
        <v>45</v>
      </c>
      <c r="G33" s="107">
        <v>119313</v>
      </c>
      <c r="H33" s="107" t="s">
        <v>45</v>
      </c>
      <c r="I33" s="107" t="s">
        <v>45</v>
      </c>
      <c r="J33" s="107" t="s">
        <v>45</v>
      </c>
      <c r="K33" s="107" t="s">
        <v>45</v>
      </c>
      <c r="L33" s="107" t="s">
        <v>45</v>
      </c>
      <c r="M33" s="106">
        <v>47644</v>
      </c>
      <c r="N33" s="106">
        <v>96398</v>
      </c>
      <c r="O33" s="107" t="s">
        <v>63</v>
      </c>
      <c r="P33" s="107" t="s">
        <v>45</v>
      </c>
      <c r="Q33" s="107" t="s">
        <v>45</v>
      </c>
      <c r="R33" s="107" t="s">
        <v>45</v>
      </c>
      <c r="S33" s="107" t="s">
        <v>63</v>
      </c>
    </row>
    <row r="34" spans="2:19" ht="12" customHeight="1">
      <c r="B34" s="359"/>
      <c r="C34" s="23"/>
      <c r="D34" s="120" t="s">
        <v>240</v>
      </c>
      <c r="E34" s="107" t="s">
        <v>45</v>
      </c>
      <c r="F34" s="107" t="s">
        <v>45</v>
      </c>
      <c r="G34" s="107" t="s">
        <v>45</v>
      </c>
      <c r="H34" s="107" t="s">
        <v>45</v>
      </c>
      <c r="I34" s="107" t="s">
        <v>45</v>
      </c>
      <c r="J34" s="107" t="s">
        <v>45</v>
      </c>
      <c r="K34" s="107" t="s">
        <v>45</v>
      </c>
      <c r="L34" s="107" t="s">
        <v>45</v>
      </c>
      <c r="M34" s="107">
        <v>5</v>
      </c>
      <c r="N34" s="107" t="s">
        <v>45</v>
      </c>
      <c r="O34" s="107" t="s">
        <v>63</v>
      </c>
      <c r="P34" s="107" t="s">
        <v>45</v>
      </c>
      <c r="Q34" s="107" t="s">
        <v>45</v>
      </c>
      <c r="R34" s="107" t="s">
        <v>45</v>
      </c>
      <c r="S34" s="107" t="s">
        <v>63</v>
      </c>
    </row>
    <row r="35" spans="2:19" ht="12" customHeight="1">
      <c r="B35" s="359"/>
      <c r="C35" s="23"/>
      <c r="D35" s="120" t="s">
        <v>241</v>
      </c>
      <c r="E35" s="107" t="s">
        <v>45</v>
      </c>
      <c r="F35" s="107" t="s">
        <v>45</v>
      </c>
      <c r="G35" s="107">
        <v>25711</v>
      </c>
      <c r="H35" s="107" t="s">
        <v>45</v>
      </c>
      <c r="I35" s="107" t="s">
        <v>45</v>
      </c>
      <c r="J35" s="107" t="s">
        <v>45</v>
      </c>
      <c r="K35" s="107" t="s">
        <v>45</v>
      </c>
      <c r="L35" s="107" t="s">
        <v>45</v>
      </c>
      <c r="M35" s="107" t="s">
        <v>45</v>
      </c>
      <c r="N35" s="107" t="s">
        <v>45</v>
      </c>
      <c r="O35" s="107" t="s">
        <v>63</v>
      </c>
      <c r="P35" s="107" t="s">
        <v>45</v>
      </c>
      <c r="Q35" s="107" t="s">
        <v>45</v>
      </c>
      <c r="R35" s="107" t="s">
        <v>45</v>
      </c>
      <c r="S35" s="107" t="s">
        <v>63</v>
      </c>
    </row>
    <row r="36" spans="2:19" ht="12" customHeight="1">
      <c r="B36" s="360"/>
      <c r="C36" s="23"/>
      <c r="D36" s="51" t="s">
        <v>242</v>
      </c>
      <c r="E36" s="107" t="s">
        <v>45</v>
      </c>
      <c r="F36" s="107" t="s">
        <v>45</v>
      </c>
      <c r="G36" s="107" t="s">
        <v>45</v>
      </c>
      <c r="H36" s="107" t="s">
        <v>45</v>
      </c>
      <c r="I36" s="107" t="s">
        <v>45</v>
      </c>
      <c r="J36" s="107" t="s">
        <v>45</v>
      </c>
      <c r="K36" s="107" t="s">
        <v>45</v>
      </c>
      <c r="L36" s="107" t="s">
        <v>45</v>
      </c>
      <c r="M36" s="106">
        <v>22505</v>
      </c>
      <c r="N36" s="106">
        <v>45727</v>
      </c>
      <c r="O36" s="107" t="s">
        <v>63</v>
      </c>
      <c r="P36" s="107" t="s">
        <v>45</v>
      </c>
      <c r="Q36" s="107" t="s">
        <v>45</v>
      </c>
      <c r="R36" s="107" t="s">
        <v>45</v>
      </c>
      <c r="S36" s="107" t="s">
        <v>63</v>
      </c>
    </row>
    <row r="37" spans="3:19" s="121" customFormat="1" ht="12" customHeight="1">
      <c r="C37" s="354"/>
      <c r="D37" s="354"/>
      <c r="E37" s="122"/>
      <c r="F37" s="122"/>
      <c r="G37" s="123"/>
      <c r="H37" s="123"/>
      <c r="I37" s="122"/>
      <c r="J37" s="122"/>
      <c r="K37" s="122"/>
      <c r="L37" s="122"/>
      <c r="M37" s="122"/>
      <c r="N37" s="122"/>
      <c r="O37" s="122"/>
      <c r="P37" s="122"/>
      <c r="Q37" s="123"/>
      <c r="R37" s="123"/>
      <c r="S37" s="123"/>
    </row>
    <row r="38" spans="2:10" ht="12" customHeight="1">
      <c r="B38" s="5" t="s">
        <v>243</v>
      </c>
      <c r="C38" s="5"/>
      <c r="D38" s="5"/>
      <c r="E38" s="5"/>
      <c r="I38" s="124"/>
      <c r="J38" s="124"/>
    </row>
    <row r="39" spans="2:5" ht="12" customHeight="1">
      <c r="B39" s="5" t="s">
        <v>244</v>
      </c>
      <c r="C39" s="5"/>
      <c r="D39" s="5"/>
      <c r="E39" s="5"/>
    </row>
    <row r="40" spans="2:7" ht="12" customHeight="1">
      <c r="B40" s="5" t="s">
        <v>245</v>
      </c>
      <c r="C40" s="5"/>
      <c r="D40" s="5"/>
      <c r="E40" s="5"/>
      <c r="F40" s="5"/>
      <c r="G40" s="5"/>
    </row>
    <row r="41" spans="2:9" ht="12" customHeight="1">
      <c r="B41" s="288" t="s">
        <v>246</v>
      </c>
      <c r="C41" s="288"/>
      <c r="D41" s="288"/>
      <c r="E41" s="288"/>
      <c r="F41" s="288"/>
      <c r="G41" s="288"/>
      <c r="H41" s="288"/>
      <c r="I41" s="1"/>
    </row>
    <row r="42" ht="12" customHeight="1"/>
    <row r="43" ht="12" customHeight="1"/>
  </sheetData>
  <sheetProtection/>
  <mergeCells count="22">
    <mergeCell ref="C37:D37"/>
    <mergeCell ref="B41:H41"/>
    <mergeCell ref="R3:R6"/>
    <mergeCell ref="S3:S6"/>
    <mergeCell ref="B7:D7"/>
    <mergeCell ref="B8:B31"/>
    <mergeCell ref="C8:D8"/>
    <mergeCell ref="B32:B36"/>
    <mergeCell ref="C32:D32"/>
    <mergeCell ref="K3:K6"/>
    <mergeCell ref="Q3:Q6"/>
    <mergeCell ref="B1:J1"/>
    <mergeCell ref="B3:D6"/>
    <mergeCell ref="E3:E6"/>
    <mergeCell ref="F3:F6"/>
    <mergeCell ref="G3:G6"/>
    <mergeCell ref="H3:H6"/>
    <mergeCell ref="I3:I6"/>
    <mergeCell ref="M3:M6"/>
    <mergeCell ref="N3:N6"/>
    <mergeCell ref="O3:O6"/>
    <mergeCell ref="P3:P6"/>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T32"/>
  <sheetViews>
    <sheetView zoomScalePageLayoutView="0" workbookViewId="0" topLeftCell="A1">
      <selection activeCell="N41" sqref="N41"/>
    </sheetView>
  </sheetViews>
  <sheetFormatPr defaultColWidth="9.00390625" defaultRowHeight="13.5"/>
  <cols>
    <col min="1" max="1" width="2.625" style="1" customWidth="1"/>
    <col min="2" max="2" width="5.00390625" style="1" customWidth="1"/>
    <col min="3" max="3" width="6.50390625" style="1" customWidth="1"/>
    <col min="4" max="4" width="2.625" style="1" customWidth="1"/>
    <col min="5" max="5" width="8.125" style="1" customWidth="1"/>
    <col min="6" max="6" width="6.625" style="1" customWidth="1"/>
    <col min="7" max="7" width="10.00390625" style="1" customWidth="1"/>
    <col min="8" max="8" width="10.125" style="1" customWidth="1"/>
    <col min="9" max="9" width="9.375" style="1" customWidth="1"/>
    <col min="10" max="12" width="6.625" style="1" customWidth="1"/>
    <col min="13" max="13" width="9.625" style="1" bestFit="1" customWidth="1"/>
    <col min="14" max="14" width="10.25390625" style="1" customWidth="1"/>
    <col min="15" max="17" width="6.625" style="1" customWidth="1"/>
    <col min="18" max="18" width="7.875" style="1" customWidth="1"/>
    <col min="19" max="19" width="9.00390625" style="1" customWidth="1"/>
    <col min="20" max="20" width="9.00390625" style="96" customWidth="1"/>
    <col min="21" max="16384" width="9.00390625" style="1" customWidth="1"/>
  </cols>
  <sheetData>
    <row r="1" ht="14.25" customHeight="1">
      <c r="B1" s="6" t="s">
        <v>285</v>
      </c>
    </row>
    <row r="2" spans="5:14" ht="12" customHeight="1">
      <c r="E2" s="47"/>
      <c r="F2" s="47"/>
      <c r="G2" s="47"/>
      <c r="H2" s="47"/>
      <c r="I2" s="47"/>
      <c r="J2" s="47"/>
      <c r="K2" s="47"/>
      <c r="L2" s="47"/>
      <c r="M2" s="47"/>
      <c r="N2" s="47"/>
    </row>
    <row r="3" spans="1:18" ht="12" customHeight="1">
      <c r="A3" s="1" t="s">
        <v>248</v>
      </c>
      <c r="B3" s="330" t="s">
        <v>1</v>
      </c>
      <c r="C3" s="381"/>
      <c r="D3" s="331"/>
      <c r="E3" s="339" t="s">
        <v>249</v>
      </c>
      <c r="F3" s="339" t="s">
        <v>250</v>
      </c>
      <c r="G3" s="366" t="s">
        <v>251</v>
      </c>
      <c r="H3" s="15" t="s">
        <v>252</v>
      </c>
      <c r="I3" s="369" t="s">
        <v>200</v>
      </c>
      <c r="J3" s="370" t="s">
        <v>253</v>
      </c>
      <c r="K3" s="250" t="s">
        <v>277</v>
      </c>
      <c r="L3" s="370" t="s">
        <v>254</v>
      </c>
      <c r="M3" s="369" t="s">
        <v>202</v>
      </c>
      <c r="N3" s="378" t="s">
        <v>255</v>
      </c>
      <c r="O3" s="339" t="s">
        <v>205</v>
      </c>
      <c r="P3" s="339" t="s">
        <v>256</v>
      </c>
      <c r="Q3" s="91"/>
      <c r="R3" s="339" t="s">
        <v>208</v>
      </c>
    </row>
    <row r="4" spans="2:18" ht="12" customHeight="1">
      <c r="B4" s="332"/>
      <c r="C4" s="382"/>
      <c r="D4" s="333"/>
      <c r="E4" s="273"/>
      <c r="F4" s="273"/>
      <c r="G4" s="367"/>
      <c r="H4" s="16" t="s">
        <v>257</v>
      </c>
      <c r="I4" s="367"/>
      <c r="J4" s="371"/>
      <c r="K4" s="376"/>
      <c r="L4" s="371"/>
      <c r="M4" s="367"/>
      <c r="N4" s="379"/>
      <c r="O4" s="273"/>
      <c r="P4" s="273"/>
      <c r="Q4" s="40" t="s">
        <v>258</v>
      </c>
      <c r="R4" s="273"/>
    </row>
    <row r="5" spans="2:18" ht="12" customHeight="1">
      <c r="B5" s="332"/>
      <c r="C5" s="382"/>
      <c r="D5" s="333"/>
      <c r="E5" s="273"/>
      <c r="F5" s="273"/>
      <c r="G5" s="367"/>
      <c r="H5" s="125" t="s">
        <v>259</v>
      </c>
      <c r="I5" s="367"/>
      <c r="J5" s="371"/>
      <c r="K5" s="376"/>
      <c r="L5" s="371"/>
      <c r="M5" s="367"/>
      <c r="N5" s="379"/>
      <c r="O5" s="273"/>
      <c r="P5" s="273"/>
      <c r="Q5" s="40" t="s">
        <v>259</v>
      </c>
      <c r="R5" s="273"/>
    </row>
    <row r="6" spans="2:18" ht="17.25" customHeight="1">
      <c r="B6" s="334"/>
      <c r="C6" s="383"/>
      <c r="D6" s="335"/>
      <c r="E6" s="242"/>
      <c r="F6" s="242"/>
      <c r="G6" s="368"/>
      <c r="H6" s="126" t="s">
        <v>260</v>
      </c>
      <c r="I6" s="368"/>
      <c r="J6" s="372"/>
      <c r="K6" s="377"/>
      <c r="L6" s="372"/>
      <c r="M6" s="368"/>
      <c r="N6" s="380"/>
      <c r="O6" s="242"/>
      <c r="P6" s="242"/>
      <c r="Q6" s="14"/>
      <c r="R6" s="242"/>
    </row>
    <row r="7" spans="2:18" ht="12" customHeight="1">
      <c r="B7" s="23"/>
      <c r="C7" s="24"/>
      <c r="D7" s="25"/>
      <c r="E7" s="2" t="s">
        <v>15</v>
      </c>
      <c r="F7" s="2" t="s">
        <v>15</v>
      </c>
      <c r="G7" s="2" t="s">
        <v>15</v>
      </c>
      <c r="H7" s="2" t="s">
        <v>15</v>
      </c>
      <c r="I7" s="2" t="s">
        <v>15</v>
      </c>
      <c r="J7" s="2" t="s">
        <v>15</v>
      </c>
      <c r="K7" s="2" t="s">
        <v>15</v>
      </c>
      <c r="L7" s="2" t="s">
        <v>15</v>
      </c>
      <c r="M7" s="2" t="s">
        <v>15</v>
      </c>
      <c r="N7" s="2" t="s">
        <v>15</v>
      </c>
      <c r="O7" s="2" t="s">
        <v>15</v>
      </c>
      <c r="P7" s="127" t="s">
        <v>14</v>
      </c>
      <c r="Q7" s="2" t="s">
        <v>261</v>
      </c>
      <c r="R7" s="2" t="s">
        <v>15</v>
      </c>
    </row>
    <row r="8" spans="2:18" ht="12" customHeight="1">
      <c r="B8" s="373" t="s">
        <v>262</v>
      </c>
      <c r="C8" s="374"/>
      <c r="D8" s="375"/>
      <c r="E8" s="4">
        <v>364</v>
      </c>
      <c r="F8" s="4">
        <v>29</v>
      </c>
      <c r="G8" s="58">
        <v>95</v>
      </c>
      <c r="H8" s="58">
        <v>29</v>
      </c>
      <c r="I8" s="58">
        <v>1</v>
      </c>
      <c r="J8" s="58">
        <v>24</v>
      </c>
      <c r="K8" s="58">
        <v>45</v>
      </c>
      <c r="L8" s="58">
        <v>3</v>
      </c>
      <c r="M8" s="58">
        <v>29</v>
      </c>
      <c r="N8" s="58">
        <v>39</v>
      </c>
      <c r="O8" s="58">
        <v>39</v>
      </c>
      <c r="P8" s="58">
        <v>6</v>
      </c>
      <c r="Q8" s="130" t="s">
        <v>263</v>
      </c>
      <c r="R8" s="4">
        <v>22726.75</v>
      </c>
    </row>
    <row r="9" spans="2:20" s="29" customFormat="1" ht="12" customHeight="1">
      <c r="B9" s="283" t="s">
        <v>264</v>
      </c>
      <c r="C9" s="283"/>
      <c r="D9" s="283"/>
      <c r="E9" s="131">
        <v>380</v>
      </c>
      <c r="F9" s="131">
        <v>27</v>
      </c>
      <c r="G9" s="131">
        <v>95</v>
      </c>
      <c r="H9" s="131">
        <v>24</v>
      </c>
      <c r="I9" s="131">
        <v>1</v>
      </c>
      <c r="J9" s="131">
        <v>23</v>
      </c>
      <c r="K9" s="131">
        <v>48</v>
      </c>
      <c r="L9" s="131">
        <v>5</v>
      </c>
      <c r="M9" s="131">
        <v>26</v>
      </c>
      <c r="N9" s="131">
        <v>44</v>
      </c>
      <c r="O9" s="131">
        <v>39</v>
      </c>
      <c r="P9" s="131">
        <v>6</v>
      </c>
      <c r="Q9" s="132" t="s">
        <v>263</v>
      </c>
      <c r="R9" s="131">
        <v>27808.416666666668</v>
      </c>
      <c r="T9" s="133"/>
    </row>
    <row r="10" spans="2:18" ht="12" customHeight="1">
      <c r="B10" s="134" t="s">
        <v>265</v>
      </c>
      <c r="C10" s="135" t="s">
        <v>266</v>
      </c>
      <c r="D10" s="136" t="s">
        <v>44</v>
      </c>
      <c r="E10" s="58">
        <v>368</v>
      </c>
      <c r="F10" s="58">
        <v>24</v>
      </c>
      <c r="G10" s="137">
        <v>99</v>
      </c>
      <c r="H10" s="137">
        <v>22</v>
      </c>
      <c r="I10" s="137">
        <v>1</v>
      </c>
      <c r="J10" s="130">
        <v>23</v>
      </c>
      <c r="K10" s="58">
        <v>43</v>
      </c>
      <c r="L10" s="58">
        <v>4</v>
      </c>
      <c r="M10" s="137">
        <v>27</v>
      </c>
      <c r="N10" s="137">
        <v>42</v>
      </c>
      <c r="O10" s="58">
        <v>31</v>
      </c>
      <c r="P10" s="58">
        <v>4</v>
      </c>
      <c r="Q10" s="130" t="s">
        <v>270</v>
      </c>
      <c r="R10" s="58">
        <v>26274</v>
      </c>
    </row>
    <row r="11" spans="2:18" ht="12" customHeight="1">
      <c r="B11" s="23"/>
      <c r="C11" s="34" t="s">
        <v>278</v>
      </c>
      <c r="D11" s="31"/>
      <c r="E11" s="58">
        <v>372</v>
      </c>
      <c r="F11" s="58">
        <v>26</v>
      </c>
      <c r="G11" s="137">
        <v>93</v>
      </c>
      <c r="H11" s="130">
        <v>24</v>
      </c>
      <c r="I11" s="137">
        <v>1</v>
      </c>
      <c r="J11" s="130">
        <v>22</v>
      </c>
      <c r="K11" s="58">
        <v>42</v>
      </c>
      <c r="L11" s="58">
        <v>3</v>
      </c>
      <c r="M11" s="137">
        <v>26</v>
      </c>
      <c r="N11" s="137">
        <v>41</v>
      </c>
      <c r="O11" s="58">
        <v>36</v>
      </c>
      <c r="P11" s="58">
        <v>4</v>
      </c>
      <c r="Q11" s="130" t="s">
        <v>267</v>
      </c>
      <c r="R11" s="58">
        <v>26653</v>
      </c>
    </row>
    <row r="12" spans="2:18" ht="12" customHeight="1">
      <c r="B12" s="23"/>
      <c r="C12" s="34" t="s">
        <v>268</v>
      </c>
      <c r="D12" s="31"/>
      <c r="E12" s="58">
        <v>378</v>
      </c>
      <c r="F12" s="58">
        <v>27</v>
      </c>
      <c r="G12" s="137">
        <v>94</v>
      </c>
      <c r="H12" s="137">
        <v>23</v>
      </c>
      <c r="I12" s="137">
        <v>1</v>
      </c>
      <c r="J12" s="130">
        <v>22</v>
      </c>
      <c r="K12" s="58">
        <v>41</v>
      </c>
      <c r="L12" s="58">
        <v>3</v>
      </c>
      <c r="M12" s="137">
        <v>25</v>
      </c>
      <c r="N12" s="137">
        <v>41</v>
      </c>
      <c r="O12" s="58">
        <v>34</v>
      </c>
      <c r="P12" s="58">
        <v>4</v>
      </c>
      <c r="Q12" s="130" t="s">
        <v>267</v>
      </c>
      <c r="R12" s="58">
        <v>26969</v>
      </c>
    </row>
    <row r="13" spans="2:18" ht="12" customHeight="1">
      <c r="B13" s="23"/>
      <c r="C13" s="34" t="s">
        <v>279</v>
      </c>
      <c r="D13" s="31"/>
      <c r="E13" s="58">
        <v>377</v>
      </c>
      <c r="F13" s="58">
        <v>28</v>
      </c>
      <c r="G13" s="137">
        <v>94</v>
      </c>
      <c r="H13" s="137">
        <v>23</v>
      </c>
      <c r="I13" s="137">
        <v>1</v>
      </c>
      <c r="J13" s="137">
        <v>23</v>
      </c>
      <c r="K13" s="58">
        <v>41</v>
      </c>
      <c r="L13" s="58">
        <v>2</v>
      </c>
      <c r="M13" s="137">
        <v>27</v>
      </c>
      <c r="N13" s="137">
        <v>42</v>
      </c>
      <c r="O13" s="58">
        <v>36</v>
      </c>
      <c r="P13" s="58">
        <v>4</v>
      </c>
      <c r="Q13" s="130" t="s">
        <v>263</v>
      </c>
      <c r="R13" s="58">
        <v>27281</v>
      </c>
    </row>
    <row r="14" spans="2:18" ht="12" customHeight="1">
      <c r="B14" s="23"/>
      <c r="C14" s="34" t="s">
        <v>269</v>
      </c>
      <c r="D14" s="31"/>
      <c r="E14" s="58">
        <v>380</v>
      </c>
      <c r="F14" s="58">
        <v>28</v>
      </c>
      <c r="G14" s="137">
        <v>94</v>
      </c>
      <c r="H14" s="137">
        <v>23</v>
      </c>
      <c r="I14" s="137">
        <v>1</v>
      </c>
      <c r="J14" s="137">
        <v>23</v>
      </c>
      <c r="K14" s="58">
        <v>45</v>
      </c>
      <c r="L14" s="58">
        <v>3</v>
      </c>
      <c r="M14" s="137">
        <v>26</v>
      </c>
      <c r="N14" s="137">
        <v>44</v>
      </c>
      <c r="O14" s="58">
        <v>41</v>
      </c>
      <c r="P14" s="58">
        <v>4</v>
      </c>
      <c r="Q14" s="130" t="s">
        <v>270</v>
      </c>
      <c r="R14" s="58">
        <v>27555</v>
      </c>
    </row>
    <row r="15" spans="2:18" ht="12" customHeight="1">
      <c r="B15" s="23"/>
      <c r="C15" s="34" t="s">
        <v>280</v>
      </c>
      <c r="D15" s="31"/>
      <c r="E15" s="58">
        <v>381</v>
      </c>
      <c r="F15" s="58">
        <v>27</v>
      </c>
      <c r="G15" s="137">
        <v>93</v>
      </c>
      <c r="H15" s="137">
        <v>24</v>
      </c>
      <c r="I15" s="137">
        <v>1</v>
      </c>
      <c r="J15" s="137">
        <v>23</v>
      </c>
      <c r="K15" s="58">
        <v>49</v>
      </c>
      <c r="L15" s="58">
        <v>4</v>
      </c>
      <c r="M15" s="137">
        <v>26</v>
      </c>
      <c r="N15" s="137">
        <v>46</v>
      </c>
      <c r="O15" s="58">
        <v>40</v>
      </c>
      <c r="P15" s="58">
        <v>4</v>
      </c>
      <c r="Q15" s="130" t="s">
        <v>267</v>
      </c>
      <c r="R15" s="58">
        <v>27846</v>
      </c>
    </row>
    <row r="16" spans="2:18" ht="12" customHeight="1">
      <c r="B16" s="23"/>
      <c r="C16" s="34" t="s">
        <v>281</v>
      </c>
      <c r="D16" s="31"/>
      <c r="E16" s="58">
        <v>380</v>
      </c>
      <c r="F16" s="58">
        <v>27</v>
      </c>
      <c r="G16" s="137">
        <v>96</v>
      </c>
      <c r="H16" s="137">
        <v>23</v>
      </c>
      <c r="I16" s="137">
        <v>1</v>
      </c>
      <c r="J16" s="137">
        <v>23</v>
      </c>
      <c r="K16" s="58">
        <v>51</v>
      </c>
      <c r="L16" s="58">
        <v>4</v>
      </c>
      <c r="M16" s="137">
        <v>26</v>
      </c>
      <c r="N16" s="137">
        <v>46</v>
      </c>
      <c r="O16" s="58">
        <v>36</v>
      </c>
      <c r="P16" s="58">
        <v>3</v>
      </c>
      <c r="Q16" s="130" t="s">
        <v>263</v>
      </c>
      <c r="R16" s="58">
        <v>28126</v>
      </c>
    </row>
    <row r="17" spans="2:18" ht="12" customHeight="1">
      <c r="B17" s="23"/>
      <c r="C17" s="34" t="s">
        <v>282</v>
      </c>
      <c r="D17" s="31"/>
      <c r="E17" s="58">
        <v>382</v>
      </c>
      <c r="F17" s="58">
        <v>27</v>
      </c>
      <c r="G17" s="137">
        <v>94</v>
      </c>
      <c r="H17" s="137">
        <v>23</v>
      </c>
      <c r="I17" s="130" t="s">
        <v>263</v>
      </c>
      <c r="J17" s="137">
        <v>22</v>
      </c>
      <c r="K17" s="58">
        <v>50</v>
      </c>
      <c r="L17" s="58">
        <v>6</v>
      </c>
      <c r="M17" s="137">
        <v>26</v>
      </c>
      <c r="N17" s="137">
        <v>45</v>
      </c>
      <c r="O17" s="58">
        <v>37</v>
      </c>
      <c r="P17" s="58">
        <v>3</v>
      </c>
      <c r="Q17" s="130" t="s">
        <v>270</v>
      </c>
      <c r="R17" s="58">
        <v>28346</v>
      </c>
    </row>
    <row r="18" spans="2:18" ht="12" customHeight="1">
      <c r="B18" s="23"/>
      <c r="C18" s="34" t="s">
        <v>283</v>
      </c>
      <c r="D18" s="31"/>
      <c r="E18" s="58">
        <v>384</v>
      </c>
      <c r="F18" s="58">
        <v>26</v>
      </c>
      <c r="G18" s="137">
        <v>94</v>
      </c>
      <c r="H18" s="137">
        <v>24</v>
      </c>
      <c r="I18" s="130" t="s">
        <v>263</v>
      </c>
      <c r="J18" s="137">
        <v>23</v>
      </c>
      <c r="K18" s="58">
        <v>50</v>
      </c>
      <c r="L18" s="58">
        <v>6</v>
      </c>
      <c r="M18" s="137">
        <v>26</v>
      </c>
      <c r="N18" s="137">
        <v>45</v>
      </c>
      <c r="O18" s="58">
        <v>41</v>
      </c>
      <c r="P18" s="58">
        <v>3</v>
      </c>
      <c r="Q18" s="130" t="s">
        <v>267</v>
      </c>
      <c r="R18" s="58">
        <v>28490</v>
      </c>
    </row>
    <row r="19" spans="2:18" ht="12" customHeight="1">
      <c r="B19" s="134" t="s">
        <v>265</v>
      </c>
      <c r="C19" s="135" t="s">
        <v>271</v>
      </c>
      <c r="D19" s="136" t="s">
        <v>44</v>
      </c>
      <c r="E19" s="58">
        <v>385</v>
      </c>
      <c r="F19" s="58">
        <v>27</v>
      </c>
      <c r="G19" s="137">
        <v>98</v>
      </c>
      <c r="H19" s="137">
        <v>24</v>
      </c>
      <c r="I19" s="130" t="s">
        <v>267</v>
      </c>
      <c r="J19" s="137">
        <v>24</v>
      </c>
      <c r="K19" s="58">
        <v>51</v>
      </c>
      <c r="L19" s="58">
        <v>6</v>
      </c>
      <c r="M19" s="137">
        <v>26</v>
      </c>
      <c r="N19" s="137">
        <v>47</v>
      </c>
      <c r="O19" s="58">
        <v>40</v>
      </c>
      <c r="P19" s="58">
        <v>3</v>
      </c>
      <c r="Q19" s="130" t="s">
        <v>267</v>
      </c>
      <c r="R19" s="58">
        <v>28627</v>
      </c>
    </row>
    <row r="20" spans="2:18" ht="12" customHeight="1">
      <c r="B20" s="23"/>
      <c r="C20" s="34" t="s">
        <v>284</v>
      </c>
      <c r="D20" s="31"/>
      <c r="E20" s="58">
        <v>382</v>
      </c>
      <c r="F20" s="58">
        <v>28</v>
      </c>
      <c r="G20" s="137">
        <v>98</v>
      </c>
      <c r="H20" s="137">
        <v>24</v>
      </c>
      <c r="I20" s="130" t="s">
        <v>267</v>
      </c>
      <c r="J20" s="137">
        <v>24</v>
      </c>
      <c r="K20" s="58">
        <v>51</v>
      </c>
      <c r="L20" s="58">
        <v>6</v>
      </c>
      <c r="M20" s="137">
        <v>26</v>
      </c>
      <c r="N20" s="137">
        <v>47</v>
      </c>
      <c r="O20" s="58">
        <v>44</v>
      </c>
      <c r="P20" s="58">
        <v>3</v>
      </c>
      <c r="Q20" s="130" t="s">
        <v>267</v>
      </c>
      <c r="R20" s="58">
        <v>28706</v>
      </c>
    </row>
    <row r="21" spans="2:18" ht="12" customHeight="1">
      <c r="B21" s="23"/>
      <c r="C21" s="34" t="s">
        <v>272</v>
      </c>
      <c r="D21" s="31"/>
      <c r="E21" s="58">
        <v>383</v>
      </c>
      <c r="F21" s="58">
        <v>27</v>
      </c>
      <c r="G21" s="137">
        <v>98</v>
      </c>
      <c r="H21" s="137">
        <v>24</v>
      </c>
      <c r="I21" s="130" t="s">
        <v>267</v>
      </c>
      <c r="J21" s="137">
        <v>24</v>
      </c>
      <c r="K21" s="58">
        <v>53</v>
      </c>
      <c r="L21" s="58">
        <v>6</v>
      </c>
      <c r="M21" s="137">
        <v>25</v>
      </c>
      <c r="N21" s="137">
        <v>47</v>
      </c>
      <c r="O21" s="58">
        <v>44</v>
      </c>
      <c r="P21" s="58">
        <v>4</v>
      </c>
      <c r="Q21" s="130" t="s">
        <v>267</v>
      </c>
      <c r="R21" s="58">
        <v>28828</v>
      </c>
    </row>
    <row r="22" spans="2:17" ht="12" customHeight="1">
      <c r="B22" s="5"/>
      <c r="E22" s="47"/>
      <c r="F22" s="47"/>
      <c r="K22" s="47"/>
      <c r="L22" s="47"/>
      <c r="O22" s="47"/>
      <c r="P22" s="47"/>
      <c r="Q22" s="47"/>
    </row>
    <row r="23" spans="2:18" ht="12" customHeight="1">
      <c r="B23" s="5" t="s">
        <v>273</v>
      </c>
      <c r="R23" s="47"/>
    </row>
    <row r="24" ht="12" customHeight="1">
      <c r="B24" s="5" t="s">
        <v>274</v>
      </c>
    </row>
    <row r="25" spans="2:10" ht="12" customHeight="1">
      <c r="B25" s="5" t="s">
        <v>275</v>
      </c>
      <c r="C25" s="5"/>
      <c r="D25" s="5"/>
      <c r="E25" s="5"/>
      <c r="F25" s="5"/>
      <c r="G25" s="5"/>
      <c r="H25" s="5"/>
      <c r="I25" s="5"/>
      <c r="J25" s="5"/>
    </row>
    <row r="26" ht="12" customHeight="1">
      <c r="B26" s="5" t="s">
        <v>276</v>
      </c>
    </row>
    <row r="27" spans="5:18" ht="12" customHeight="1">
      <c r="E27" s="47"/>
      <c r="F27" s="47"/>
      <c r="G27" s="47"/>
      <c r="H27" s="47"/>
      <c r="I27" s="47"/>
      <c r="J27" s="47"/>
      <c r="K27" s="47"/>
      <c r="L27" s="47"/>
      <c r="M27" s="47"/>
      <c r="N27" s="47"/>
      <c r="O27" s="47"/>
      <c r="P27" s="47"/>
      <c r="Q27" s="47"/>
      <c r="R27" s="47"/>
    </row>
    <row r="28" spans="5:18" ht="12" customHeight="1">
      <c r="E28" s="47"/>
      <c r="F28" s="47"/>
      <c r="G28" s="47"/>
      <c r="H28" s="47"/>
      <c r="I28" s="47"/>
      <c r="J28" s="47"/>
      <c r="K28" s="47"/>
      <c r="L28" s="47"/>
      <c r="M28" s="47"/>
      <c r="N28" s="47"/>
      <c r="O28" s="47"/>
      <c r="P28" s="47"/>
      <c r="Q28" s="47"/>
      <c r="R28" s="47"/>
    </row>
    <row r="29" spans="5:19" ht="12" customHeight="1">
      <c r="E29" s="47"/>
      <c r="F29" s="47"/>
      <c r="G29" s="47"/>
      <c r="H29" s="47"/>
      <c r="I29" s="47"/>
      <c r="J29" s="47"/>
      <c r="K29" s="47"/>
      <c r="L29" s="47"/>
      <c r="M29" s="47"/>
      <c r="N29" s="47"/>
      <c r="O29" s="47"/>
      <c r="P29" s="47"/>
      <c r="Q29" s="47"/>
      <c r="R29" s="47"/>
      <c r="S29" s="47"/>
    </row>
    <row r="30" spans="5:18" ht="12" customHeight="1">
      <c r="E30" s="47"/>
      <c r="F30" s="47"/>
      <c r="G30" s="47"/>
      <c r="H30" s="47"/>
      <c r="I30" s="47"/>
      <c r="J30" s="47"/>
      <c r="K30" s="47"/>
      <c r="L30" s="47"/>
      <c r="M30" s="47"/>
      <c r="N30" s="47"/>
      <c r="O30" s="47"/>
      <c r="P30" s="47"/>
      <c r="Q30" s="47"/>
      <c r="R30" s="47"/>
    </row>
    <row r="31" ht="12" customHeight="1"/>
    <row r="32" ht="12" customHeight="1">
      <c r="E32" s="47"/>
    </row>
  </sheetData>
  <sheetProtection/>
  <mergeCells count="15">
    <mergeCell ref="B8:D8"/>
    <mergeCell ref="B9:D9"/>
    <mergeCell ref="K3:K6"/>
    <mergeCell ref="L3:L6"/>
    <mergeCell ref="M3:M6"/>
    <mergeCell ref="N3:N6"/>
    <mergeCell ref="B3:D6"/>
    <mergeCell ref="E3:E6"/>
    <mergeCell ref="F3:F6"/>
    <mergeCell ref="G3:G6"/>
    <mergeCell ref="I3:I6"/>
    <mergeCell ref="J3:J6"/>
    <mergeCell ref="R3:R6"/>
    <mergeCell ref="O3:O6"/>
    <mergeCell ref="P3:P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AS57"/>
  <sheetViews>
    <sheetView zoomScalePageLayoutView="0" workbookViewId="0" topLeftCell="A1">
      <selection activeCell="X45" sqref="X45"/>
    </sheetView>
  </sheetViews>
  <sheetFormatPr defaultColWidth="9.00390625" defaultRowHeight="13.5"/>
  <cols>
    <col min="1" max="1" width="2.625" style="1" customWidth="1"/>
    <col min="2" max="2" width="1.875" style="1" customWidth="1"/>
    <col min="3" max="3" width="8.375" style="1" customWidth="1"/>
    <col min="4" max="4" width="6.375" style="1" bestFit="1" customWidth="1"/>
    <col min="5" max="12" width="4.125" style="1" customWidth="1"/>
    <col min="13" max="13" width="5.125" style="1" customWidth="1"/>
    <col min="14" max="18" width="4.125" style="1" customWidth="1"/>
    <col min="19" max="19" width="5.50390625" style="1" customWidth="1"/>
    <col min="20" max="24" width="4.125" style="1" customWidth="1"/>
    <col min="25" max="25" width="4.625" style="1" customWidth="1"/>
    <col min="26" max="30" width="6.625" style="1" customWidth="1"/>
    <col min="31" max="45" width="4.625" style="1" customWidth="1"/>
    <col min="46" max="16384" width="9.00390625" style="1" customWidth="1"/>
  </cols>
  <sheetData>
    <row r="1" ht="14.25" customHeight="1">
      <c r="B1" s="6" t="s">
        <v>311</v>
      </c>
    </row>
    <row r="2" ht="12" customHeight="1"/>
    <row r="3" spans="2:24" ht="12" customHeight="1">
      <c r="B3" s="264" t="s">
        <v>195</v>
      </c>
      <c r="C3" s="266"/>
      <c r="D3" s="384" t="s">
        <v>286</v>
      </c>
      <c r="E3" s="247" t="s">
        <v>287</v>
      </c>
      <c r="F3" s="248"/>
      <c r="G3" s="248"/>
      <c r="H3" s="248"/>
      <c r="I3" s="248"/>
      <c r="J3" s="248"/>
      <c r="K3" s="248"/>
      <c r="L3" s="248"/>
      <c r="M3" s="249"/>
      <c r="N3" s="247" t="s">
        <v>288</v>
      </c>
      <c r="O3" s="248"/>
      <c r="P3" s="248"/>
      <c r="Q3" s="248"/>
      <c r="R3" s="248"/>
      <c r="S3" s="249"/>
      <c r="T3" s="247" t="s">
        <v>289</v>
      </c>
      <c r="U3" s="248"/>
      <c r="V3" s="248"/>
      <c r="W3" s="249"/>
      <c r="X3" s="384" t="s">
        <v>290</v>
      </c>
    </row>
    <row r="4" spans="2:24" ht="12" customHeight="1">
      <c r="B4" s="267"/>
      <c r="C4" s="269"/>
      <c r="D4" s="385"/>
      <c r="E4" s="387" t="s">
        <v>291</v>
      </c>
      <c r="F4" s="390" t="s">
        <v>292</v>
      </c>
      <c r="G4" s="390" t="s">
        <v>293</v>
      </c>
      <c r="H4" s="390" t="s">
        <v>294</v>
      </c>
      <c r="I4" s="390" t="s">
        <v>295</v>
      </c>
      <c r="J4" s="390" t="s">
        <v>296</v>
      </c>
      <c r="K4" s="390" t="s">
        <v>297</v>
      </c>
      <c r="L4" s="390" t="s">
        <v>298</v>
      </c>
      <c r="M4" s="384" t="s">
        <v>299</v>
      </c>
      <c r="N4" s="387" t="s">
        <v>300</v>
      </c>
      <c r="O4" s="390" t="s">
        <v>293</v>
      </c>
      <c r="P4" s="390" t="s">
        <v>294</v>
      </c>
      <c r="Q4" s="390" t="s">
        <v>295</v>
      </c>
      <c r="R4" s="390" t="s">
        <v>296</v>
      </c>
      <c r="S4" s="384" t="s">
        <v>299</v>
      </c>
      <c r="T4" s="387" t="s">
        <v>301</v>
      </c>
      <c r="U4" s="390" t="s">
        <v>293</v>
      </c>
      <c r="V4" s="387" t="s">
        <v>302</v>
      </c>
      <c r="W4" s="384" t="s">
        <v>299</v>
      </c>
      <c r="X4" s="385"/>
    </row>
    <row r="5" spans="2:24" ht="12" customHeight="1">
      <c r="B5" s="267"/>
      <c r="C5" s="269"/>
      <c r="D5" s="385"/>
      <c r="E5" s="388"/>
      <c r="F5" s="391"/>
      <c r="G5" s="391"/>
      <c r="H5" s="391"/>
      <c r="I5" s="391"/>
      <c r="J5" s="391"/>
      <c r="K5" s="391"/>
      <c r="L5" s="391"/>
      <c r="M5" s="385"/>
      <c r="N5" s="388"/>
      <c r="O5" s="391"/>
      <c r="P5" s="391"/>
      <c r="Q5" s="391"/>
      <c r="R5" s="391"/>
      <c r="S5" s="385"/>
      <c r="T5" s="388"/>
      <c r="U5" s="391"/>
      <c r="V5" s="388"/>
      <c r="W5" s="385"/>
      <c r="X5" s="385"/>
    </row>
    <row r="6" spans="2:24" ht="12" customHeight="1">
      <c r="B6" s="267"/>
      <c r="C6" s="269"/>
      <c r="D6" s="385"/>
      <c r="E6" s="388"/>
      <c r="F6" s="392" t="s">
        <v>304</v>
      </c>
      <c r="G6" s="392" t="s">
        <v>305</v>
      </c>
      <c r="H6" s="392" t="s">
        <v>305</v>
      </c>
      <c r="I6" s="392" t="s">
        <v>303</v>
      </c>
      <c r="J6" s="392" t="s">
        <v>303</v>
      </c>
      <c r="K6" s="392" t="s">
        <v>305</v>
      </c>
      <c r="L6" s="392" t="s">
        <v>303</v>
      </c>
      <c r="M6" s="385"/>
      <c r="N6" s="388"/>
      <c r="O6" s="392" t="s">
        <v>305</v>
      </c>
      <c r="P6" s="392" t="s">
        <v>305</v>
      </c>
      <c r="Q6" s="392" t="s">
        <v>305</v>
      </c>
      <c r="R6" s="392" t="s">
        <v>303</v>
      </c>
      <c r="S6" s="385"/>
      <c r="T6" s="388"/>
      <c r="U6" s="392" t="s">
        <v>303</v>
      </c>
      <c r="V6" s="388"/>
      <c r="W6" s="385"/>
      <c r="X6" s="385"/>
    </row>
    <row r="7" spans="2:24" ht="12" customHeight="1">
      <c r="B7" s="270"/>
      <c r="C7" s="272"/>
      <c r="D7" s="386"/>
      <c r="E7" s="389"/>
      <c r="F7" s="393"/>
      <c r="G7" s="393"/>
      <c r="H7" s="393"/>
      <c r="I7" s="393"/>
      <c r="J7" s="393"/>
      <c r="K7" s="393"/>
      <c r="L7" s="393"/>
      <c r="M7" s="386"/>
      <c r="N7" s="389"/>
      <c r="O7" s="393"/>
      <c r="P7" s="393"/>
      <c r="Q7" s="393"/>
      <c r="R7" s="393"/>
      <c r="S7" s="386"/>
      <c r="T7" s="389"/>
      <c r="U7" s="393"/>
      <c r="V7" s="389"/>
      <c r="W7" s="386"/>
      <c r="X7" s="386"/>
    </row>
    <row r="8" spans="2:45" ht="12" customHeight="1">
      <c r="B8" s="394" t="s">
        <v>152</v>
      </c>
      <c r="C8" s="285"/>
      <c r="D8" s="138">
        <v>391</v>
      </c>
      <c r="E8" s="138">
        <v>1</v>
      </c>
      <c r="F8" s="138">
        <v>1</v>
      </c>
      <c r="G8" s="138">
        <v>1</v>
      </c>
      <c r="H8" s="138">
        <v>12</v>
      </c>
      <c r="I8" s="138">
        <v>14</v>
      </c>
      <c r="J8" s="138">
        <v>29</v>
      </c>
      <c r="K8" s="138">
        <v>28</v>
      </c>
      <c r="L8" s="138">
        <v>18</v>
      </c>
      <c r="M8" s="138">
        <v>104</v>
      </c>
      <c r="N8" s="138">
        <v>40</v>
      </c>
      <c r="O8" s="138">
        <v>39</v>
      </c>
      <c r="P8" s="138">
        <v>36</v>
      </c>
      <c r="Q8" s="138">
        <v>88</v>
      </c>
      <c r="R8" s="138">
        <v>3</v>
      </c>
      <c r="S8" s="138">
        <v>206</v>
      </c>
      <c r="T8" s="138">
        <v>13</v>
      </c>
      <c r="U8" s="138">
        <v>56</v>
      </c>
      <c r="V8" s="138">
        <v>11</v>
      </c>
      <c r="W8" s="138">
        <v>80</v>
      </c>
      <c r="X8" s="138">
        <v>1</v>
      </c>
      <c r="Y8" s="139"/>
      <c r="Z8" s="139"/>
      <c r="AA8" s="139"/>
      <c r="AB8" s="139"/>
      <c r="AC8" s="139"/>
      <c r="AD8" s="139"/>
      <c r="AE8" s="139"/>
      <c r="AF8" s="139"/>
      <c r="AG8" s="139"/>
      <c r="AH8" s="139"/>
      <c r="AI8" s="139"/>
      <c r="AJ8" s="139"/>
      <c r="AK8" s="139"/>
      <c r="AL8" s="139"/>
      <c r="AM8" s="139"/>
      <c r="AN8" s="139"/>
      <c r="AO8" s="139"/>
      <c r="AP8" s="139"/>
      <c r="AQ8" s="139"/>
      <c r="AR8" s="139"/>
      <c r="AS8" s="139"/>
    </row>
    <row r="9" spans="2:25" ht="12" customHeight="1">
      <c r="B9" s="48"/>
      <c r="C9" s="49"/>
      <c r="D9" s="138"/>
      <c r="E9" s="138"/>
      <c r="F9" s="138"/>
      <c r="G9" s="138"/>
      <c r="H9" s="138"/>
      <c r="I9" s="138"/>
      <c r="J9" s="138"/>
      <c r="K9" s="138"/>
      <c r="L9" s="138"/>
      <c r="M9" s="138"/>
      <c r="N9" s="138"/>
      <c r="O9" s="138"/>
      <c r="P9" s="138"/>
      <c r="Q9" s="138"/>
      <c r="R9" s="138"/>
      <c r="S9" s="138"/>
      <c r="T9" s="138"/>
      <c r="U9" s="138"/>
      <c r="V9" s="138"/>
      <c r="W9" s="140"/>
      <c r="X9" s="141"/>
      <c r="Y9" s="139"/>
    </row>
    <row r="10" spans="2:30" ht="12" customHeight="1">
      <c r="B10" s="394" t="s">
        <v>65</v>
      </c>
      <c r="C10" s="285"/>
      <c r="D10" s="138">
        <v>316</v>
      </c>
      <c r="E10" s="138" t="s">
        <v>213</v>
      </c>
      <c r="F10" s="138" t="s">
        <v>213</v>
      </c>
      <c r="G10" s="138">
        <v>1</v>
      </c>
      <c r="H10" s="138">
        <v>9</v>
      </c>
      <c r="I10" s="138">
        <v>11</v>
      </c>
      <c r="J10" s="138">
        <v>26</v>
      </c>
      <c r="K10" s="138">
        <v>23</v>
      </c>
      <c r="L10" s="138">
        <v>15</v>
      </c>
      <c r="M10" s="138">
        <v>85</v>
      </c>
      <c r="N10" s="138">
        <v>34</v>
      </c>
      <c r="O10" s="138">
        <v>32</v>
      </c>
      <c r="P10" s="138">
        <v>33</v>
      </c>
      <c r="Q10" s="138">
        <v>73</v>
      </c>
      <c r="R10" s="138">
        <v>3</v>
      </c>
      <c r="S10" s="138">
        <v>175</v>
      </c>
      <c r="T10" s="138">
        <v>7</v>
      </c>
      <c r="U10" s="138">
        <v>44</v>
      </c>
      <c r="V10" s="138">
        <v>4</v>
      </c>
      <c r="W10" s="138">
        <v>55</v>
      </c>
      <c r="X10" s="138">
        <v>1</v>
      </c>
      <c r="Y10" s="139"/>
      <c r="Z10" s="139"/>
      <c r="AA10" s="139"/>
      <c r="AB10" s="142"/>
      <c r="AC10" s="139"/>
      <c r="AD10" s="139"/>
    </row>
    <row r="11" spans="2:30" ht="12" customHeight="1">
      <c r="B11" s="23"/>
      <c r="C11" s="129" t="s">
        <v>67</v>
      </c>
      <c r="D11" s="140">
        <v>54</v>
      </c>
      <c r="E11" s="140" t="s">
        <v>45</v>
      </c>
      <c r="F11" s="140" t="s">
        <v>45</v>
      </c>
      <c r="G11" s="140" t="s">
        <v>45</v>
      </c>
      <c r="H11" s="140">
        <v>3</v>
      </c>
      <c r="I11" s="140">
        <v>3</v>
      </c>
      <c r="J11" s="140">
        <v>1</v>
      </c>
      <c r="K11" s="140">
        <v>2</v>
      </c>
      <c r="L11" s="140">
        <v>4</v>
      </c>
      <c r="M11" s="143">
        <v>13</v>
      </c>
      <c r="N11" s="140">
        <v>5</v>
      </c>
      <c r="O11" s="140">
        <v>5</v>
      </c>
      <c r="P11" s="140">
        <v>3</v>
      </c>
      <c r="Q11" s="140">
        <v>13</v>
      </c>
      <c r="R11" s="140" t="s">
        <v>45</v>
      </c>
      <c r="S11" s="140">
        <v>26</v>
      </c>
      <c r="T11" s="140" t="s">
        <v>45</v>
      </c>
      <c r="U11" s="140">
        <v>15</v>
      </c>
      <c r="V11" s="140" t="s">
        <v>71</v>
      </c>
      <c r="W11" s="140">
        <v>15</v>
      </c>
      <c r="X11" s="140" t="s">
        <v>45</v>
      </c>
      <c r="Y11" s="139"/>
      <c r="Z11" s="139"/>
      <c r="AA11" s="139"/>
      <c r="AB11" s="142"/>
      <c r="AC11" s="139"/>
      <c r="AD11" s="139"/>
    </row>
    <row r="12" spans="2:30" ht="12" customHeight="1">
      <c r="B12" s="23"/>
      <c r="C12" s="129" t="s">
        <v>68</v>
      </c>
      <c r="D12" s="140">
        <v>54</v>
      </c>
      <c r="E12" s="140" t="s">
        <v>45</v>
      </c>
      <c r="F12" s="140" t="s">
        <v>45</v>
      </c>
      <c r="G12" s="140" t="s">
        <v>45</v>
      </c>
      <c r="H12" s="140">
        <v>2</v>
      </c>
      <c r="I12" s="140">
        <v>5</v>
      </c>
      <c r="J12" s="140">
        <v>5</v>
      </c>
      <c r="K12" s="140">
        <v>9</v>
      </c>
      <c r="L12" s="140">
        <v>2</v>
      </c>
      <c r="M12" s="143">
        <v>23</v>
      </c>
      <c r="N12" s="140">
        <v>7</v>
      </c>
      <c r="O12" s="140">
        <v>2</v>
      </c>
      <c r="P12" s="140">
        <v>8</v>
      </c>
      <c r="Q12" s="140">
        <v>7</v>
      </c>
      <c r="R12" s="140" t="s">
        <v>45</v>
      </c>
      <c r="S12" s="140">
        <v>24</v>
      </c>
      <c r="T12" s="140">
        <v>1</v>
      </c>
      <c r="U12" s="140">
        <v>4</v>
      </c>
      <c r="V12" s="140">
        <v>2</v>
      </c>
      <c r="W12" s="140">
        <v>7</v>
      </c>
      <c r="X12" s="140" t="s">
        <v>45</v>
      </c>
      <c r="Y12" s="139"/>
      <c r="Z12" s="139"/>
      <c r="AA12" s="139"/>
      <c r="AB12" s="142"/>
      <c r="AC12" s="139"/>
      <c r="AD12" s="139"/>
    </row>
    <row r="13" spans="2:30" ht="12" customHeight="1">
      <c r="B13" s="23"/>
      <c r="C13" s="129" t="s">
        <v>69</v>
      </c>
      <c r="D13" s="140">
        <v>29</v>
      </c>
      <c r="E13" s="140" t="s">
        <v>45</v>
      </c>
      <c r="F13" s="140" t="s">
        <v>45</v>
      </c>
      <c r="G13" s="140" t="s">
        <v>306</v>
      </c>
      <c r="H13" s="140">
        <v>1</v>
      </c>
      <c r="I13" s="140" t="s">
        <v>213</v>
      </c>
      <c r="J13" s="140">
        <v>3</v>
      </c>
      <c r="K13" s="140">
        <v>2</v>
      </c>
      <c r="L13" s="140">
        <v>3</v>
      </c>
      <c r="M13" s="143">
        <v>9</v>
      </c>
      <c r="N13" s="140" t="s">
        <v>213</v>
      </c>
      <c r="O13" s="140">
        <v>4</v>
      </c>
      <c r="P13" s="140">
        <v>4</v>
      </c>
      <c r="Q13" s="140">
        <v>7</v>
      </c>
      <c r="R13" s="140" t="s">
        <v>213</v>
      </c>
      <c r="S13" s="140">
        <v>15</v>
      </c>
      <c r="T13" s="140" t="s">
        <v>45</v>
      </c>
      <c r="U13" s="140">
        <v>5</v>
      </c>
      <c r="V13" s="140" t="s">
        <v>45</v>
      </c>
      <c r="W13" s="140">
        <v>5</v>
      </c>
      <c r="X13" s="140" t="s">
        <v>45</v>
      </c>
      <c r="Y13" s="139"/>
      <c r="Z13" s="139"/>
      <c r="AA13" s="139"/>
      <c r="AB13" s="142"/>
      <c r="AC13" s="139"/>
      <c r="AD13" s="139"/>
    </row>
    <row r="14" spans="2:30" ht="12" customHeight="1">
      <c r="B14" s="23"/>
      <c r="C14" s="129" t="s">
        <v>72</v>
      </c>
      <c r="D14" s="140">
        <v>27</v>
      </c>
      <c r="E14" s="140" t="s">
        <v>213</v>
      </c>
      <c r="F14" s="140" t="s">
        <v>45</v>
      </c>
      <c r="G14" s="140" t="s">
        <v>213</v>
      </c>
      <c r="H14" s="140">
        <v>1</v>
      </c>
      <c r="I14" s="140" t="s">
        <v>45</v>
      </c>
      <c r="J14" s="140" t="s">
        <v>213</v>
      </c>
      <c r="K14" s="140">
        <v>1</v>
      </c>
      <c r="L14" s="140">
        <v>1</v>
      </c>
      <c r="M14" s="143">
        <v>3</v>
      </c>
      <c r="N14" s="140">
        <v>3</v>
      </c>
      <c r="O14" s="140">
        <v>3</v>
      </c>
      <c r="P14" s="140">
        <v>1</v>
      </c>
      <c r="Q14" s="140">
        <v>8</v>
      </c>
      <c r="R14" s="140" t="s">
        <v>213</v>
      </c>
      <c r="S14" s="140">
        <v>15</v>
      </c>
      <c r="T14" s="140">
        <v>3</v>
      </c>
      <c r="U14" s="140">
        <v>6</v>
      </c>
      <c r="V14" s="140" t="s">
        <v>213</v>
      </c>
      <c r="W14" s="140">
        <v>9</v>
      </c>
      <c r="X14" s="140" t="s">
        <v>45</v>
      </c>
      <c r="Y14" s="139"/>
      <c r="Z14" s="139"/>
      <c r="AA14" s="139"/>
      <c r="AB14" s="142"/>
      <c r="AC14" s="139"/>
      <c r="AD14" s="139"/>
    </row>
    <row r="15" spans="2:30" ht="12" customHeight="1">
      <c r="B15" s="23"/>
      <c r="C15" s="129" t="s">
        <v>74</v>
      </c>
      <c r="D15" s="140">
        <v>41</v>
      </c>
      <c r="E15" s="140" t="s">
        <v>45</v>
      </c>
      <c r="F15" s="140" t="s">
        <v>45</v>
      </c>
      <c r="G15" s="140" t="s">
        <v>45</v>
      </c>
      <c r="H15" s="140">
        <v>1</v>
      </c>
      <c r="I15" s="140" t="s">
        <v>307</v>
      </c>
      <c r="J15" s="140">
        <v>4</v>
      </c>
      <c r="K15" s="140">
        <v>2</v>
      </c>
      <c r="L15" s="140">
        <v>1</v>
      </c>
      <c r="M15" s="143">
        <v>8</v>
      </c>
      <c r="N15" s="140">
        <v>6</v>
      </c>
      <c r="O15" s="140">
        <v>4</v>
      </c>
      <c r="P15" s="140">
        <v>1</v>
      </c>
      <c r="Q15" s="140">
        <v>16</v>
      </c>
      <c r="R15" s="140" t="s">
        <v>45</v>
      </c>
      <c r="S15" s="140">
        <v>27</v>
      </c>
      <c r="T15" s="140" t="s">
        <v>45</v>
      </c>
      <c r="U15" s="140">
        <v>5</v>
      </c>
      <c r="V15" s="140" t="s">
        <v>45</v>
      </c>
      <c r="W15" s="140">
        <v>5</v>
      </c>
      <c r="X15" s="140">
        <v>1</v>
      </c>
      <c r="Y15" s="139"/>
      <c r="Z15" s="139"/>
      <c r="AA15" s="139"/>
      <c r="AB15" s="142"/>
      <c r="AC15" s="139"/>
      <c r="AD15" s="139"/>
    </row>
    <row r="16" spans="2:30" ht="12" customHeight="1">
      <c r="B16" s="23"/>
      <c r="C16" s="129" t="s">
        <v>75</v>
      </c>
      <c r="D16" s="140">
        <v>16</v>
      </c>
      <c r="E16" s="140" t="s">
        <v>45</v>
      </c>
      <c r="F16" s="140" t="s">
        <v>45</v>
      </c>
      <c r="G16" s="140">
        <v>1</v>
      </c>
      <c r="H16" s="140" t="s">
        <v>213</v>
      </c>
      <c r="I16" s="140" t="s">
        <v>213</v>
      </c>
      <c r="J16" s="140">
        <v>3</v>
      </c>
      <c r="K16" s="140" t="s">
        <v>213</v>
      </c>
      <c r="L16" s="140">
        <v>1</v>
      </c>
      <c r="M16" s="143">
        <v>5</v>
      </c>
      <c r="N16" s="140">
        <v>3</v>
      </c>
      <c r="O16" s="140">
        <v>2</v>
      </c>
      <c r="P16" s="140">
        <v>2</v>
      </c>
      <c r="Q16" s="140">
        <v>1</v>
      </c>
      <c r="R16" s="140" t="s">
        <v>45</v>
      </c>
      <c r="S16" s="140">
        <v>8</v>
      </c>
      <c r="T16" s="140" t="s">
        <v>307</v>
      </c>
      <c r="U16" s="140">
        <v>2</v>
      </c>
      <c r="V16" s="140">
        <v>1</v>
      </c>
      <c r="W16" s="140">
        <v>3</v>
      </c>
      <c r="X16" s="140" t="s">
        <v>213</v>
      </c>
      <c r="Y16" s="139"/>
      <c r="Z16" s="139"/>
      <c r="AA16" s="139"/>
      <c r="AB16" s="142"/>
      <c r="AC16" s="139"/>
      <c r="AD16" s="139"/>
    </row>
    <row r="17" spans="2:30" ht="12" customHeight="1">
      <c r="B17" s="23"/>
      <c r="C17" s="129" t="s">
        <v>76</v>
      </c>
      <c r="D17" s="140">
        <v>12</v>
      </c>
      <c r="E17" s="140" t="s">
        <v>45</v>
      </c>
      <c r="F17" s="140" t="s">
        <v>213</v>
      </c>
      <c r="G17" s="140" t="s">
        <v>45</v>
      </c>
      <c r="H17" s="140" t="s">
        <v>213</v>
      </c>
      <c r="I17" s="140">
        <v>1</v>
      </c>
      <c r="J17" s="140">
        <v>1</v>
      </c>
      <c r="K17" s="140" t="s">
        <v>45</v>
      </c>
      <c r="L17" s="140">
        <v>1</v>
      </c>
      <c r="M17" s="143">
        <v>3</v>
      </c>
      <c r="N17" s="140">
        <v>3</v>
      </c>
      <c r="O17" s="140">
        <v>2</v>
      </c>
      <c r="P17" s="140">
        <v>2</v>
      </c>
      <c r="Q17" s="140">
        <v>1</v>
      </c>
      <c r="R17" s="140" t="s">
        <v>213</v>
      </c>
      <c r="S17" s="140">
        <v>8</v>
      </c>
      <c r="T17" s="140" t="s">
        <v>213</v>
      </c>
      <c r="U17" s="140">
        <v>1</v>
      </c>
      <c r="V17" s="140" t="s">
        <v>45</v>
      </c>
      <c r="W17" s="140">
        <v>1</v>
      </c>
      <c r="X17" s="140" t="s">
        <v>45</v>
      </c>
      <c r="Y17" s="139"/>
      <c r="Z17" s="139"/>
      <c r="AA17" s="139"/>
      <c r="AB17" s="142"/>
      <c r="AC17" s="139"/>
      <c r="AD17" s="139"/>
    </row>
    <row r="18" spans="2:30" ht="12" customHeight="1">
      <c r="B18" s="23"/>
      <c r="C18" s="129" t="s">
        <v>77</v>
      </c>
      <c r="D18" s="140">
        <v>19</v>
      </c>
      <c r="E18" s="140" t="s">
        <v>45</v>
      </c>
      <c r="F18" s="140" t="s">
        <v>45</v>
      </c>
      <c r="G18" s="140" t="s">
        <v>213</v>
      </c>
      <c r="H18" s="140" t="s">
        <v>45</v>
      </c>
      <c r="I18" s="140">
        <v>1</v>
      </c>
      <c r="J18" s="140">
        <v>1</v>
      </c>
      <c r="K18" s="140">
        <v>1</v>
      </c>
      <c r="L18" s="140" t="s">
        <v>45</v>
      </c>
      <c r="M18" s="143">
        <v>3</v>
      </c>
      <c r="N18" s="140">
        <v>1</v>
      </c>
      <c r="O18" s="140">
        <v>3</v>
      </c>
      <c r="P18" s="140">
        <v>5</v>
      </c>
      <c r="Q18" s="140">
        <v>6</v>
      </c>
      <c r="R18" s="140" t="s">
        <v>45</v>
      </c>
      <c r="S18" s="140">
        <v>15</v>
      </c>
      <c r="T18" s="140">
        <v>1</v>
      </c>
      <c r="U18" s="140" t="s">
        <v>45</v>
      </c>
      <c r="V18" s="140" t="s">
        <v>45</v>
      </c>
      <c r="W18" s="140">
        <v>1</v>
      </c>
      <c r="X18" s="140" t="s">
        <v>213</v>
      </c>
      <c r="Y18" s="139"/>
      <c r="Z18" s="139"/>
      <c r="AA18" s="139"/>
      <c r="AB18" s="142"/>
      <c r="AC18" s="139"/>
      <c r="AD18" s="139"/>
    </row>
    <row r="19" spans="2:30" ht="12" customHeight="1">
      <c r="B19" s="23"/>
      <c r="C19" s="129" t="s">
        <v>78</v>
      </c>
      <c r="D19" s="140">
        <v>13</v>
      </c>
      <c r="E19" s="140" t="s">
        <v>213</v>
      </c>
      <c r="F19" s="140" t="s">
        <v>213</v>
      </c>
      <c r="G19" s="140" t="s">
        <v>45</v>
      </c>
      <c r="H19" s="140" t="s">
        <v>45</v>
      </c>
      <c r="I19" s="140" t="s">
        <v>45</v>
      </c>
      <c r="J19" s="140">
        <v>3</v>
      </c>
      <c r="K19" s="140" t="s">
        <v>45</v>
      </c>
      <c r="L19" s="140" t="s">
        <v>45</v>
      </c>
      <c r="M19" s="143">
        <v>3</v>
      </c>
      <c r="N19" s="140">
        <v>2</v>
      </c>
      <c r="O19" s="140" t="s">
        <v>45</v>
      </c>
      <c r="P19" s="140" t="s">
        <v>45</v>
      </c>
      <c r="Q19" s="140">
        <v>4</v>
      </c>
      <c r="R19" s="140">
        <v>1</v>
      </c>
      <c r="S19" s="140">
        <v>7</v>
      </c>
      <c r="T19" s="140" t="s">
        <v>71</v>
      </c>
      <c r="U19" s="140">
        <v>2</v>
      </c>
      <c r="V19" s="140">
        <v>1</v>
      </c>
      <c r="W19" s="140">
        <v>3</v>
      </c>
      <c r="X19" s="140" t="s">
        <v>45</v>
      </c>
      <c r="Y19" s="139"/>
      <c r="Z19" s="139"/>
      <c r="AA19" s="139"/>
      <c r="AB19" s="142"/>
      <c r="AC19" s="139"/>
      <c r="AD19" s="139"/>
    </row>
    <row r="20" spans="2:30" ht="12" customHeight="1">
      <c r="B20" s="23"/>
      <c r="C20" s="129" t="s">
        <v>79</v>
      </c>
      <c r="D20" s="140">
        <v>18</v>
      </c>
      <c r="E20" s="140" t="s">
        <v>45</v>
      </c>
      <c r="F20" s="140" t="s">
        <v>45</v>
      </c>
      <c r="G20" s="140" t="s">
        <v>45</v>
      </c>
      <c r="H20" s="140" t="s">
        <v>45</v>
      </c>
      <c r="I20" s="140">
        <v>1</v>
      </c>
      <c r="J20" s="140">
        <v>1</v>
      </c>
      <c r="K20" s="140">
        <v>1</v>
      </c>
      <c r="L20" s="140">
        <v>1</v>
      </c>
      <c r="M20" s="143">
        <v>4</v>
      </c>
      <c r="N20" s="140" t="s">
        <v>45</v>
      </c>
      <c r="O20" s="140">
        <v>3</v>
      </c>
      <c r="P20" s="140">
        <v>3</v>
      </c>
      <c r="Q20" s="140">
        <v>5</v>
      </c>
      <c r="R20" s="140" t="s">
        <v>213</v>
      </c>
      <c r="S20" s="140">
        <v>11</v>
      </c>
      <c r="T20" s="140">
        <v>1</v>
      </c>
      <c r="U20" s="140">
        <v>2</v>
      </c>
      <c r="V20" s="140" t="s">
        <v>45</v>
      </c>
      <c r="W20" s="140">
        <v>3</v>
      </c>
      <c r="X20" s="140" t="s">
        <v>45</v>
      </c>
      <c r="Y20" s="139"/>
      <c r="Z20" s="139"/>
      <c r="AA20" s="139"/>
      <c r="AB20" s="142"/>
      <c r="AC20" s="139"/>
      <c r="AD20" s="139"/>
    </row>
    <row r="21" spans="2:30" ht="12" customHeight="1">
      <c r="B21" s="23"/>
      <c r="C21" s="129" t="s">
        <v>80</v>
      </c>
      <c r="D21" s="140">
        <v>18</v>
      </c>
      <c r="E21" s="140" t="s">
        <v>45</v>
      </c>
      <c r="F21" s="140" t="s">
        <v>71</v>
      </c>
      <c r="G21" s="140" t="s">
        <v>45</v>
      </c>
      <c r="H21" s="140" t="s">
        <v>213</v>
      </c>
      <c r="I21" s="140" t="s">
        <v>45</v>
      </c>
      <c r="J21" s="140">
        <v>1</v>
      </c>
      <c r="K21" s="140">
        <v>3</v>
      </c>
      <c r="L21" s="140">
        <v>1</v>
      </c>
      <c r="M21" s="143">
        <v>5</v>
      </c>
      <c r="N21" s="140">
        <v>1</v>
      </c>
      <c r="O21" s="140">
        <v>2</v>
      </c>
      <c r="P21" s="140">
        <v>4</v>
      </c>
      <c r="Q21" s="140">
        <v>4</v>
      </c>
      <c r="R21" s="140" t="s">
        <v>213</v>
      </c>
      <c r="S21" s="140">
        <v>11</v>
      </c>
      <c r="T21" s="140">
        <v>1</v>
      </c>
      <c r="U21" s="140">
        <v>1</v>
      </c>
      <c r="V21" s="140" t="s">
        <v>45</v>
      </c>
      <c r="W21" s="140">
        <v>2</v>
      </c>
      <c r="X21" s="140" t="s">
        <v>45</v>
      </c>
      <c r="Y21" s="139"/>
      <c r="Z21" s="139"/>
      <c r="AA21" s="139"/>
      <c r="AB21" s="142"/>
      <c r="AC21" s="139"/>
      <c r="AD21" s="139"/>
    </row>
    <row r="22" spans="2:30" ht="12" customHeight="1">
      <c r="B22" s="23"/>
      <c r="C22" s="129" t="s">
        <v>81</v>
      </c>
      <c r="D22" s="140">
        <v>15</v>
      </c>
      <c r="E22" s="140" t="s">
        <v>45</v>
      </c>
      <c r="F22" s="140" t="s">
        <v>213</v>
      </c>
      <c r="G22" s="140" t="s">
        <v>45</v>
      </c>
      <c r="H22" s="140">
        <v>1</v>
      </c>
      <c r="I22" s="140" t="s">
        <v>213</v>
      </c>
      <c r="J22" s="140">
        <v>3</v>
      </c>
      <c r="K22" s="140">
        <v>2</v>
      </c>
      <c r="L22" s="140" t="s">
        <v>45</v>
      </c>
      <c r="M22" s="143">
        <v>6</v>
      </c>
      <c r="N22" s="140">
        <v>3</v>
      </c>
      <c r="O22" s="140">
        <v>2</v>
      </c>
      <c r="P22" s="140" t="s">
        <v>45</v>
      </c>
      <c r="Q22" s="140">
        <v>1</v>
      </c>
      <c r="R22" s="140">
        <v>2</v>
      </c>
      <c r="S22" s="140">
        <v>8</v>
      </c>
      <c r="T22" s="140" t="s">
        <v>45</v>
      </c>
      <c r="U22" s="140">
        <v>1</v>
      </c>
      <c r="V22" s="140" t="s">
        <v>213</v>
      </c>
      <c r="W22" s="140">
        <v>1</v>
      </c>
      <c r="X22" s="140" t="s">
        <v>306</v>
      </c>
      <c r="Y22" s="139"/>
      <c r="Z22" s="139"/>
      <c r="AA22" s="139"/>
      <c r="AB22" s="142"/>
      <c r="AC22" s="139"/>
      <c r="AD22" s="139"/>
    </row>
    <row r="23" spans="2:30" s="29" customFormat="1" ht="12" customHeight="1">
      <c r="B23" s="394" t="s">
        <v>308</v>
      </c>
      <c r="C23" s="285"/>
      <c r="D23" s="138">
        <v>75</v>
      </c>
      <c r="E23" s="138">
        <v>1</v>
      </c>
      <c r="F23" s="138">
        <v>1</v>
      </c>
      <c r="G23" s="138" t="s">
        <v>45</v>
      </c>
      <c r="H23" s="138">
        <v>3</v>
      </c>
      <c r="I23" s="138">
        <v>3</v>
      </c>
      <c r="J23" s="138">
        <v>3</v>
      </c>
      <c r="K23" s="138">
        <v>5</v>
      </c>
      <c r="L23" s="138">
        <v>3</v>
      </c>
      <c r="M23" s="138">
        <v>19</v>
      </c>
      <c r="N23" s="138">
        <v>6</v>
      </c>
      <c r="O23" s="138">
        <v>7</v>
      </c>
      <c r="P23" s="138">
        <v>3</v>
      </c>
      <c r="Q23" s="138">
        <v>15</v>
      </c>
      <c r="R23" s="138" t="s">
        <v>45</v>
      </c>
      <c r="S23" s="138">
        <v>31</v>
      </c>
      <c r="T23" s="138">
        <v>6</v>
      </c>
      <c r="U23" s="138">
        <v>12</v>
      </c>
      <c r="V23" s="138">
        <v>7</v>
      </c>
      <c r="W23" s="138">
        <v>25</v>
      </c>
      <c r="X23" s="138" t="s">
        <v>213</v>
      </c>
      <c r="Y23" s="139"/>
      <c r="Z23" s="139"/>
      <c r="AA23" s="139"/>
      <c r="AB23" s="142"/>
      <c r="AC23" s="139"/>
      <c r="AD23" s="139"/>
    </row>
    <row r="24" spans="2:30" ht="12" customHeight="1">
      <c r="B24" s="23"/>
      <c r="C24" s="129" t="s">
        <v>83</v>
      </c>
      <c r="D24" s="140">
        <v>10</v>
      </c>
      <c r="E24" s="140" t="s">
        <v>45</v>
      </c>
      <c r="F24" s="140" t="s">
        <v>45</v>
      </c>
      <c r="G24" s="140" t="s">
        <v>45</v>
      </c>
      <c r="H24" s="140" t="s">
        <v>45</v>
      </c>
      <c r="I24" s="140">
        <v>1</v>
      </c>
      <c r="J24" s="140" t="s">
        <v>213</v>
      </c>
      <c r="K24" s="140" t="s">
        <v>45</v>
      </c>
      <c r="L24" s="140" t="s">
        <v>45</v>
      </c>
      <c r="M24" s="143">
        <v>1</v>
      </c>
      <c r="N24" s="140" t="s">
        <v>45</v>
      </c>
      <c r="O24" s="140" t="s">
        <v>307</v>
      </c>
      <c r="P24" s="140" t="s">
        <v>213</v>
      </c>
      <c r="Q24" s="140">
        <v>1</v>
      </c>
      <c r="R24" s="140" t="s">
        <v>45</v>
      </c>
      <c r="S24" s="140">
        <v>1</v>
      </c>
      <c r="T24" s="140">
        <v>3</v>
      </c>
      <c r="U24" s="140">
        <v>3</v>
      </c>
      <c r="V24" s="140">
        <v>2</v>
      </c>
      <c r="W24" s="140">
        <v>8</v>
      </c>
      <c r="X24" s="140" t="s">
        <v>45</v>
      </c>
      <c r="Y24" s="139"/>
      <c r="Z24" s="139"/>
      <c r="AA24" s="139"/>
      <c r="AB24" s="142"/>
      <c r="AC24" s="139"/>
      <c r="AD24" s="139"/>
    </row>
    <row r="25" spans="2:30" ht="12" customHeight="1">
      <c r="B25" s="23"/>
      <c r="C25" s="129" t="s">
        <v>86</v>
      </c>
      <c r="D25" s="140">
        <v>2</v>
      </c>
      <c r="E25" s="140" t="s">
        <v>45</v>
      </c>
      <c r="F25" s="140" t="s">
        <v>307</v>
      </c>
      <c r="G25" s="140" t="s">
        <v>213</v>
      </c>
      <c r="H25" s="140" t="s">
        <v>213</v>
      </c>
      <c r="I25" s="140" t="s">
        <v>71</v>
      </c>
      <c r="J25" s="140" t="s">
        <v>45</v>
      </c>
      <c r="K25" s="140" t="s">
        <v>45</v>
      </c>
      <c r="L25" s="140" t="s">
        <v>45</v>
      </c>
      <c r="M25" s="140" t="s">
        <v>45</v>
      </c>
      <c r="N25" s="140" t="s">
        <v>45</v>
      </c>
      <c r="O25" s="140" t="s">
        <v>45</v>
      </c>
      <c r="P25" s="140" t="s">
        <v>213</v>
      </c>
      <c r="Q25" s="140">
        <v>1</v>
      </c>
      <c r="R25" s="140" t="s">
        <v>45</v>
      </c>
      <c r="S25" s="140">
        <v>1</v>
      </c>
      <c r="T25" s="140" t="s">
        <v>213</v>
      </c>
      <c r="U25" s="140" t="s">
        <v>307</v>
      </c>
      <c r="V25" s="140">
        <v>1</v>
      </c>
      <c r="W25" s="140">
        <v>1</v>
      </c>
      <c r="X25" s="140" t="s">
        <v>306</v>
      </c>
      <c r="Y25" s="139"/>
      <c r="Z25" s="139"/>
      <c r="AA25" s="139"/>
      <c r="AB25" s="142"/>
      <c r="AC25" s="139"/>
      <c r="AD25" s="139"/>
    </row>
    <row r="26" spans="2:30" ht="12" customHeight="1">
      <c r="B26" s="23"/>
      <c r="C26" s="129" t="s">
        <v>89</v>
      </c>
      <c r="D26" s="140">
        <v>21</v>
      </c>
      <c r="E26" s="140" t="s">
        <v>45</v>
      </c>
      <c r="F26" s="140" t="s">
        <v>213</v>
      </c>
      <c r="G26" s="140" t="s">
        <v>213</v>
      </c>
      <c r="H26" s="140" t="s">
        <v>213</v>
      </c>
      <c r="I26" s="140" t="s">
        <v>45</v>
      </c>
      <c r="J26" s="140">
        <v>1</v>
      </c>
      <c r="K26" s="140">
        <v>1</v>
      </c>
      <c r="L26" s="140">
        <v>1</v>
      </c>
      <c r="M26" s="143">
        <v>3</v>
      </c>
      <c r="N26" s="140">
        <v>2</v>
      </c>
      <c r="O26" s="140">
        <v>2</v>
      </c>
      <c r="P26" s="140" t="s">
        <v>45</v>
      </c>
      <c r="Q26" s="140">
        <v>7</v>
      </c>
      <c r="R26" s="140" t="s">
        <v>45</v>
      </c>
      <c r="S26" s="140">
        <v>11</v>
      </c>
      <c r="T26" s="140">
        <v>1</v>
      </c>
      <c r="U26" s="140">
        <v>4</v>
      </c>
      <c r="V26" s="140">
        <v>2</v>
      </c>
      <c r="W26" s="140">
        <v>7</v>
      </c>
      <c r="X26" s="140" t="s">
        <v>45</v>
      </c>
      <c r="Y26" s="139"/>
      <c r="Z26" s="139"/>
      <c r="AA26" s="139"/>
      <c r="AB26" s="142"/>
      <c r="AC26" s="139"/>
      <c r="AD26" s="139"/>
    </row>
    <row r="27" spans="2:30" ht="12" customHeight="1">
      <c r="B27" s="23"/>
      <c r="C27" s="129" t="s">
        <v>93</v>
      </c>
      <c r="D27" s="140">
        <v>16</v>
      </c>
      <c r="E27" s="140">
        <v>1</v>
      </c>
      <c r="F27" s="140">
        <v>1</v>
      </c>
      <c r="G27" s="140" t="s">
        <v>45</v>
      </c>
      <c r="H27" s="140">
        <v>2</v>
      </c>
      <c r="I27" s="140">
        <v>2</v>
      </c>
      <c r="J27" s="140" t="s">
        <v>45</v>
      </c>
      <c r="K27" s="140">
        <v>2</v>
      </c>
      <c r="L27" s="140">
        <v>1</v>
      </c>
      <c r="M27" s="143">
        <v>9</v>
      </c>
      <c r="N27" s="140">
        <v>1</v>
      </c>
      <c r="O27" s="140">
        <v>3</v>
      </c>
      <c r="P27" s="140">
        <v>1</v>
      </c>
      <c r="Q27" s="140">
        <v>1</v>
      </c>
      <c r="R27" s="140" t="s">
        <v>213</v>
      </c>
      <c r="S27" s="140">
        <v>6</v>
      </c>
      <c r="T27" s="140" t="s">
        <v>45</v>
      </c>
      <c r="U27" s="140">
        <v>1</v>
      </c>
      <c r="V27" s="140" t="s">
        <v>71</v>
      </c>
      <c r="W27" s="140">
        <v>1</v>
      </c>
      <c r="X27" s="140" t="s">
        <v>45</v>
      </c>
      <c r="Y27" s="139"/>
      <c r="Z27" s="139"/>
      <c r="AA27" s="139"/>
      <c r="AB27" s="142"/>
      <c r="AC27" s="139"/>
      <c r="AD27" s="139"/>
    </row>
    <row r="28" spans="2:30" ht="12" customHeight="1">
      <c r="B28" s="23"/>
      <c r="C28" s="129" t="s">
        <v>100</v>
      </c>
      <c r="D28" s="140">
        <v>17</v>
      </c>
      <c r="E28" s="140" t="s">
        <v>213</v>
      </c>
      <c r="F28" s="140" t="s">
        <v>213</v>
      </c>
      <c r="G28" s="140" t="s">
        <v>45</v>
      </c>
      <c r="H28" s="140" t="s">
        <v>45</v>
      </c>
      <c r="I28" s="140" t="s">
        <v>213</v>
      </c>
      <c r="J28" s="140">
        <v>1</v>
      </c>
      <c r="K28" s="140">
        <v>1</v>
      </c>
      <c r="L28" s="140">
        <v>1</v>
      </c>
      <c r="M28" s="143">
        <v>3</v>
      </c>
      <c r="N28" s="140">
        <v>1</v>
      </c>
      <c r="O28" s="140">
        <v>1</v>
      </c>
      <c r="P28" s="140">
        <v>1</v>
      </c>
      <c r="Q28" s="140">
        <v>4</v>
      </c>
      <c r="R28" s="140" t="s">
        <v>45</v>
      </c>
      <c r="S28" s="140">
        <v>7</v>
      </c>
      <c r="T28" s="140">
        <v>1</v>
      </c>
      <c r="U28" s="140">
        <v>4</v>
      </c>
      <c r="V28" s="140">
        <v>2</v>
      </c>
      <c r="W28" s="140">
        <v>7</v>
      </c>
      <c r="X28" s="140" t="s">
        <v>306</v>
      </c>
      <c r="Y28" s="139"/>
      <c r="Z28" s="139"/>
      <c r="AA28" s="139"/>
      <c r="AB28" s="142"/>
      <c r="AC28" s="139"/>
      <c r="AD28" s="139"/>
    </row>
    <row r="29" spans="2:30" ht="12" customHeight="1">
      <c r="B29" s="23"/>
      <c r="C29" s="129" t="s">
        <v>105</v>
      </c>
      <c r="D29" s="140">
        <v>2</v>
      </c>
      <c r="E29" s="140" t="s">
        <v>213</v>
      </c>
      <c r="F29" s="140" t="s">
        <v>45</v>
      </c>
      <c r="G29" s="140" t="s">
        <v>45</v>
      </c>
      <c r="H29" s="140" t="s">
        <v>45</v>
      </c>
      <c r="I29" s="140" t="s">
        <v>45</v>
      </c>
      <c r="J29" s="140" t="s">
        <v>213</v>
      </c>
      <c r="K29" s="140" t="s">
        <v>213</v>
      </c>
      <c r="L29" s="140" t="s">
        <v>45</v>
      </c>
      <c r="M29" s="140" t="s">
        <v>45</v>
      </c>
      <c r="N29" s="140">
        <v>1</v>
      </c>
      <c r="O29" s="140">
        <v>1</v>
      </c>
      <c r="P29" s="140" t="s">
        <v>213</v>
      </c>
      <c r="Q29" s="140" t="s">
        <v>45</v>
      </c>
      <c r="R29" s="140" t="s">
        <v>213</v>
      </c>
      <c r="S29" s="140">
        <v>2</v>
      </c>
      <c r="T29" s="140" t="s">
        <v>45</v>
      </c>
      <c r="U29" s="140" t="s">
        <v>45</v>
      </c>
      <c r="V29" s="140" t="s">
        <v>45</v>
      </c>
      <c r="W29" s="140" t="s">
        <v>213</v>
      </c>
      <c r="X29" s="140" t="s">
        <v>306</v>
      </c>
      <c r="Y29" s="139"/>
      <c r="Z29" s="139"/>
      <c r="AA29" s="139"/>
      <c r="AB29" s="142"/>
      <c r="AC29" s="139"/>
      <c r="AD29" s="139"/>
    </row>
    <row r="30" spans="2:30" ht="12" customHeight="1">
      <c r="B30" s="23"/>
      <c r="C30" s="129" t="s">
        <v>107</v>
      </c>
      <c r="D30" s="140">
        <v>7</v>
      </c>
      <c r="E30" s="140" t="s">
        <v>45</v>
      </c>
      <c r="F30" s="140" t="s">
        <v>45</v>
      </c>
      <c r="G30" s="140" t="s">
        <v>213</v>
      </c>
      <c r="H30" s="140">
        <v>1</v>
      </c>
      <c r="I30" s="140" t="s">
        <v>45</v>
      </c>
      <c r="J30" s="140">
        <v>1</v>
      </c>
      <c r="K30" s="140">
        <v>1</v>
      </c>
      <c r="L30" s="140" t="s">
        <v>213</v>
      </c>
      <c r="M30" s="143">
        <v>3</v>
      </c>
      <c r="N30" s="140">
        <v>1</v>
      </c>
      <c r="O30" s="140" t="s">
        <v>45</v>
      </c>
      <c r="P30" s="140">
        <v>1</v>
      </c>
      <c r="Q30" s="140">
        <v>1</v>
      </c>
      <c r="R30" s="140" t="s">
        <v>213</v>
      </c>
      <c r="S30" s="140">
        <v>3</v>
      </c>
      <c r="T30" s="140">
        <v>1</v>
      </c>
      <c r="U30" s="140" t="s">
        <v>45</v>
      </c>
      <c r="V30" s="140" t="s">
        <v>45</v>
      </c>
      <c r="W30" s="140">
        <v>1</v>
      </c>
      <c r="X30" s="140" t="s">
        <v>213</v>
      </c>
      <c r="Y30" s="139"/>
      <c r="Z30" s="139"/>
      <c r="AA30" s="139"/>
      <c r="AB30" s="142"/>
      <c r="AC30" s="139"/>
      <c r="AD30" s="139"/>
    </row>
    <row r="31" spans="2:24" ht="12" customHeight="1">
      <c r="B31" s="5"/>
      <c r="E31" s="144"/>
      <c r="F31" s="144"/>
      <c r="G31" s="144"/>
      <c r="H31" s="144"/>
      <c r="I31" s="144"/>
      <c r="J31" s="144"/>
      <c r="K31" s="144"/>
      <c r="L31" s="144"/>
      <c r="M31" s="144"/>
      <c r="N31" s="144"/>
      <c r="O31" s="144"/>
      <c r="P31" s="144"/>
      <c r="Q31" s="144"/>
      <c r="R31" s="144"/>
      <c r="S31" s="144"/>
      <c r="T31" s="144"/>
      <c r="U31" s="144"/>
      <c r="V31" s="144"/>
      <c r="W31" s="145"/>
      <c r="X31" s="144"/>
    </row>
    <row r="32" spans="2:23" ht="12" customHeight="1">
      <c r="B32" s="5" t="s">
        <v>309</v>
      </c>
      <c r="W32" s="146" t="s">
        <v>310</v>
      </c>
    </row>
    <row r="33" spans="2:24" ht="12" customHeight="1">
      <c r="B33" s="288"/>
      <c r="C33" s="288"/>
      <c r="D33" s="288"/>
      <c r="E33" s="288"/>
      <c r="F33" s="288"/>
      <c r="G33" s="288"/>
      <c r="H33" s="288"/>
      <c r="I33" s="288"/>
      <c r="J33" s="288"/>
      <c r="K33" s="288"/>
      <c r="L33" s="288"/>
      <c r="M33" s="288"/>
      <c r="N33" s="288"/>
      <c r="O33" s="288"/>
      <c r="P33" s="288"/>
      <c r="Q33" s="288"/>
      <c r="R33" s="288"/>
      <c r="S33" s="288"/>
      <c r="T33" s="288"/>
      <c r="U33" s="288"/>
      <c r="V33" s="288"/>
      <c r="W33" s="288"/>
      <c r="X33" s="288"/>
    </row>
    <row r="34" spans="2:24" ht="12" customHeight="1">
      <c r="B34" s="61"/>
      <c r="C34" s="61"/>
      <c r="D34" s="147"/>
      <c r="E34" s="147"/>
      <c r="F34" s="147"/>
      <c r="G34" s="147"/>
      <c r="H34" s="147"/>
      <c r="I34" s="147"/>
      <c r="J34" s="147"/>
      <c r="K34" s="147"/>
      <c r="L34" s="147"/>
      <c r="M34" s="147"/>
      <c r="N34" s="147"/>
      <c r="O34" s="147"/>
      <c r="P34" s="147"/>
      <c r="Q34" s="147"/>
      <c r="R34" s="147"/>
      <c r="S34" s="147"/>
      <c r="T34" s="147"/>
      <c r="U34" s="147"/>
      <c r="V34" s="147"/>
      <c r="W34" s="147"/>
      <c r="X34" s="147"/>
    </row>
    <row r="35" spans="2:24" ht="12" customHeight="1">
      <c r="B35" s="61"/>
      <c r="C35" s="61"/>
      <c r="D35" s="148"/>
      <c r="E35" s="148"/>
      <c r="F35" s="148"/>
      <c r="G35" s="148"/>
      <c r="H35" s="148"/>
      <c r="I35" s="148"/>
      <c r="J35" s="148"/>
      <c r="K35" s="148"/>
      <c r="L35" s="148"/>
      <c r="M35" s="148"/>
      <c r="N35" s="148"/>
      <c r="O35" s="148"/>
      <c r="P35" s="148"/>
      <c r="Q35" s="148"/>
      <c r="R35" s="148"/>
      <c r="S35" s="148"/>
      <c r="T35" s="148"/>
      <c r="U35" s="148"/>
      <c r="V35" s="148"/>
      <c r="W35" s="148"/>
      <c r="X35" s="148"/>
    </row>
    <row r="36" spans="2:24" ht="12" customHeight="1">
      <c r="B36" s="61"/>
      <c r="C36" s="61"/>
      <c r="D36" s="148"/>
      <c r="E36" s="147"/>
      <c r="F36" s="147"/>
      <c r="G36" s="147"/>
      <c r="H36" s="147"/>
      <c r="I36" s="147"/>
      <c r="J36" s="147"/>
      <c r="K36" s="147"/>
      <c r="L36" s="147"/>
      <c r="M36" s="147"/>
      <c r="N36" s="147"/>
      <c r="O36" s="147"/>
      <c r="P36" s="147"/>
      <c r="Q36" s="147"/>
      <c r="R36" s="147"/>
      <c r="S36" s="147"/>
      <c r="T36" s="147"/>
      <c r="U36" s="147"/>
      <c r="V36" s="147"/>
      <c r="W36" s="147"/>
      <c r="X36" s="147"/>
    </row>
    <row r="37" spans="2:25" ht="12" customHeight="1">
      <c r="B37" s="61"/>
      <c r="C37" s="61"/>
      <c r="D37" s="148"/>
      <c r="E37" s="149"/>
      <c r="F37" s="149"/>
      <c r="G37" s="149"/>
      <c r="H37" s="149"/>
      <c r="I37" s="149"/>
      <c r="J37" s="149"/>
      <c r="K37" s="149"/>
      <c r="L37" s="149"/>
      <c r="M37" s="147"/>
      <c r="N37" s="149"/>
      <c r="O37" s="149"/>
      <c r="P37" s="149"/>
      <c r="Q37" s="149"/>
      <c r="R37" s="149"/>
      <c r="S37" s="147"/>
      <c r="T37" s="149"/>
      <c r="U37" s="149"/>
      <c r="V37" s="149"/>
      <c r="W37" s="147"/>
      <c r="X37" s="147"/>
      <c r="Y37" s="20"/>
    </row>
    <row r="38" spans="4:24" ht="12" customHeight="1">
      <c r="D38" s="148"/>
      <c r="E38" s="149"/>
      <c r="F38" s="149"/>
      <c r="G38" s="149"/>
      <c r="H38" s="149"/>
      <c r="I38" s="149"/>
      <c r="J38" s="149"/>
      <c r="K38" s="149"/>
      <c r="L38" s="149"/>
      <c r="M38" s="147"/>
      <c r="N38" s="149"/>
      <c r="O38" s="149"/>
      <c r="P38" s="149"/>
      <c r="Q38" s="149"/>
      <c r="R38" s="149"/>
      <c r="S38" s="147"/>
      <c r="T38" s="149"/>
      <c r="U38" s="149"/>
      <c r="V38" s="149"/>
      <c r="W38" s="147"/>
      <c r="X38" s="147"/>
    </row>
    <row r="39" spans="4:24" ht="12" customHeight="1">
      <c r="D39" s="148"/>
      <c r="E39" s="139"/>
      <c r="F39" s="139"/>
      <c r="G39" s="139"/>
      <c r="H39" s="139"/>
      <c r="I39" s="139"/>
      <c r="J39" s="139"/>
      <c r="K39" s="139"/>
      <c r="L39" s="139"/>
      <c r="M39" s="147"/>
      <c r="N39" s="139"/>
      <c r="O39" s="139"/>
      <c r="P39" s="139"/>
      <c r="Q39" s="139"/>
      <c r="R39" s="139"/>
      <c r="S39" s="147"/>
      <c r="T39" s="139"/>
      <c r="U39" s="139"/>
      <c r="V39" s="139"/>
      <c r="W39" s="147"/>
      <c r="X39" s="147"/>
    </row>
    <row r="40" spans="4:24" ht="12" customHeight="1">
      <c r="D40" s="148"/>
      <c r="M40" s="147"/>
      <c r="S40" s="147"/>
      <c r="W40" s="147"/>
      <c r="X40" s="147"/>
    </row>
    <row r="41" spans="4:24" ht="12" customHeight="1">
      <c r="D41" s="148"/>
      <c r="M41" s="147"/>
      <c r="S41" s="147"/>
      <c r="W41" s="147"/>
      <c r="X41" s="147"/>
    </row>
    <row r="42" spans="4:24" ht="12" customHeight="1">
      <c r="D42" s="148"/>
      <c r="M42" s="147"/>
      <c r="S42" s="147"/>
      <c r="W42" s="147"/>
      <c r="X42" s="147"/>
    </row>
    <row r="43" spans="4:24" ht="12" customHeight="1">
      <c r="D43" s="148"/>
      <c r="M43" s="147"/>
      <c r="S43" s="147"/>
      <c r="W43" s="147"/>
      <c r="X43" s="147"/>
    </row>
    <row r="44" spans="4:24" ht="12" customHeight="1">
      <c r="D44" s="148"/>
      <c r="M44" s="147"/>
      <c r="S44" s="147"/>
      <c r="W44" s="147"/>
      <c r="X44" s="147"/>
    </row>
    <row r="45" spans="4:24" ht="12" customHeight="1">
      <c r="D45" s="148"/>
      <c r="M45" s="147"/>
      <c r="S45" s="147"/>
      <c r="W45" s="147"/>
      <c r="X45" s="147"/>
    </row>
    <row r="46" spans="4:24" ht="12" customHeight="1">
      <c r="D46" s="148"/>
      <c r="M46" s="147"/>
      <c r="S46" s="147"/>
      <c r="W46" s="147"/>
      <c r="X46" s="147"/>
    </row>
    <row r="47" spans="4:24" ht="12" customHeight="1">
      <c r="D47" s="148"/>
      <c r="L47" s="138"/>
      <c r="M47" s="147"/>
      <c r="S47" s="147"/>
      <c r="W47" s="147"/>
      <c r="X47" s="147"/>
    </row>
    <row r="48" spans="4:24" ht="12" customHeight="1">
      <c r="D48" s="148"/>
      <c r="M48" s="147"/>
      <c r="S48" s="147"/>
      <c r="W48" s="147"/>
      <c r="X48" s="147"/>
    </row>
    <row r="49" spans="4:24" ht="12" customHeight="1">
      <c r="D49" s="148"/>
      <c r="M49" s="147"/>
      <c r="S49" s="147"/>
      <c r="W49" s="147"/>
      <c r="X49" s="147"/>
    </row>
    <row r="50" spans="4:24" ht="12" customHeight="1">
      <c r="D50" s="148"/>
      <c r="M50" s="147"/>
      <c r="S50" s="147"/>
      <c r="W50" s="147"/>
      <c r="X50" s="147"/>
    </row>
    <row r="51" spans="4:24" ht="12" customHeight="1">
      <c r="D51" s="148"/>
      <c r="M51" s="147"/>
      <c r="S51" s="147"/>
      <c r="W51" s="147"/>
      <c r="X51" s="147"/>
    </row>
    <row r="52" spans="4:24" ht="12" customHeight="1">
      <c r="D52" s="148"/>
      <c r="M52" s="147"/>
      <c r="S52" s="147"/>
      <c r="W52" s="147"/>
      <c r="X52" s="147"/>
    </row>
    <row r="53" spans="4:24" ht="12" customHeight="1">
      <c r="D53" s="148"/>
      <c r="M53" s="147"/>
      <c r="S53" s="147"/>
      <c r="W53" s="147"/>
      <c r="X53" s="147"/>
    </row>
    <row r="54" spans="4:24" ht="12" customHeight="1">
      <c r="D54" s="148"/>
      <c r="M54" s="147"/>
      <c r="S54" s="147"/>
      <c r="W54" s="147"/>
      <c r="X54" s="147"/>
    </row>
    <row r="55" spans="4:24" ht="12" customHeight="1">
      <c r="D55" s="148"/>
      <c r="M55" s="147"/>
      <c r="S55" s="147"/>
      <c r="W55" s="147"/>
      <c r="X55" s="147"/>
    </row>
    <row r="56" spans="4:24" ht="12" customHeight="1">
      <c r="D56" s="147"/>
      <c r="M56" s="147"/>
      <c r="S56" s="147"/>
      <c r="W56" s="147"/>
      <c r="X56" s="147"/>
    </row>
    <row r="57" spans="4:24" ht="12" customHeight="1">
      <c r="D57" s="149"/>
      <c r="M57" s="147"/>
      <c r="S57" s="149"/>
      <c r="W57" s="149"/>
      <c r="X57" s="147"/>
    </row>
  </sheetData>
  <sheetProtection/>
  <mergeCells count="41">
    <mergeCell ref="B8:C8"/>
    <mergeCell ref="B10:C10"/>
    <mergeCell ref="B23:C23"/>
    <mergeCell ref="B33:X33"/>
    <mergeCell ref="U4:U5"/>
    <mergeCell ref="V4:V7"/>
    <mergeCell ref="W4:W7"/>
    <mergeCell ref="F6:F7"/>
    <mergeCell ref="G6:G7"/>
    <mergeCell ref="O4:O5"/>
    <mergeCell ref="I4:I5"/>
    <mergeCell ref="J4:J5"/>
    <mergeCell ref="K4:K5"/>
    <mergeCell ref="L4:L5"/>
    <mergeCell ref="U6:U7"/>
    <mergeCell ref="R6:R7"/>
    <mergeCell ref="H6:H7"/>
    <mergeCell ref="I6:I7"/>
    <mergeCell ref="J6:J7"/>
    <mergeCell ref="K6:K7"/>
    <mergeCell ref="L6:L7"/>
    <mergeCell ref="B3:C7"/>
    <mergeCell ref="D3:D7"/>
    <mergeCell ref="E3:M3"/>
    <mergeCell ref="N3:S3"/>
    <mergeCell ref="P4:P5"/>
    <mergeCell ref="Q4:Q5"/>
    <mergeCell ref="R4:R5"/>
    <mergeCell ref="S4:S7"/>
    <mergeCell ref="O6:O7"/>
    <mergeCell ref="P6:P7"/>
    <mergeCell ref="T3:W3"/>
    <mergeCell ref="X3:X7"/>
    <mergeCell ref="E4:E7"/>
    <mergeCell ref="F4:F5"/>
    <mergeCell ref="G4:G5"/>
    <mergeCell ref="H4:H5"/>
    <mergeCell ref="M4:M7"/>
    <mergeCell ref="N4:N7"/>
    <mergeCell ref="T4:T7"/>
    <mergeCell ref="Q6:Q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m-aki</dc:creator>
  <cp:keywords/>
  <dc:description/>
  <cp:lastModifiedBy>石田 由香００</cp:lastModifiedBy>
  <cp:lastPrinted>2018-03-01T09:17:06Z</cp:lastPrinted>
  <dcterms:created xsi:type="dcterms:W3CDTF">1999-07-27T01:24:56Z</dcterms:created>
  <dcterms:modified xsi:type="dcterms:W3CDTF">2018-10-04T06:47:08Z</dcterms:modified>
  <cp:category/>
  <cp:version/>
  <cp:contentType/>
  <cp:contentStatus/>
</cp:coreProperties>
</file>