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15" windowHeight="6645" activeTab="0"/>
  </bookViews>
  <sheets>
    <sheet name="16-1 建築主・月別着工建築物状況" sheetId="1" r:id="rId1"/>
    <sheet name="16-2 構造・月別着工建築物状況" sheetId="2" r:id="rId2"/>
    <sheet name="16-3 用途・月別着工建築物状況" sheetId="3" r:id="rId3"/>
    <sheet name="16-4 利用関係・種類・月別着工新設住宅状況" sheetId="4" r:id="rId4"/>
  </sheets>
  <definedNames/>
  <calcPr fullCalcOnLoad="1"/>
</workbook>
</file>

<file path=xl/sharedStrings.xml><?xml version="1.0" encoding="utf-8"?>
<sst xmlns="http://schemas.openxmlformats.org/spreadsheetml/2006/main" count="458" uniqueCount="121">
  <si>
    <t>月</t>
  </si>
  <si>
    <t>10</t>
  </si>
  <si>
    <t>11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</si>
  <si>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</si>
  <si>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</si>
  <si>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</si>
  <si>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</si>
  <si>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</si>
  <si>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</si>
  <si>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</si>
  <si>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㎡</t>
  </si>
  <si>
    <t>万円</t>
  </si>
  <si>
    <t>床面積の
合計</t>
  </si>
  <si>
    <t>建築物
の数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</si>
  <si>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</si>
  <si>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</si>
  <si>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</si>
  <si>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</si>
  <si>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</si>
  <si>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</si>
  <si>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</si>
  <si>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</si>
  <si>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</si>
  <si>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むね</t>
  </si>
  <si>
    <t>総計</t>
  </si>
  <si>
    <t>むね</t>
  </si>
  <si>
    <t>平成22年</t>
  </si>
  <si>
    <t>平成23年</t>
  </si>
  <si>
    <t>-</t>
  </si>
  <si>
    <t>-</t>
  </si>
  <si>
    <t>資料：国土交通省「建築着工統計」</t>
  </si>
  <si>
    <t>１６－１ 建築主・月別着工建築物状況 （平成23年）</t>
  </si>
  <si>
    <t>１６－２ 構造・月別着工建築物状況 （平成23年）</t>
  </si>
  <si>
    <t>月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</si>
  <si>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</si>
  <si>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</si>
  <si>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</si>
  <si>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</si>
  <si>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</si>
  <si>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</si>
  <si>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</si>
  <si>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</si>
  <si>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工事費
予定額</t>
  </si>
  <si>
    <t>むね</t>
  </si>
  <si>
    <t>㎡</t>
  </si>
  <si>
    <t>万円</t>
  </si>
  <si>
    <t>1</t>
  </si>
  <si>
    <t>-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</si>
  <si>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</si>
  <si>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</si>
  <si>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</si>
  <si>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</si>
  <si>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</si>
  <si>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</si>
  <si>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</si>
  <si>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</si>
  <si>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</si>
  <si>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</si>
  <si>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１６－３ 用途・月別着工建築物状況 （平成23年度）</t>
  </si>
  <si>
    <t>全建築物計</t>
  </si>
  <si>
    <t>居住専用住宅</t>
  </si>
  <si>
    <t>居住専用準住宅</t>
  </si>
  <si>
    <t>居住産業併用</t>
  </si>
  <si>
    <t>農林水産業用</t>
  </si>
  <si>
    <t>鉱業,採石業,砂利採取業,建設業用</t>
  </si>
  <si>
    <t>製造業用</t>
  </si>
  <si>
    <t>電気・ガス・熱供給・水道事業用</t>
  </si>
  <si>
    <t>情報通信業用</t>
  </si>
  <si>
    <t>運輸業用</t>
  </si>
  <si>
    <t>卸売業,小売業用</t>
  </si>
  <si>
    <t>金融業,保険業用</t>
  </si>
  <si>
    <t>不動産業用</t>
  </si>
  <si>
    <t>宿泊業,飲食サービス業用</t>
  </si>
  <si>
    <t>教育,学習支援業用</t>
  </si>
  <si>
    <t>医療,福祉用</t>
  </si>
  <si>
    <t>その他のサービス業用</t>
  </si>
  <si>
    <t>公務用</t>
  </si>
  <si>
    <t>他に分類されない</t>
  </si>
  <si>
    <t>むね</t>
  </si>
  <si>
    <t>㎡</t>
  </si>
  <si>
    <t>平成22年度</t>
  </si>
  <si>
    <t>平成23年度</t>
  </si>
  <si>
    <t>平成23年4</t>
  </si>
  <si>
    <t xml:space="preserve">         5</t>
  </si>
  <si>
    <t xml:space="preserve">     6</t>
  </si>
  <si>
    <t xml:space="preserve">     7</t>
  </si>
  <si>
    <t>12</t>
  </si>
  <si>
    <t>平成24年1</t>
  </si>
  <si>
    <t>１６－４ 利用関係・種類・月別着工新設住宅状況 （平成23年）</t>
  </si>
  <si>
    <t>利用関係別</t>
  </si>
  <si>
    <t>種類別</t>
  </si>
  <si>
    <t>総数</t>
  </si>
  <si>
    <t>持家</t>
  </si>
  <si>
    <t>貸家</t>
  </si>
  <si>
    <t>給与住宅</t>
  </si>
  <si>
    <t>分譲住宅</t>
  </si>
  <si>
    <t>専用住宅</t>
  </si>
  <si>
    <t>併用住宅・その他</t>
  </si>
  <si>
    <t>一戸建・長屋建</t>
  </si>
  <si>
    <t>共同</t>
  </si>
  <si>
    <t>戸数</t>
  </si>
  <si>
    <t>戸</t>
  </si>
  <si>
    <t>㎡</t>
  </si>
  <si>
    <t xml:space="preserve">     </t>
  </si>
  <si>
    <t>1</t>
  </si>
  <si>
    <t>-</t>
  </si>
  <si>
    <t>2</t>
  </si>
  <si>
    <t>-</t>
  </si>
  <si>
    <t>3</t>
  </si>
  <si>
    <t>4</t>
  </si>
  <si>
    <t>-</t>
  </si>
  <si>
    <t>-</t>
  </si>
  <si>
    <t>5</t>
  </si>
  <si>
    <t>-</t>
  </si>
  <si>
    <t>6</t>
  </si>
  <si>
    <t>-</t>
  </si>
  <si>
    <t>7</t>
  </si>
  <si>
    <t>8</t>
  </si>
  <si>
    <t>9</t>
  </si>
  <si>
    <t>10</t>
  </si>
  <si>
    <t>11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</si>
</sst>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_ ;[Red]\-#,##0\ "/>
    <numFmt numFmtId="182" formatCode="#,##0.000_ ;[Red]\-#,##0.00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33" borderId="11" xfId="0" applyNumberFormat="1" applyFont="1" applyFill="1" applyBorder="1" applyAlignment="1">
      <alignment horizontal="righ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180" fontId="2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181" fontId="7" fillId="0" borderId="10" xfId="48" applyNumberFormat="1" applyFont="1" applyFill="1" applyBorder="1" applyAlignment="1">
      <alignment horizontal="right" vertical="center" wrapText="1" shrinkToFit="1"/>
    </xf>
    <xf numFmtId="181" fontId="7" fillId="0" borderId="10" xfId="48" applyNumberFormat="1" applyFont="1" applyBorder="1" applyAlignment="1">
      <alignment horizontal="right" vertical="center" wrapText="1" shrinkToFit="1"/>
    </xf>
    <xf numFmtId="0" fontId="3" fillId="0" borderId="0" xfId="0" applyFont="1" applyFill="1" applyAlignment="1">
      <alignment vertical="top" wrapText="1"/>
    </xf>
    <xf numFmtId="180" fontId="7" fillId="0" borderId="10" xfId="48" applyNumberFormat="1" applyFont="1" applyFill="1" applyBorder="1" applyAlignment="1">
      <alignment horizontal="right" vertical="center" wrapText="1" shrinkToFit="1"/>
    </xf>
    <xf numFmtId="180" fontId="7" fillId="0" borderId="10" xfId="48" applyNumberFormat="1" applyFont="1" applyFill="1" applyBorder="1" applyAlignment="1" applyProtection="1">
      <alignment horizontal="right" vertical="center" wrapText="1" shrinkToFit="1"/>
      <protection locked="0"/>
    </xf>
    <xf numFmtId="180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top" wrapText="1"/>
    </xf>
    <xf numFmtId="180" fontId="3" fillId="0" borderId="10" xfId="0" applyNumberFormat="1" applyFont="1" applyFill="1" applyBorder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distributed" vertical="center" wrapText="1"/>
    </xf>
    <xf numFmtId="180" fontId="3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177" fontId="3" fillId="0" borderId="10" xfId="0" applyNumberFormat="1" applyFont="1" applyBorder="1" applyAlignment="1">
      <alignment horizontal="right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/>
    </xf>
    <xf numFmtId="49" fontId="3" fillId="33" borderId="12" xfId="0" applyNumberFormat="1" applyFont="1" applyFill="1" applyBorder="1" applyAlignment="1">
      <alignment horizontal="distributed" vertical="center" wrapText="1"/>
    </xf>
    <xf numFmtId="49" fontId="8" fillId="33" borderId="11" xfId="0" applyNumberFormat="1" applyFont="1" applyFill="1" applyBorder="1" applyAlignment="1">
      <alignment horizontal="distributed" vertical="center" wrapText="1"/>
    </xf>
    <xf numFmtId="49" fontId="8" fillId="33" borderId="12" xfId="0" applyNumberFormat="1" applyFont="1" applyFill="1" applyBorder="1" applyAlignment="1">
      <alignment horizontal="distributed" vertical="center" wrapText="1"/>
    </xf>
    <xf numFmtId="0" fontId="3" fillId="34" borderId="11" xfId="0" applyFont="1" applyFill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34" borderId="20" xfId="0" applyFont="1" applyFill="1" applyBorder="1" applyAlignment="1">
      <alignment horizontal="distributed" vertical="center" wrapText="1"/>
    </xf>
    <xf numFmtId="0" fontId="3" fillId="34" borderId="21" xfId="0" applyFont="1" applyFill="1" applyBorder="1" applyAlignment="1">
      <alignment horizontal="distributed" vertical="center" wrapText="1"/>
    </xf>
    <xf numFmtId="0" fontId="3" fillId="34" borderId="20" xfId="0" applyFont="1" applyFill="1" applyBorder="1" applyAlignment="1">
      <alignment horizontal="distributed" vertical="center" wrapText="1"/>
    </xf>
    <xf numFmtId="0" fontId="3" fillId="34" borderId="21" xfId="0" applyFont="1" applyFill="1" applyBorder="1" applyAlignment="1">
      <alignment horizontal="distributed" vertical="center" wrapText="1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34" borderId="19" xfId="0" applyFont="1" applyFill="1" applyBorder="1" applyAlignment="1">
      <alignment horizontal="distributed" vertical="center" wrapText="1"/>
    </xf>
    <xf numFmtId="0" fontId="3" fillId="34" borderId="12" xfId="0" applyFont="1" applyFill="1" applyBorder="1" applyAlignment="1">
      <alignment horizontal="distributed" vertical="center" wrapText="1"/>
    </xf>
    <xf numFmtId="0" fontId="9" fillId="34" borderId="19" xfId="0" applyFont="1" applyFill="1" applyBorder="1" applyAlignment="1">
      <alignment horizontal="distributed" vertical="center" wrapText="1"/>
    </xf>
    <xf numFmtId="0" fontId="9" fillId="34" borderId="12" xfId="0" applyFont="1" applyFill="1" applyBorder="1" applyAlignment="1">
      <alignment horizontal="distributed" vertical="center" wrapText="1"/>
    </xf>
    <xf numFmtId="0" fontId="3" fillId="34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3" fillId="34" borderId="22" xfId="0" applyFont="1" applyFill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5"/>
  <sheetViews>
    <sheetView tabSelected="1" zoomScaleSheetLayoutView="115" zoomScalePageLayoutView="0" workbookViewId="0" topLeftCell="K1">
      <selection activeCell="E39" sqref="E39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9.875" style="1" customWidth="1"/>
    <col min="6" max="6" width="12.00390625" style="1" customWidth="1"/>
    <col min="7" max="23" width="9.875" style="1" customWidth="1"/>
    <col min="24" max="24" width="12.00390625" style="1" customWidth="1"/>
    <col min="25" max="16384" width="9.00390625" style="1" customWidth="1"/>
  </cols>
  <sheetData>
    <row r="1" spans="2:3" ht="14.25">
      <c r="B1" s="5" t="s">
        <v>31</v>
      </c>
      <c r="C1" s="5"/>
    </row>
    <row r="2" spans="4:24" ht="12" customHeight="1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2:24" s="4" customFormat="1" ht="12" customHeight="1">
      <c r="B3" s="31" t="s">
        <v>0</v>
      </c>
      <c r="C3" s="32"/>
      <c r="D3" s="42" t="s">
        <v>24</v>
      </c>
      <c r="E3" s="43"/>
      <c r="F3" s="44"/>
      <c r="G3" s="42" t="s">
        <v>4</v>
      </c>
      <c r="H3" s="43"/>
      <c r="I3" s="44"/>
      <c r="J3" s="42" t="s">
        <v>9</v>
      </c>
      <c r="K3" s="43"/>
      <c r="L3" s="44"/>
      <c r="M3" s="42" t="s">
        <v>5</v>
      </c>
      <c r="N3" s="43"/>
      <c r="O3" s="44"/>
      <c r="P3" s="42" t="s">
        <v>6</v>
      </c>
      <c r="Q3" s="43"/>
      <c r="R3" s="44"/>
      <c r="S3" s="42" t="s">
        <v>7</v>
      </c>
      <c r="T3" s="43"/>
      <c r="U3" s="44"/>
      <c r="V3" s="42" t="s">
        <v>8</v>
      </c>
      <c r="W3" s="43"/>
      <c r="X3" s="44"/>
    </row>
    <row r="4" spans="2:24" s="4" customFormat="1" ht="12" customHeight="1">
      <c r="B4" s="33"/>
      <c r="C4" s="34"/>
      <c r="D4" s="45" t="s">
        <v>13</v>
      </c>
      <c r="E4" s="45" t="s">
        <v>12</v>
      </c>
      <c r="F4" s="47" t="s">
        <v>3</v>
      </c>
      <c r="G4" s="45" t="s">
        <v>13</v>
      </c>
      <c r="H4" s="45" t="s">
        <v>12</v>
      </c>
      <c r="I4" s="47" t="s">
        <v>3</v>
      </c>
      <c r="J4" s="45" t="s">
        <v>13</v>
      </c>
      <c r="K4" s="45" t="s">
        <v>12</v>
      </c>
      <c r="L4" s="47" t="s">
        <v>3</v>
      </c>
      <c r="M4" s="45" t="s">
        <v>13</v>
      </c>
      <c r="N4" s="45" t="s">
        <v>12</v>
      </c>
      <c r="O4" s="47" t="s">
        <v>3</v>
      </c>
      <c r="P4" s="45" t="s">
        <v>13</v>
      </c>
      <c r="Q4" s="45" t="s">
        <v>12</v>
      </c>
      <c r="R4" s="47" t="s">
        <v>3</v>
      </c>
      <c r="S4" s="45" t="s">
        <v>13</v>
      </c>
      <c r="T4" s="45" t="s">
        <v>12</v>
      </c>
      <c r="U4" s="47" t="s">
        <v>3</v>
      </c>
      <c r="V4" s="45" t="s">
        <v>13</v>
      </c>
      <c r="W4" s="45" t="s">
        <v>12</v>
      </c>
      <c r="X4" s="47" t="s">
        <v>3</v>
      </c>
    </row>
    <row r="5" spans="2:24" s="4" customFormat="1" ht="12">
      <c r="B5" s="35"/>
      <c r="C5" s="36"/>
      <c r="D5" s="46"/>
      <c r="E5" s="46"/>
      <c r="F5" s="48"/>
      <c r="G5" s="46"/>
      <c r="H5" s="46"/>
      <c r="I5" s="48"/>
      <c r="J5" s="46"/>
      <c r="K5" s="46"/>
      <c r="L5" s="48"/>
      <c r="M5" s="46"/>
      <c r="N5" s="46"/>
      <c r="O5" s="48"/>
      <c r="P5" s="46"/>
      <c r="Q5" s="46"/>
      <c r="R5" s="48"/>
      <c r="S5" s="46"/>
      <c r="T5" s="46"/>
      <c r="U5" s="48"/>
      <c r="V5" s="46"/>
      <c r="W5" s="46"/>
      <c r="X5" s="48"/>
    </row>
    <row r="6" spans="2:24" s="2" customFormat="1" ht="12" customHeight="1">
      <c r="B6" s="37"/>
      <c r="C6" s="38"/>
      <c r="D6" s="3" t="s">
        <v>25</v>
      </c>
      <c r="E6" s="3" t="s">
        <v>10</v>
      </c>
      <c r="F6" s="3" t="s">
        <v>11</v>
      </c>
      <c r="G6" s="3" t="s">
        <v>23</v>
      </c>
      <c r="H6" s="3" t="s">
        <v>10</v>
      </c>
      <c r="I6" s="3" t="s">
        <v>11</v>
      </c>
      <c r="J6" s="3" t="s">
        <v>23</v>
      </c>
      <c r="K6" s="3" t="s">
        <v>10</v>
      </c>
      <c r="L6" s="3" t="s">
        <v>11</v>
      </c>
      <c r="M6" s="3" t="s">
        <v>23</v>
      </c>
      <c r="N6" s="3" t="s">
        <v>10</v>
      </c>
      <c r="O6" s="3" t="s">
        <v>11</v>
      </c>
      <c r="P6" s="3" t="s">
        <v>23</v>
      </c>
      <c r="Q6" s="3" t="s">
        <v>10</v>
      </c>
      <c r="R6" s="3" t="s">
        <v>11</v>
      </c>
      <c r="S6" s="3" t="s">
        <v>23</v>
      </c>
      <c r="T6" s="3" t="s">
        <v>10</v>
      </c>
      <c r="U6" s="3" t="s">
        <v>11</v>
      </c>
      <c r="V6" s="3" t="s">
        <v>23</v>
      </c>
      <c r="W6" s="3" t="s">
        <v>10</v>
      </c>
      <c r="X6" s="3" t="s">
        <v>11</v>
      </c>
    </row>
    <row r="7" spans="2:24" s="2" customFormat="1" ht="12" customHeight="1">
      <c r="B7" s="37" t="s">
        <v>26</v>
      </c>
      <c r="C7" s="39"/>
      <c r="D7" s="11">
        <v>11598</v>
      </c>
      <c r="E7" s="11">
        <v>2224550</v>
      </c>
      <c r="F7" s="11">
        <v>31785691</v>
      </c>
      <c r="G7" s="11">
        <v>22</v>
      </c>
      <c r="H7" s="11">
        <v>11426</v>
      </c>
      <c r="I7" s="11">
        <v>254541</v>
      </c>
      <c r="J7" s="11">
        <v>34</v>
      </c>
      <c r="K7" s="11">
        <v>15417</v>
      </c>
      <c r="L7" s="11">
        <v>358066</v>
      </c>
      <c r="M7" s="11">
        <v>198</v>
      </c>
      <c r="N7" s="11">
        <v>74374</v>
      </c>
      <c r="O7" s="11">
        <v>1426350</v>
      </c>
      <c r="P7" s="11">
        <v>2153</v>
      </c>
      <c r="Q7" s="11">
        <v>802768</v>
      </c>
      <c r="R7" s="11">
        <v>8197019</v>
      </c>
      <c r="S7" s="11">
        <v>244</v>
      </c>
      <c r="T7" s="11">
        <v>127068</v>
      </c>
      <c r="U7" s="11">
        <v>2370666</v>
      </c>
      <c r="V7" s="11">
        <v>8947</v>
      </c>
      <c r="W7" s="11">
        <v>1193497</v>
      </c>
      <c r="X7" s="11">
        <v>19179049</v>
      </c>
    </row>
    <row r="8" spans="2:24" s="14" customFormat="1" ht="12" customHeight="1">
      <c r="B8" s="40" t="s">
        <v>27</v>
      </c>
      <c r="C8" s="41"/>
      <c r="D8" s="20">
        <f aca="true" t="shared" si="0" ref="D8:X8">SUM(D9:D20)</f>
        <v>11691</v>
      </c>
      <c r="E8" s="20">
        <f t="shared" si="0"/>
        <v>2097178</v>
      </c>
      <c r="F8" s="20">
        <f t="shared" si="0"/>
        <v>31926273</v>
      </c>
      <c r="G8" s="20">
        <f t="shared" si="0"/>
        <v>12</v>
      </c>
      <c r="H8" s="20">
        <f t="shared" si="0"/>
        <v>12618</v>
      </c>
      <c r="I8" s="20">
        <f t="shared" si="0"/>
        <v>213093</v>
      </c>
      <c r="J8" s="20">
        <f t="shared" si="0"/>
        <v>27</v>
      </c>
      <c r="K8" s="20">
        <f t="shared" si="0"/>
        <v>7636</v>
      </c>
      <c r="L8" s="20">
        <f t="shared" si="0"/>
        <v>198936</v>
      </c>
      <c r="M8" s="20">
        <f t="shared" si="0"/>
        <v>225</v>
      </c>
      <c r="N8" s="20">
        <f t="shared" si="0"/>
        <v>74836</v>
      </c>
      <c r="O8" s="20">
        <f t="shared" si="0"/>
        <v>1634337</v>
      </c>
      <c r="P8" s="20">
        <f t="shared" si="0"/>
        <v>2374</v>
      </c>
      <c r="Q8" s="20">
        <f t="shared" si="0"/>
        <v>724600</v>
      </c>
      <c r="R8" s="20">
        <f t="shared" si="0"/>
        <v>8324442</v>
      </c>
      <c r="S8" s="20">
        <f t="shared" si="0"/>
        <v>268</v>
      </c>
      <c r="T8" s="20">
        <f t="shared" si="0"/>
        <v>135878</v>
      </c>
      <c r="U8" s="20">
        <f t="shared" si="0"/>
        <v>2764813</v>
      </c>
      <c r="V8" s="20">
        <f t="shared" si="0"/>
        <v>8785</v>
      </c>
      <c r="W8" s="20">
        <f t="shared" si="0"/>
        <v>1141610</v>
      </c>
      <c r="X8" s="20">
        <f t="shared" si="0"/>
        <v>18790652</v>
      </c>
    </row>
    <row r="9" spans="2:24" s="2" customFormat="1" ht="12" customHeight="1">
      <c r="B9" s="9" t="s">
        <v>14</v>
      </c>
      <c r="C9" s="10" t="s">
        <v>0</v>
      </c>
      <c r="D9" s="18">
        <v>1023</v>
      </c>
      <c r="E9" s="18">
        <v>185388</v>
      </c>
      <c r="F9" s="18">
        <v>3031479</v>
      </c>
      <c r="G9" s="19" t="s">
        <v>28</v>
      </c>
      <c r="H9" s="19" t="s">
        <v>28</v>
      </c>
      <c r="I9" s="19" t="s">
        <v>28</v>
      </c>
      <c r="J9" s="19">
        <v>1</v>
      </c>
      <c r="K9" s="19">
        <v>45</v>
      </c>
      <c r="L9" s="19">
        <v>470</v>
      </c>
      <c r="M9" s="19">
        <v>11</v>
      </c>
      <c r="N9" s="19">
        <v>6305</v>
      </c>
      <c r="O9" s="19">
        <v>217418</v>
      </c>
      <c r="P9" s="19">
        <v>228</v>
      </c>
      <c r="Q9" s="19">
        <v>65661</v>
      </c>
      <c r="R9" s="19">
        <v>931546</v>
      </c>
      <c r="S9" s="19">
        <v>20</v>
      </c>
      <c r="T9" s="19">
        <v>8165</v>
      </c>
      <c r="U9" s="19">
        <v>136041</v>
      </c>
      <c r="V9" s="19">
        <v>763</v>
      </c>
      <c r="W9" s="19">
        <v>105212</v>
      </c>
      <c r="X9" s="19">
        <v>1746004</v>
      </c>
    </row>
    <row r="10" spans="2:24" s="17" customFormat="1" ht="12" customHeight="1">
      <c r="B10" s="9" t="s">
        <v>15</v>
      </c>
      <c r="C10" s="10"/>
      <c r="D10" s="15">
        <v>807</v>
      </c>
      <c r="E10" s="18">
        <v>138340</v>
      </c>
      <c r="F10" s="18">
        <v>2094342</v>
      </c>
      <c r="G10" s="19" t="s">
        <v>28</v>
      </c>
      <c r="H10" s="19" t="s">
        <v>28</v>
      </c>
      <c r="I10" s="19" t="s">
        <v>28</v>
      </c>
      <c r="J10" s="19">
        <v>4</v>
      </c>
      <c r="K10" s="19">
        <v>261</v>
      </c>
      <c r="L10" s="19">
        <v>7971</v>
      </c>
      <c r="M10" s="19">
        <v>5</v>
      </c>
      <c r="N10" s="19">
        <v>1693</v>
      </c>
      <c r="O10" s="19">
        <v>18980</v>
      </c>
      <c r="P10" s="19">
        <v>179</v>
      </c>
      <c r="Q10" s="19">
        <v>54523</v>
      </c>
      <c r="R10" s="19">
        <v>708699</v>
      </c>
      <c r="S10" s="19">
        <v>19</v>
      </c>
      <c r="T10" s="19">
        <v>6398</v>
      </c>
      <c r="U10" s="19">
        <v>144449</v>
      </c>
      <c r="V10" s="19">
        <v>600</v>
      </c>
      <c r="W10" s="19">
        <v>75465</v>
      </c>
      <c r="X10" s="19">
        <v>1214243</v>
      </c>
    </row>
    <row r="11" spans="2:24" s="2" customFormat="1" ht="12" customHeight="1">
      <c r="B11" s="9" t="s">
        <v>16</v>
      </c>
      <c r="C11" s="10"/>
      <c r="D11" s="15">
        <v>918</v>
      </c>
      <c r="E11" s="18">
        <v>156478</v>
      </c>
      <c r="F11" s="18">
        <v>2366198</v>
      </c>
      <c r="G11" s="19">
        <v>3</v>
      </c>
      <c r="H11" s="19">
        <v>1810</v>
      </c>
      <c r="I11" s="19">
        <v>60300</v>
      </c>
      <c r="J11" s="19">
        <v>3</v>
      </c>
      <c r="K11" s="19">
        <v>2281</v>
      </c>
      <c r="L11" s="19">
        <v>74500</v>
      </c>
      <c r="M11" s="19">
        <v>11</v>
      </c>
      <c r="N11" s="19">
        <v>3760</v>
      </c>
      <c r="O11" s="19">
        <v>83072</v>
      </c>
      <c r="P11" s="19">
        <v>150</v>
      </c>
      <c r="Q11" s="19">
        <v>48171</v>
      </c>
      <c r="R11" s="19">
        <v>527768</v>
      </c>
      <c r="S11" s="19">
        <v>13</v>
      </c>
      <c r="T11" s="19">
        <v>1917</v>
      </c>
      <c r="U11" s="19">
        <v>30909</v>
      </c>
      <c r="V11" s="19">
        <v>738</v>
      </c>
      <c r="W11" s="19">
        <v>98539</v>
      </c>
      <c r="X11" s="19">
        <v>1589649</v>
      </c>
    </row>
    <row r="12" spans="2:24" s="2" customFormat="1" ht="12" customHeight="1">
      <c r="B12" s="9" t="s">
        <v>17</v>
      </c>
      <c r="C12" s="10"/>
      <c r="D12" s="16">
        <v>941</v>
      </c>
      <c r="E12" s="18">
        <v>160945</v>
      </c>
      <c r="F12" s="18">
        <v>2364301</v>
      </c>
      <c r="G12" s="19" t="s">
        <v>28</v>
      </c>
      <c r="H12" s="19" t="s">
        <v>28</v>
      </c>
      <c r="I12" s="19" t="s">
        <v>28</v>
      </c>
      <c r="J12" s="19" t="s">
        <v>28</v>
      </c>
      <c r="K12" s="19" t="s">
        <v>28</v>
      </c>
      <c r="L12" s="19" t="s">
        <v>28</v>
      </c>
      <c r="M12" s="19">
        <v>19</v>
      </c>
      <c r="N12" s="19">
        <v>5704</v>
      </c>
      <c r="O12" s="19">
        <v>116379</v>
      </c>
      <c r="P12" s="19">
        <v>193</v>
      </c>
      <c r="Q12" s="19">
        <v>58170</v>
      </c>
      <c r="R12" s="19">
        <v>638272</v>
      </c>
      <c r="S12" s="19">
        <v>15</v>
      </c>
      <c r="T12" s="19">
        <v>4527</v>
      </c>
      <c r="U12" s="19">
        <v>93216</v>
      </c>
      <c r="V12" s="19">
        <v>714</v>
      </c>
      <c r="W12" s="19">
        <v>92544</v>
      </c>
      <c r="X12" s="19">
        <v>1516434</v>
      </c>
    </row>
    <row r="13" spans="2:24" s="2" customFormat="1" ht="12" customHeight="1">
      <c r="B13" s="9" t="s">
        <v>18</v>
      </c>
      <c r="C13" s="10"/>
      <c r="D13" s="15">
        <v>841</v>
      </c>
      <c r="E13" s="18">
        <v>146838</v>
      </c>
      <c r="F13" s="18">
        <v>2065674</v>
      </c>
      <c r="G13" s="19" t="s">
        <v>28</v>
      </c>
      <c r="H13" s="19" t="s">
        <v>28</v>
      </c>
      <c r="I13" s="19" t="s">
        <v>28</v>
      </c>
      <c r="J13" s="19" t="s">
        <v>28</v>
      </c>
      <c r="K13" s="19" t="s">
        <v>28</v>
      </c>
      <c r="L13" s="19" t="s">
        <v>28</v>
      </c>
      <c r="M13" s="19">
        <v>13</v>
      </c>
      <c r="N13" s="19">
        <v>4296</v>
      </c>
      <c r="O13" s="19">
        <v>106671</v>
      </c>
      <c r="P13" s="19">
        <v>168</v>
      </c>
      <c r="Q13" s="19">
        <v>55652</v>
      </c>
      <c r="R13" s="19">
        <v>598509</v>
      </c>
      <c r="S13" s="19">
        <v>11</v>
      </c>
      <c r="T13" s="19">
        <v>4099</v>
      </c>
      <c r="U13" s="19">
        <v>19310</v>
      </c>
      <c r="V13" s="19">
        <v>649</v>
      </c>
      <c r="W13" s="19">
        <v>82791</v>
      </c>
      <c r="X13" s="19">
        <v>1341184</v>
      </c>
    </row>
    <row r="14" spans="2:24" s="2" customFormat="1" ht="12" customHeight="1">
      <c r="B14" s="9" t="s">
        <v>19</v>
      </c>
      <c r="C14" s="10"/>
      <c r="D14" s="15">
        <v>1013</v>
      </c>
      <c r="E14" s="18">
        <v>166079</v>
      </c>
      <c r="F14" s="18">
        <v>2631630</v>
      </c>
      <c r="G14" s="19" t="s">
        <v>29</v>
      </c>
      <c r="H14" s="19" t="s">
        <v>29</v>
      </c>
      <c r="I14" s="19" t="s">
        <v>28</v>
      </c>
      <c r="J14" s="19">
        <v>1</v>
      </c>
      <c r="K14" s="19">
        <v>128</v>
      </c>
      <c r="L14" s="19">
        <v>1920</v>
      </c>
      <c r="M14" s="19">
        <v>23</v>
      </c>
      <c r="N14" s="19">
        <v>7254</v>
      </c>
      <c r="O14" s="19">
        <v>134530</v>
      </c>
      <c r="P14" s="19">
        <v>221</v>
      </c>
      <c r="Q14" s="19">
        <v>58085</v>
      </c>
      <c r="R14" s="19">
        <v>809683</v>
      </c>
      <c r="S14" s="19">
        <v>21</v>
      </c>
      <c r="T14" s="19">
        <v>5902</v>
      </c>
      <c r="U14" s="19">
        <v>128254</v>
      </c>
      <c r="V14" s="19">
        <v>747</v>
      </c>
      <c r="W14" s="19">
        <v>94710</v>
      </c>
      <c r="X14" s="19">
        <v>1557243</v>
      </c>
    </row>
    <row r="15" spans="2:24" s="2" customFormat="1" ht="12" customHeight="1">
      <c r="B15" s="9" t="s">
        <v>20</v>
      </c>
      <c r="C15" s="10"/>
      <c r="D15" s="15">
        <v>1199</v>
      </c>
      <c r="E15" s="18">
        <v>192405</v>
      </c>
      <c r="F15" s="18">
        <v>3006217</v>
      </c>
      <c r="G15" s="19" t="s">
        <v>28</v>
      </c>
      <c r="H15" s="19" t="s">
        <v>28</v>
      </c>
      <c r="I15" s="19" t="s">
        <v>28</v>
      </c>
      <c r="J15" s="19">
        <v>1</v>
      </c>
      <c r="K15" s="19">
        <v>69</v>
      </c>
      <c r="L15" s="19">
        <v>1200</v>
      </c>
      <c r="M15" s="19">
        <v>40</v>
      </c>
      <c r="N15" s="19">
        <v>11726</v>
      </c>
      <c r="O15" s="19">
        <v>253307</v>
      </c>
      <c r="P15" s="19">
        <v>203</v>
      </c>
      <c r="Q15" s="19">
        <v>48282</v>
      </c>
      <c r="R15" s="19">
        <v>561805</v>
      </c>
      <c r="S15" s="19">
        <v>16</v>
      </c>
      <c r="T15" s="19">
        <v>8603</v>
      </c>
      <c r="U15" s="19">
        <v>164325</v>
      </c>
      <c r="V15" s="19">
        <v>939</v>
      </c>
      <c r="W15" s="19">
        <v>123725</v>
      </c>
      <c r="X15" s="19">
        <v>2025580</v>
      </c>
    </row>
    <row r="16" spans="2:24" s="2" customFormat="1" ht="12" customHeight="1">
      <c r="B16" s="9" t="s">
        <v>21</v>
      </c>
      <c r="C16" s="10"/>
      <c r="D16" s="15">
        <v>1064</v>
      </c>
      <c r="E16" s="18">
        <v>171807</v>
      </c>
      <c r="F16" s="18">
        <v>2712863</v>
      </c>
      <c r="G16" s="19">
        <v>1</v>
      </c>
      <c r="H16" s="19">
        <v>138</v>
      </c>
      <c r="I16" s="19">
        <v>2400</v>
      </c>
      <c r="J16" s="19">
        <v>6</v>
      </c>
      <c r="K16" s="19">
        <v>3046</v>
      </c>
      <c r="L16" s="19">
        <v>75400</v>
      </c>
      <c r="M16" s="19">
        <v>16</v>
      </c>
      <c r="N16" s="19">
        <v>1884</v>
      </c>
      <c r="O16" s="19">
        <v>21070</v>
      </c>
      <c r="P16" s="19">
        <v>209</v>
      </c>
      <c r="Q16" s="19">
        <v>38787</v>
      </c>
      <c r="R16" s="19">
        <v>458737</v>
      </c>
      <c r="S16" s="19">
        <v>36</v>
      </c>
      <c r="T16" s="19">
        <v>25680</v>
      </c>
      <c r="U16" s="19">
        <v>447347</v>
      </c>
      <c r="V16" s="19">
        <v>796</v>
      </c>
      <c r="W16" s="19">
        <v>102272</v>
      </c>
      <c r="X16" s="19">
        <v>1707909</v>
      </c>
    </row>
    <row r="17" spans="2:24" s="2" customFormat="1" ht="12" customHeight="1">
      <c r="B17" s="9" t="s">
        <v>22</v>
      </c>
      <c r="C17" s="10"/>
      <c r="D17" s="15">
        <v>1004</v>
      </c>
      <c r="E17" s="18">
        <v>239580</v>
      </c>
      <c r="F17" s="18">
        <v>3284181</v>
      </c>
      <c r="G17" s="19">
        <v>3</v>
      </c>
      <c r="H17" s="19">
        <v>445</v>
      </c>
      <c r="I17" s="19">
        <v>15148</v>
      </c>
      <c r="J17" s="19">
        <v>3</v>
      </c>
      <c r="K17" s="19">
        <v>214</v>
      </c>
      <c r="L17" s="19">
        <v>4485</v>
      </c>
      <c r="M17" s="19">
        <v>34</v>
      </c>
      <c r="N17" s="19">
        <v>10054</v>
      </c>
      <c r="O17" s="19">
        <v>230780</v>
      </c>
      <c r="P17" s="19">
        <v>193</v>
      </c>
      <c r="Q17" s="19">
        <v>115884</v>
      </c>
      <c r="R17" s="19">
        <v>1046304</v>
      </c>
      <c r="S17" s="19">
        <v>30</v>
      </c>
      <c r="T17" s="19">
        <v>16794</v>
      </c>
      <c r="U17" s="19">
        <v>356966</v>
      </c>
      <c r="V17" s="19">
        <v>741</v>
      </c>
      <c r="W17" s="19">
        <v>96189</v>
      </c>
      <c r="X17" s="19">
        <v>1630498</v>
      </c>
    </row>
    <row r="18" spans="2:24" s="2" customFormat="1" ht="12" customHeight="1">
      <c r="B18" s="9" t="s">
        <v>1</v>
      </c>
      <c r="C18" s="10"/>
      <c r="D18" s="15">
        <v>851</v>
      </c>
      <c r="E18" s="18">
        <v>186242</v>
      </c>
      <c r="F18" s="18">
        <v>2594783</v>
      </c>
      <c r="G18" s="19">
        <v>3</v>
      </c>
      <c r="H18" s="19">
        <v>9835</v>
      </c>
      <c r="I18" s="19">
        <v>131500</v>
      </c>
      <c r="J18" s="19">
        <v>1</v>
      </c>
      <c r="K18" s="19">
        <v>707</v>
      </c>
      <c r="L18" s="19">
        <v>10000</v>
      </c>
      <c r="M18" s="19">
        <v>12</v>
      </c>
      <c r="N18" s="19">
        <v>1499</v>
      </c>
      <c r="O18" s="19">
        <v>25362</v>
      </c>
      <c r="P18" s="19">
        <v>173</v>
      </c>
      <c r="Q18" s="19">
        <v>82804</v>
      </c>
      <c r="R18" s="19">
        <v>881128</v>
      </c>
      <c r="S18" s="19">
        <v>24</v>
      </c>
      <c r="T18" s="19">
        <v>7332</v>
      </c>
      <c r="U18" s="19">
        <v>157460</v>
      </c>
      <c r="V18" s="19">
        <v>638</v>
      </c>
      <c r="W18" s="19">
        <v>84065</v>
      </c>
      <c r="X18" s="19">
        <v>1389333</v>
      </c>
    </row>
    <row r="19" spans="2:24" s="2" customFormat="1" ht="12" customHeight="1">
      <c r="B19" s="9" t="s">
        <v>2</v>
      </c>
      <c r="C19" s="10"/>
      <c r="D19" s="15">
        <v>1081</v>
      </c>
      <c r="E19" s="18">
        <v>189382</v>
      </c>
      <c r="F19" s="18">
        <v>3102013</v>
      </c>
      <c r="G19" s="19" t="s">
        <v>28</v>
      </c>
      <c r="H19" s="19" t="s">
        <v>28</v>
      </c>
      <c r="I19" s="19" t="s">
        <v>28</v>
      </c>
      <c r="J19" s="19">
        <v>3</v>
      </c>
      <c r="K19" s="19">
        <v>642</v>
      </c>
      <c r="L19" s="19">
        <v>20100</v>
      </c>
      <c r="M19" s="19">
        <v>16</v>
      </c>
      <c r="N19" s="19">
        <v>17589</v>
      </c>
      <c r="O19" s="19">
        <v>382322</v>
      </c>
      <c r="P19" s="19">
        <v>247</v>
      </c>
      <c r="Q19" s="19">
        <v>50121</v>
      </c>
      <c r="R19" s="19">
        <v>590528</v>
      </c>
      <c r="S19" s="19">
        <v>33</v>
      </c>
      <c r="T19" s="19">
        <v>20567</v>
      </c>
      <c r="U19" s="19">
        <v>424437</v>
      </c>
      <c r="V19" s="19">
        <v>782</v>
      </c>
      <c r="W19" s="19">
        <v>100463</v>
      </c>
      <c r="X19" s="19">
        <v>1684626</v>
      </c>
    </row>
    <row r="20" spans="2:24" s="2" customFormat="1" ht="12" customHeight="1">
      <c r="B20" s="9">
        <v>12</v>
      </c>
      <c r="C20" s="10"/>
      <c r="D20" s="15">
        <v>949</v>
      </c>
      <c r="E20" s="18">
        <v>163694</v>
      </c>
      <c r="F20" s="18">
        <v>2672592</v>
      </c>
      <c r="G20" s="19">
        <v>2</v>
      </c>
      <c r="H20" s="19">
        <v>390</v>
      </c>
      <c r="I20" s="19">
        <v>3745</v>
      </c>
      <c r="J20" s="19">
        <v>4</v>
      </c>
      <c r="K20" s="19">
        <v>243</v>
      </c>
      <c r="L20" s="19">
        <v>2890</v>
      </c>
      <c r="M20" s="19">
        <v>25</v>
      </c>
      <c r="N20" s="19">
        <v>3072</v>
      </c>
      <c r="O20" s="19">
        <v>44446</v>
      </c>
      <c r="P20" s="19">
        <v>210</v>
      </c>
      <c r="Q20" s="19">
        <v>48460</v>
      </c>
      <c r="R20" s="19">
        <v>571463</v>
      </c>
      <c r="S20" s="19">
        <v>30</v>
      </c>
      <c r="T20" s="19">
        <v>25894</v>
      </c>
      <c r="U20" s="19">
        <v>662099</v>
      </c>
      <c r="V20" s="19">
        <v>678</v>
      </c>
      <c r="W20" s="19">
        <v>85635</v>
      </c>
      <c r="X20" s="19">
        <v>1387949</v>
      </c>
    </row>
    <row r="21" spans="2:25" s="2" customFormat="1" ht="12" customHeight="1">
      <c r="B21" s="7"/>
      <c r="C21" s="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2:6" s="2" customFormat="1" ht="12" customHeight="1">
      <c r="B22" s="8" t="s">
        <v>30</v>
      </c>
      <c r="C22" s="8"/>
      <c r="D22" s="12"/>
      <c r="E22" s="12"/>
      <c r="F22" s="12"/>
    </row>
    <row r="23" spans="2:6" s="2" customFormat="1" ht="12" customHeight="1">
      <c r="B23" s="7"/>
      <c r="C23" s="7"/>
      <c r="D23" s="12"/>
      <c r="E23" s="12"/>
      <c r="F23" s="12"/>
    </row>
    <row r="24" spans="2:6" s="2" customFormat="1" ht="12" customHeight="1">
      <c r="B24" s="7"/>
      <c r="C24" s="7"/>
      <c r="D24" s="12"/>
      <c r="E24" s="12"/>
      <c r="F24" s="12"/>
    </row>
    <row r="25" spans="2:6" s="2" customFormat="1" ht="12" customHeight="1">
      <c r="B25" s="7"/>
      <c r="C25" s="7"/>
      <c r="D25" s="12"/>
      <c r="E25" s="12"/>
      <c r="F25" s="12"/>
    </row>
    <row r="26" spans="2:6" ht="14.25">
      <c r="B26" s="5"/>
      <c r="C26" s="5"/>
      <c r="D26" s="12"/>
      <c r="E26" s="12"/>
      <c r="F26" s="12"/>
    </row>
    <row r="27" spans="4:6" ht="12" customHeight="1">
      <c r="D27" s="12"/>
      <c r="E27" s="12"/>
      <c r="F27" s="12"/>
    </row>
    <row r="28" spans="4:6" ht="12" customHeight="1">
      <c r="D28" s="12"/>
      <c r="E28" s="12"/>
      <c r="F28" s="12"/>
    </row>
    <row r="29" spans="4:6" ht="12" customHeight="1">
      <c r="D29" s="12"/>
      <c r="E29" s="12"/>
      <c r="F29" s="12"/>
    </row>
    <row r="30" spans="4:6" ht="12" customHeight="1">
      <c r="D30" s="12"/>
      <c r="E30" s="12"/>
      <c r="F30" s="12"/>
    </row>
    <row r="31" spans="4:6" ht="12" customHeight="1">
      <c r="D31" s="12"/>
      <c r="E31" s="12"/>
      <c r="F31" s="12"/>
    </row>
    <row r="32" spans="4:6" ht="12" customHeight="1">
      <c r="D32" s="12"/>
      <c r="E32" s="12"/>
      <c r="F32" s="12"/>
    </row>
    <row r="33" spans="4:6" ht="12" customHeight="1">
      <c r="D33" s="12"/>
      <c r="E33" s="12"/>
      <c r="F33" s="12"/>
    </row>
    <row r="34" spans="4:6" ht="12" customHeight="1">
      <c r="D34" s="12"/>
      <c r="E34" s="12"/>
      <c r="F34" s="12"/>
    </row>
    <row r="35" spans="4:6" ht="12" customHeight="1">
      <c r="D35" s="12"/>
      <c r="E35" s="12"/>
      <c r="F35" s="12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sheetProtection/>
  <mergeCells count="32">
    <mergeCell ref="S3:U3"/>
    <mergeCell ref="S4:S5"/>
    <mergeCell ref="T4:T5"/>
    <mergeCell ref="U4:U5"/>
    <mergeCell ref="V3:X3"/>
    <mergeCell ref="V4:V5"/>
    <mergeCell ref="W4:W5"/>
    <mergeCell ref="X4:X5"/>
    <mergeCell ref="M3:O3"/>
    <mergeCell ref="M4:M5"/>
    <mergeCell ref="N4:N5"/>
    <mergeCell ref="O4:O5"/>
    <mergeCell ref="P3:R3"/>
    <mergeCell ref="P4:P5"/>
    <mergeCell ref="Q4:Q5"/>
    <mergeCell ref="R4:R5"/>
    <mergeCell ref="G3:I3"/>
    <mergeCell ref="G4:G5"/>
    <mergeCell ref="H4:H5"/>
    <mergeCell ref="I4:I5"/>
    <mergeCell ref="J3:L3"/>
    <mergeCell ref="J4:J5"/>
    <mergeCell ref="K4:K5"/>
    <mergeCell ref="L4:L5"/>
    <mergeCell ref="B3:C5"/>
    <mergeCell ref="B6:C6"/>
    <mergeCell ref="B7:C7"/>
    <mergeCell ref="B8:C8"/>
    <mergeCell ref="D3:F3"/>
    <mergeCell ref="D4:D5"/>
    <mergeCell ref="E4:E5"/>
    <mergeCell ref="F4:F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60" r:id="rId1"/>
  <headerFooter alignWithMargins="0">
    <oddHeader>&amp;L&amp;F</oddHeader>
  </headerFooter>
  <colBreaks count="1" manualBreakCount="1">
    <brk id="14" max="65535" man="1"/>
  </colBreaks>
  <ignoredErrors>
    <ignoredError sqref="B18:B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X26"/>
  <sheetViews>
    <sheetView zoomScalePageLayoutView="0" workbookViewId="0" topLeftCell="A1">
      <selection activeCell="E40" sqref="E40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24" width="11.125" style="1" customWidth="1"/>
    <col min="25" max="16384" width="9.00390625" style="1" customWidth="1"/>
  </cols>
  <sheetData>
    <row r="1" spans="2:3" ht="14.25">
      <c r="B1" s="5" t="s">
        <v>32</v>
      </c>
      <c r="C1" s="5"/>
    </row>
    <row r="2" ht="12" customHeight="1"/>
    <row r="3" spans="2:24" s="4" customFormat="1" ht="12" customHeight="1">
      <c r="B3" s="31" t="s">
        <v>33</v>
      </c>
      <c r="C3" s="32"/>
      <c r="D3" s="42" t="s">
        <v>24</v>
      </c>
      <c r="E3" s="43"/>
      <c r="F3" s="44"/>
      <c r="G3" s="42" t="s">
        <v>34</v>
      </c>
      <c r="H3" s="43"/>
      <c r="I3" s="44"/>
      <c r="J3" s="42" t="s">
        <v>35</v>
      </c>
      <c r="K3" s="43"/>
      <c r="L3" s="44"/>
      <c r="M3" s="42" t="s">
        <v>36</v>
      </c>
      <c r="N3" s="43"/>
      <c r="O3" s="44"/>
      <c r="P3" s="42" t="s">
        <v>37</v>
      </c>
      <c r="Q3" s="43"/>
      <c r="R3" s="44"/>
      <c r="S3" s="42" t="s">
        <v>38</v>
      </c>
      <c r="T3" s="43"/>
      <c r="U3" s="44"/>
      <c r="V3" s="42" t="s">
        <v>39</v>
      </c>
      <c r="W3" s="43"/>
      <c r="X3" s="44"/>
    </row>
    <row r="4" spans="2:24" s="4" customFormat="1" ht="12" customHeight="1">
      <c r="B4" s="33"/>
      <c r="C4" s="34"/>
      <c r="D4" s="45" t="s">
        <v>40</v>
      </c>
      <c r="E4" s="45" t="s">
        <v>41</v>
      </c>
      <c r="F4" s="47" t="s">
        <v>42</v>
      </c>
      <c r="G4" s="45" t="s">
        <v>40</v>
      </c>
      <c r="H4" s="45" t="s">
        <v>41</v>
      </c>
      <c r="I4" s="47" t="s">
        <v>42</v>
      </c>
      <c r="J4" s="45" t="s">
        <v>40</v>
      </c>
      <c r="K4" s="45" t="s">
        <v>41</v>
      </c>
      <c r="L4" s="47" t="s">
        <v>42</v>
      </c>
      <c r="M4" s="45" t="s">
        <v>40</v>
      </c>
      <c r="N4" s="45" t="s">
        <v>41</v>
      </c>
      <c r="O4" s="47" t="s">
        <v>42</v>
      </c>
      <c r="P4" s="45" t="s">
        <v>40</v>
      </c>
      <c r="Q4" s="45" t="s">
        <v>41</v>
      </c>
      <c r="R4" s="47" t="s">
        <v>42</v>
      </c>
      <c r="S4" s="45" t="s">
        <v>40</v>
      </c>
      <c r="T4" s="45" t="s">
        <v>41</v>
      </c>
      <c r="U4" s="47" t="s">
        <v>42</v>
      </c>
      <c r="V4" s="45" t="s">
        <v>40</v>
      </c>
      <c r="W4" s="45" t="s">
        <v>41</v>
      </c>
      <c r="X4" s="47" t="s">
        <v>42</v>
      </c>
    </row>
    <row r="5" spans="2:24" s="4" customFormat="1" ht="12">
      <c r="B5" s="35"/>
      <c r="C5" s="36"/>
      <c r="D5" s="46"/>
      <c r="E5" s="46"/>
      <c r="F5" s="48"/>
      <c r="G5" s="46"/>
      <c r="H5" s="46"/>
      <c r="I5" s="48"/>
      <c r="J5" s="46"/>
      <c r="K5" s="46"/>
      <c r="L5" s="48"/>
      <c r="M5" s="46"/>
      <c r="N5" s="46"/>
      <c r="O5" s="48"/>
      <c r="P5" s="46"/>
      <c r="Q5" s="46"/>
      <c r="R5" s="48"/>
      <c r="S5" s="46"/>
      <c r="T5" s="46"/>
      <c r="U5" s="48"/>
      <c r="V5" s="46"/>
      <c r="W5" s="46"/>
      <c r="X5" s="48"/>
    </row>
    <row r="6" spans="2:24" s="2" customFormat="1" ht="12" customHeight="1">
      <c r="B6" s="37"/>
      <c r="C6" s="38"/>
      <c r="D6" s="3" t="s">
        <v>43</v>
      </c>
      <c r="E6" s="3" t="s">
        <v>44</v>
      </c>
      <c r="F6" s="3" t="s">
        <v>45</v>
      </c>
      <c r="G6" s="3" t="s">
        <v>43</v>
      </c>
      <c r="H6" s="3" t="s">
        <v>44</v>
      </c>
      <c r="I6" s="3" t="s">
        <v>45</v>
      </c>
      <c r="J6" s="3" t="s">
        <v>43</v>
      </c>
      <c r="K6" s="3" t="s">
        <v>44</v>
      </c>
      <c r="L6" s="3" t="s">
        <v>45</v>
      </c>
      <c r="M6" s="3" t="s">
        <v>43</v>
      </c>
      <c r="N6" s="3" t="s">
        <v>44</v>
      </c>
      <c r="O6" s="3" t="s">
        <v>45</v>
      </c>
      <c r="P6" s="3" t="s">
        <v>43</v>
      </c>
      <c r="Q6" s="3" t="s">
        <v>44</v>
      </c>
      <c r="R6" s="3" t="s">
        <v>45</v>
      </c>
      <c r="S6" s="3" t="s">
        <v>43</v>
      </c>
      <c r="T6" s="3" t="s">
        <v>44</v>
      </c>
      <c r="U6" s="3" t="s">
        <v>45</v>
      </c>
      <c r="V6" s="3" t="s">
        <v>43</v>
      </c>
      <c r="W6" s="3" t="s">
        <v>44</v>
      </c>
      <c r="X6" s="3" t="s">
        <v>45</v>
      </c>
    </row>
    <row r="7" spans="2:24" s="2" customFormat="1" ht="12" customHeight="1">
      <c r="B7" s="37" t="s">
        <v>26</v>
      </c>
      <c r="C7" s="39"/>
      <c r="D7" s="11">
        <v>11598</v>
      </c>
      <c r="E7" s="11">
        <v>2224550</v>
      </c>
      <c r="F7" s="11">
        <v>31785691</v>
      </c>
      <c r="G7" s="11">
        <v>8838</v>
      </c>
      <c r="H7" s="11">
        <v>1138666</v>
      </c>
      <c r="I7" s="11">
        <v>17480492</v>
      </c>
      <c r="J7" s="11">
        <v>12</v>
      </c>
      <c r="K7" s="11">
        <v>5958</v>
      </c>
      <c r="L7" s="11">
        <v>118212</v>
      </c>
      <c r="M7" s="11">
        <v>102</v>
      </c>
      <c r="N7" s="11">
        <v>141083</v>
      </c>
      <c r="O7" s="11">
        <v>2699956</v>
      </c>
      <c r="P7" s="11">
        <v>2535</v>
      </c>
      <c r="Q7" s="11">
        <v>933348</v>
      </c>
      <c r="R7" s="11">
        <v>11452525</v>
      </c>
      <c r="S7" s="11">
        <v>6</v>
      </c>
      <c r="T7" s="11">
        <v>213</v>
      </c>
      <c r="U7" s="11">
        <v>1256</v>
      </c>
      <c r="V7" s="11">
        <v>105</v>
      </c>
      <c r="W7" s="11">
        <v>5282</v>
      </c>
      <c r="X7" s="11">
        <v>33250</v>
      </c>
    </row>
    <row r="8" spans="2:24" s="21" customFormat="1" ht="12" customHeight="1">
      <c r="B8" s="40" t="s">
        <v>27</v>
      </c>
      <c r="C8" s="41"/>
      <c r="D8" s="20">
        <f aca="true" t="shared" si="0" ref="D8:X8">SUM(D9:D20)</f>
        <v>11691</v>
      </c>
      <c r="E8" s="20">
        <f t="shared" si="0"/>
        <v>2097178</v>
      </c>
      <c r="F8" s="20">
        <f t="shared" si="0"/>
        <v>31926273</v>
      </c>
      <c r="G8" s="20">
        <f t="shared" si="0"/>
        <v>8831</v>
      </c>
      <c r="H8" s="20">
        <f t="shared" si="0"/>
        <v>1125650</v>
      </c>
      <c r="I8" s="20">
        <f t="shared" si="0"/>
        <v>17476550</v>
      </c>
      <c r="J8" s="20">
        <f t="shared" si="0"/>
        <v>10</v>
      </c>
      <c r="K8" s="20">
        <f t="shared" si="0"/>
        <v>13459</v>
      </c>
      <c r="L8" s="20">
        <f t="shared" si="0"/>
        <v>321330</v>
      </c>
      <c r="M8" s="20">
        <f t="shared" si="0"/>
        <v>121</v>
      </c>
      <c r="N8" s="20">
        <f t="shared" si="0"/>
        <v>142050</v>
      </c>
      <c r="O8" s="20">
        <f t="shared" si="0"/>
        <v>2779309</v>
      </c>
      <c r="P8" s="20">
        <f t="shared" si="0"/>
        <v>2600</v>
      </c>
      <c r="Q8" s="20">
        <f t="shared" si="0"/>
        <v>809514</v>
      </c>
      <c r="R8" s="20">
        <f t="shared" si="0"/>
        <v>11254295</v>
      </c>
      <c r="S8" s="20">
        <f t="shared" si="0"/>
        <v>8</v>
      </c>
      <c r="T8" s="20">
        <f t="shared" si="0"/>
        <v>419</v>
      </c>
      <c r="U8" s="20">
        <f t="shared" si="0"/>
        <v>6048</v>
      </c>
      <c r="V8" s="20">
        <f t="shared" si="0"/>
        <v>121</v>
      </c>
      <c r="W8" s="20">
        <f t="shared" si="0"/>
        <v>6086</v>
      </c>
      <c r="X8" s="20">
        <f t="shared" si="0"/>
        <v>88741</v>
      </c>
    </row>
    <row r="9" spans="2:24" s="2" customFormat="1" ht="12" customHeight="1">
      <c r="B9" s="9" t="s">
        <v>46</v>
      </c>
      <c r="C9" s="10" t="s">
        <v>33</v>
      </c>
      <c r="D9" s="22">
        <v>1023</v>
      </c>
      <c r="E9" s="11">
        <v>185388</v>
      </c>
      <c r="F9" s="11">
        <v>3031479</v>
      </c>
      <c r="G9" s="11">
        <v>742</v>
      </c>
      <c r="H9" s="11">
        <v>103627</v>
      </c>
      <c r="I9" s="11">
        <v>1492287</v>
      </c>
      <c r="J9" s="11" t="s">
        <v>47</v>
      </c>
      <c r="K9" s="11" t="s">
        <v>47</v>
      </c>
      <c r="L9" s="11" t="s">
        <v>47</v>
      </c>
      <c r="M9" s="11">
        <v>3</v>
      </c>
      <c r="N9" s="11">
        <v>6088</v>
      </c>
      <c r="O9" s="11">
        <v>151200</v>
      </c>
      <c r="P9" s="11">
        <v>264</v>
      </c>
      <c r="Q9" s="11">
        <v>75299</v>
      </c>
      <c r="R9" s="11">
        <v>1385088</v>
      </c>
      <c r="S9" s="11" t="s">
        <v>47</v>
      </c>
      <c r="T9" s="11" t="s">
        <v>47</v>
      </c>
      <c r="U9" s="11" t="s">
        <v>47</v>
      </c>
      <c r="V9" s="11">
        <v>14</v>
      </c>
      <c r="W9" s="11">
        <v>374</v>
      </c>
      <c r="X9" s="11">
        <v>2904</v>
      </c>
    </row>
    <row r="10" spans="2:24" s="2" customFormat="1" ht="12" customHeight="1">
      <c r="B10" s="9" t="s">
        <v>48</v>
      </c>
      <c r="C10" s="10"/>
      <c r="D10" s="22">
        <v>807</v>
      </c>
      <c r="E10" s="11">
        <v>138340</v>
      </c>
      <c r="F10" s="11">
        <v>2094342</v>
      </c>
      <c r="G10" s="11">
        <v>625</v>
      </c>
      <c r="H10" s="11">
        <v>79138</v>
      </c>
      <c r="I10" s="11">
        <v>1251600</v>
      </c>
      <c r="J10" s="11">
        <v>2</v>
      </c>
      <c r="K10" s="11">
        <v>420</v>
      </c>
      <c r="L10" s="11">
        <v>10500</v>
      </c>
      <c r="M10" s="11">
        <v>2</v>
      </c>
      <c r="N10" s="11">
        <v>13586</v>
      </c>
      <c r="O10" s="11">
        <v>211000</v>
      </c>
      <c r="P10" s="11">
        <v>170</v>
      </c>
      <c r="Q10" s="11">
        <v>44960</v>
      </c>
      <c r="R10" s="11">
        <v>619982</v>
      </c>
      <c r="S10" s="11">
        <v>1</v>
      </c>
      <c r="T10" s="11">
        <v>35</v>
      </c>
      <c r="U10" s="11">
        <v>500</v>
      </c>
      <c r="V10" s="11">
        <v>7</v>
      </c>
      <c r="W10" s="11">
        <v>201</v>
      </c>
      <c r="X10" s="11">
        <v>760</v>
      </c>
    </row>
    <row r="11" spans="2:24" s="2" customFormat="1" ht="12" customHeight="1">
      <c r="B11" s="9" t="s">
        <v>49</v>
      </c>
      <c r="C11" s="10"/>
      <c r="D11" s="22">
        <v>918</v>
      </c>
      <c r="E11" s="11">
        <v>156478</v>
      </c>
      <c r="F11" s="11">
        <v>2366198</v>
      </c>
      <c r="G11" s="11">
        <v>708</v>
      </c>
      <c r="H11" s="11">
        <v>91770</v>
      </c>
      <c r="I11" s="11">
        <v>1445041</v>
      </c>
      <c r="J11" s="11">
        <v>2</v>
      </c>
      <c r="K11" s="11">
        <v>148</v>
      </c>
      <c r="L11" s="11">
        <v>450</v>
      </c>
      <c r="M11" s="11">
        <v>8</v>
      </c>
      <c r="N11" s="11">
        <v>5241</v>
      </c>
      <c r="O11" s="11">
        <v>156103</v>
      </c>
      <c r="P11" s="11">
        <v>194</v>
      </c>
      <c r="Q11" s="11">
        <v>59207</v>
      </c>
      <c r="R11" s="11">
        <v>764268</v>
      </c>
      <c r="S11" s="11" t="s">
        <v>47</v>
      </c>
      <c r="T11" s="11" t="s">
        <v>47</v>
      </c>
      <c r="U11" s="11" t="s">
        <v>47</v>
      </c>
      <c r="V11" s="11">
        <v>6</v>
      </c>
      <c r="W11" s="11">
        <v>112</v>
      </c>
      <c r="X11" s="11">
        <v>336</v>
      </c>
    </row>
    <row r="12" spans="2:24" s="2" customFormat="1" ht="12" customHeight="1">
      <c r="B12" s="9" t="s">
        <v>50</v>
      </c>
      <c r="C12" s="10"/>
      <c r="D12" s="22">
        <v>941</v>
      </c>
      <c r="E12" s="11">
        <v>160945</v>
      </c>
      <c r="F12" s="11">
        <v>2364301</v>
      </c>
      <c r="G12" s="11">
        <v>721</v>
      </c>
      <c r="H12" s="11">
        <v>90111</v>
      </c>
      <c r="I12" s="11">
        <v>1376819</v>
      </c>
      <c r="J12" s="11">
        <v>2</v>
      </c>
      <c r="K12" s="11">
        <v>308</v>
      </c>
      <c r="L12" s="11">
        <v>4480</v>
      </c>
      <c r="M12" s="11">
        <v>10</v>
      </c>
      <c r="N12" s="11">
        <v>3186</v>
      </c>
      <c r="O12" s="11">
        <v>76863</v>
      </c>
      <c r="P12" s="11">
        <v>196</v>
      </c>
      <c r="Q12" s="11">
        <v>67060</v>
      </c>
      <c r="R12" s="11">
        <v>904868</v>
      </c>
      <c r="S12" s="11" t="s">
        <v>47</v>
      </c>
      <c r="T12" s="11" t="s">
        <v>47</v>
      </c>
      <c r="U12" s="11" t="s">
        <v>47</v>
      </c>
      <c r="V12" s="11">
        <v>12</v>
      </c>
      <c r="W12" s="11">
        <v>280</v>
      </c>
      <c r="X12" s="11">
        <v>1271</v>
      </c>
    </row>
    <row r="13" spans="2:24" s="2" customFormat="1" ht="12" customHeight="1">
      <c r="B13" s="9" t="s">
        <v>51</v>
      </c>
      <c r="C13" s="10"/>
      <c r="D13" s="22">
        <v>841</v>
      </c>
      <c r="E13" s="11">
        <v>146838</v>
      </c>
      <c r="F13" s="11">
        <v>2065674</v>
      </c>
      <c r="G13" s="11">
        <v>646</v>
      </c>
      <c r="H13" s="11">
        <v>80472</v>
      </c>
      <c r="I13" s="11">
        <v>1249750</v>
      </c>
      <c r="J13" s="11" t="s">
        <v>47</v>
      </c>
      <c r="K13" s="11" t="s">
        <v>47</v>
      </c>
      <c r="L13" s="11" t="s">
        <v>47</v>
      </c>
      <c r="M13" s="11">
        <v>13</v>
      </c>
      <c r="N13" s="11">
        <v>6207</v>
      </c>
      <c r="O13" s="11">
        <v>137790</v>
      </c>
      <c r="P13" s="11">
        <v>176</v>
      </c>
      <c r="Q13" s="11">
        <v>60053</v>
      </c>
      <c r="R13" s="11">
        <v>677374</v>
      </c>
      <c r="S13" s="11">
        <v>1</v>
      </c>
      <c r="T13" s="11">
        <v>24</v>
      </c>
      <c r="U13" s="11">
        <v>600</v>
      </c>
      <c r="V13" s="11">
        <v>5</v>
      </c>
      <c r="W13" s="11">
        <v>82</v>
      </c>
      <c r="X13" s="11">
        <v>160</v>
      </c>
    </row>
    <row r="14" spans="2:24" s="2" customFormat="1" ht="12" customHeight="1">
      <c r="B14" s="9" t="s">
        <v>52</v>
      </c>
      <c r="C14" s="10"/>
      <c r="D14" s="22">
        <v>1013</v>
      </c>
      <c r="E14" s="11">
        <v>166079</v>
      </c>
      <c r="F14" s="11">
        <v>2631630</v>
      </c>
      <c r="G14" s="11">
        <v>741</v>
      </c>
      <c r="H14" s="11">
        <v>89091</v>
      </c>
      <c r="I14" s="11">
        <v>1415939</v>
      </c>
      <c r="J14" s="11" t="s">
        <v>47</v>
      </c>
      <c r="K14" s="11" t="s">
        <v>47</v>
      </c>
      <c r="L14" s="11" t="s">
        <v>47</v>
      </c>
      <c r="M14" s="11">
        <v>5</v>
      </c>
      <c r="N14" s="11">
        <v>5188</v>
      </c>
      <c r="O14" s="11">
        <v>105438</v>
      </c>
      <c r="P14" s="11">
        <v>252</v>
      </c>
      <c r="Q14" s="11">
        <v>69502</v>
      </c>
      <c r="R14" s="11">
        <v>1051096</v>
      </c>
      <c r="S14" s="11" t="s">
        <v>47</v>
      </c>
      <c r="T14" s="11" t="s">
        <v>47</v>
      </c>
      <c r="U14" s="11" t="s">
        <v>47</v>
      </c>
      <c r="V14" s="11">
        <v>15</v>
      </c>
      <c r="W14" s="11">
        <v>2298</v>
      </c>
      <c r="X14" s="11">
        <v>59157</v>
      </c>
    </row>
    <row r="15" spans="2:24" s="2" customFormat="1" ht="12" customHeight="1">
      <c r="B15" s="9" t="s">
        <v>53</v>
      </c>
      <c r="C15" s="10"/>
      <c r="D15" s="22">
        <v>1199</v>
      </c>
      <c r="E15" s="11">
        <v>192405</v>
      </c>
      <c r="F15" s="11">
        <v>3006217</v>
      </c>
      <c r="G15" s="11">
        <v>941</v>
      </c>
      <c r="H15" s="11">
        <v>120608</v>
      </c>
      <c r="I15" s="11">
        <v>1902157</v>
      </c>
      <c r="J15" s="11" t="s">
        <v>47</v>
      </c>
      <c r="K15" s="11" t="s">
        <v>47</v>
      </c>
      <c r="L15" s="11" t="s">
        <v>47</v>
      </c>
      <c r="M15" s="11">
        <v>10</v>
      </c>
      <c r="N15" s="11">
        <v>7819</v>
      </c>
      <c r="O15" s="11">
        <v>187065</v>
      </c>
      <c r="P15" s="11">
        <v>235</v>
      </c>
      <c r="Q15" s="11">
        <v>62935</v>
      </c>
      <c r="R15" s="11">
        <v>902988</v>
      </c>
      <c r="S15" s="11">
        <v>1</v>
      </c>
      <c r="T15" s="11">
        <v>11</v>
      </c>
      <c r="U15" s="11">
        <v>125</v>
      </c>
      <c r="V15" s="11">
        <v>12</v>
      </c>
      <c r="W15" s="11">
        <v>1032</v>
      </c>
      <c r="X15" s="11">
        <v>13882</v>
      </c>
    </row>
    <row r="16" spans="2:24" s="2" customFormat="1" ht="12" customHeight="1">
      <c r="B16" s="9" t="s">
        <v>54</v>
      </c>
      <c r="C16" s="10"/>
      <c r="D16" s="22">
        <v>1064</v>
      </c>
      <c r="E16" s="11">
        <v>171807</v>
      </c>
      <c r="F16" s="11">
        <v>2712863</v>
      </c>
      <c r="G16" s="11">
        <v>797</v>
      </c>
      <c r="H16" s="11">
        <v>103338</v>
      </c>
      <c r="I16" s="11">
        <v>1604375</v>
      </c>
      <c r="J16" s="11" t="s">
        <v>47</v>
      </c>
      <c r="K16" s="11" t="s">
        <v>47</v>
      </c>
      <c r="L16" s="11" t="s">
        <v>47</v>
      </c>
      <c r="M16" s="11">
        <v>8</v>
      </c>
      <c r="N16" s="11">
        <v>15706</v>
      </c>
      <c r="O16" s="11">
        <v>274524</v>
      </c>
      <c r="P16" s="11">
        <v>248</v>
      </c>
      <c r="Q16" s="11">
        <v>52515</v>
      </c>
      <c r="R16" s="11">
        <v>832529</v>
      </c>
      <c r="S16" s="11" t="s">
        <v>47</v>
      </c>
      <c r="T16" s="11" t="s">
        <v>47</v>
      </c>
      <c r="U16" s="11" t="s">
        <v>47</v>
      </c>
      <c r="V16" s="11">
        <v>11</v>
      </c>
      <c r="W16" s="11">
        <v>248</v>
      </c>
      <c r="X16" s="11">
        <v>1435</v>
      </c>
    </row>
    <row r="17" spans="2:24" s="2" customFormat="1" ht="12" customHeight="1">
      <c r="B17" s="9" t="s">
        <v>55</v>
      </c>
      <c r="C17" s="10"/>
      <c r="D17" s="22">
        <v>1004</v>
      </c>
      <c r="E17" s="11">
        <v>239580</v>
      </c>
      <c r="F17" s="11">
        <v>3284181</v>
      </c>
      <c r="G17" s="11">
        <v>749</v>
      </c>
      <c r="H17" s="11">
        <v>93492</v>
      </c>
      <c r="I17" s="11">
        <v>1517609</v>
      </c>
      <c r="J17" s="11">
        <v>3</v>
      </c>
      <c r="K17" s="11">
        <v>7066</v>
      </c>
      <c r="L17" s="11">
        <v>155900</v>
      </c>
      <c r="M17" s="11">
        <v>16</v>
      </c>
      <c r="N17" s="11">
        <v>8123</v>
      </c>
      <c r="O17" s="11">
        <v>173384</v>
      </c>
      <c r="P17" s="11">
        <v>222</v>
      </c>
      <c r="Q17" s="11">
        <v>130335</v>
      </c>
      <c r="R17" s="11">
        <v>1432431</v>
      </c>
      <c r="S17" s="11">
        <v>1</v>
      </c>
      <c r="T17" s="11">
        <v>112</v>
      </c>
      <c r="U17" s="11">
        <v>1500</v>
      </c>
      <c r="V17" s="11">
        <v>13</v>
      </c>
      <c r="W17" s="11">
        <v>452</v>
      </c>
      <c r="X17" s="11">
        <v>3357</v>
      </c>
    </row>
    <row r="18" spans="2:24" s="2" customFormat="1" ht="12" customHeight="1">
      <c r="B18" s="9" t="s">
        <v>56</v>
      </c>
      <c r="C18" s="10"/>
      <c r="D18" s="22">
        <v>851</v>
      </c>
      <c r="E18" s="11">
        <v>186242</v>
      </c>
      <c r="F18" s="11">
        <v>2594783</v>
      </c>
      <c r="G18" s="11">
        <v>630</v>
      </c>
      <c r="H18" s="11">
        <v>86845</v>
      </c>
      <c r="I18" s="11">
        <v>1270977</v>
      </c>
      <c r="J18" s="11" t="s">
        <v>47</v>
      </c>
      <c r="K18" s="11" t="s">
        <v>47</v>
      </c>
      <c r="L18" s="11" t="s">
        <v>47</v>
      </c>
      <c r="M18" s="11">
        <v>14</v>
      </c>
      <c r="N18" s="11">
        <v>25034</v>
      </c>
      <c r="O18" s="11">
        <v>433622</v>
      </c>
      <c r="P18" s="11">
        <v>195</v>
      </c>
      <c r="Q18" s="11">
        <v>73761</v>
      </c>
      <c r="R18" s="11">
        <v>885755</v>
      </c>
      <c r="S18" s="11" t="s">
        <v>47</v>
      </c>
      <c r="T18" s="11" t="s">
        <v>47</v>
      </c>
      <c r="U18" s="11" t="s">
        <v>47</v>
      </c>
      <c r="V18" s="11">
        <v>12</v>
      </c>
      <c r="W18" s="11">
        <v>602</v>
      </c>
      <c r="X18" s="11">
        <v>4429</v>
      </c>
    </row>
    <row r="19" spans="2:24" s="2" customFormat="1" ht="12" customHeight="1">
      <c r="B19" s="9" t="s">
        <v>57</v>
      </c>
      <c r="C19" s="10"/>
      <c r="D19" s="22">
        <v>1081</v>
      </c>
      <c r="E19" s="22">
        <v>189382</v>
      </c>
      <c r="F19" s="22">
        <v>3102013</v>
      </c>
      <c r="G19" s="22">
        <v>817</v>
      </c>
      <c r="H19" s="22">
        <v>99649</v>
      </c>
      <c r="I19" s="22">
        <v>1582300</v>
      </c>
      <c r="J19" s="22">
        <v>1</v>
      </c>
      <c r="K19" s="22">
        <v>5517</v>
      </c>
      <c r="L19" s="22">
        <v>150000</v>
      </c>
      <c r="M19" s="22">
        <v>18</v>
      </c>
      <c r="N19" s="22">
        <v>28307</v>
      </c>
      <c r="O19" s="22">
        <v>581120</v>
      </c>
      <c r="P19" s="22">
        <v>233</v>
      </c>
      <c r="Q19" s="22">
        <v>55427</v>
      </c>
      <c r="R19" s="22">
        <v>784940</v>
      </c>
      <c r="S19" s="22">
        <v>1</v>
      </c>
      <c r="T19" s="22">
        <v>147</v>
      </c>
      <c r="U19" s="22">
        <v>2723</v>
      </c>
      <c r="V19" s="22">
        <v>11</v>
      </c>
      <c r="W19" s="22">
        <v>335</v>
      </c>
      <c r="X19" s="22">
        <v>930</v>
      </c>
    </row>
    <row r="20" spans="2:24" s="2" customFormat="1" ht="12" customHeight="1">
      <c r="B20" s="9">
        <v>12</v>
      </c>
      <c r="C20" s="10"/>
      <c r="D20" s="22">
        <v>949</v>
      </c>
      <c r="E20" s="22">
        <v>163694</v>
      </c>
      <c r="F20" s="22">
        <v>2672592</v>
      </c>
      <c r="G20" s="22">
        <v>714</v>
      </c>
      <c r="H20" s="22">
        <v>87509</v>
      </c>
      <c r="I20" s="22">
        <v>1367696</v>
      </c>
      <c r="J20" s="22" t="s">
        <v>47</v>
      </c>
      <c r="K20" s="22" t="s">
        <v>47</v>
      </c>
      <c r="L20" s="22" t="s">
        <v>47</v>
      </c>
      <c r="M20" s="22">
        <v>14</v>
      </c>
      <c r="N20" s="22">
        <v>17565</v>
      </c>
      <c r="O20" s="22">
        <v>291200</v>
      </c>
      <c r="P20" s="22">
        <v>215</v>
      </c>
      <c r="Q20" s="22">
        <v>58460</v>
      </c>
      <c r="R20" s="22">
        <v>1012976</v>
      </c>
      <c r="S20" s="22">
        <v>3</v>
      </c>
      <c r="T20" s="22">
        <v>90</v>
      </c>
      <c r="U20" s="22">
        <v>600</v>
      </c>
      <c r="V20" s="22">
        <v>3</v>
      </c>
      <c r="W20" s="22">
        <v>70</v>
      </c>
      <c r="X20" s="22">
        <v>120</v>
      </c>
    </row>
    <row r="21" spans="2:24" s="2" customFormat="1" ht="12" customHeight="1">
      <c r="B21" s="7"/>
      <c r="C21" s="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2:3" s="2" customFormat="1" ht="12" customHeight="1">
      <c r="B22" s="8" t="s">
        <v>30</v>
      </c>
      <c r="C22" s="8"/>
    </row>
    <row r="23" spans="2:3" s="2" customFormat="1" ht="12" customHeight="1">
      <c r="B23" s="7"/>
      <c r="C23" s="7"/>
    </row>
    <row r="24" spans="2:6" s="2" customFormat="1" ht="12" customHeight="1">
      <c r="B24" s="7"/>
      <c r="C24" s="7"/>
      <c r="D24" s="12"/>
      <c r="E24" s="12"/>
      <c r="F24" s="12"/>
    </row>
    <row r="25" spans="2:3" s="2" customFormat="1" ht="12" customHeight="1">
      <c r="B25" s="7"/>
      <c r="C25" s="7"/>
    </row>
    <row r="26" spans="2:3" ht="14.25">
      <c r="B26" s="5"/>
      <c r="C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sheetProtection/>
  <mergeCells count="32">
    <mergeCell ref="M3:O3"/>
    <mergeCell ref="P3:R3"/>
    <mergeCell ref="L4:L5"/>
    <mergeCell ref="M4:M5"/>
    <mergeCell ref="N4:N5"/>
    <mergeCell ref="O4:O5"/>
    <mergeCell ref="J4:J5"/>
    <mergeCell ref="K4:K5"/>
    <mergeCell ref="B3:C5"/>
    <mergeCell ref="D3:F3"/>
    <mergeCell ref="G3:I3"/>
    <mergeCell ref="J3:L3"/>
    <mergeCell ref="T4:T5"/>
    <mergeCell ref="U4:U5"/>
    <mergeCell ref="S3:U3"/>
    <mergeCell ref="V3:X3"/>
    <mergeCell ref="D4:D5"/>
    <mergeCell ref="E4:E5"/>
    <mergeCell ref="F4:F5"/>
    <mergeCell ref="G4:G5"/>
    <mergeCell ref="H4:H5"/>
    <mergeCell ref="I4:I5"/>
    <mergeCell ref="V4:V5"/>
    <mergeCell ref="W4:W5"/>
    <mergeCell ref="X4:X5"/>
    <mergeCell ref="B6:C6"/>
    <mergeCell ref="B7:C7"/>
    <mergeCell ref="B8:C8"/>
    <mergeCell ref="P4:P5"/>
    <mergeCell ref="Q4:Q5"/>
    <mergeCell ref="R4:R5"/>
    <mergeCell ref="S4:S5"/>
  </mergeCells>
  <dataValidations count="2">
    <dataValidation allowBlank="1" showInputMessage="1" showErrorMessage="1" imeMode="on" sqref="A6:IV6"/>
    <dataValidation allowBlank="1" showInputMessage="1" showErrorMessage="1" imeMode="off" sqref="D7:X2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26"/>
  <sheetViews>
    <sheetView zoomScalePageLayoutView="0" workbookViewId="0" topLeftCell="A1">
      <selection activeCell="G30" sqref="G30"/>
    </sheetView>
  </sheetViews>
  <sheetFormatPr defaultColWidth="9.00390625" defaultRowHeight="13.5"/>
  <cols>
    <col min="1" max="1" width="2.625" style="1" customWidth="1"/>
    <col min="2" max="2" width="9.625" style="6" customWidth="1"/>
    <col min="3" max="3" width="2.625" style="6" customWidth="1"/>
    <col min="4" max="5" width="11.125" style="1" customWidth="1"/>
    <col min="6" max="6" width="11.75390625" style="1" customWidth="1"/>
    <col min="7" max="7" width="11.125" style="1" customWidth="1"/>
    <col min="8" max="8" width="11.75390625" style="1" customWidth="1"/>
    <col min="9" max="42" width="11.125" style="1" customWidth="1"/>
    <col min="43" max="16384" width="9.00390625" style="1" customWidth="1"/>
  </cols>
  <sheetData>
    <row r="1" spans="2:3" ht="14.25">
      <c r="B1" s="5" t="s">
        <v>58</v>
      </c>
      <c r="C1" s="5"/>
    </row>
    <row r="2" spans="4:42" ht="12" customHeight="1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2:42" s="4" customFormat="1" ht="12" customHeight="1">
      <c r="B3" s="31" t="s">
        <v>33</v>
      </c>
      <c r="C3" s="32"/>
      <c r="D3" s="42" t="s">
        <v>59</v>
      </c>
      <c r="E3" s="43"/>
      <c r="F3" s="44"/>
      <c r="G3" s="51" t="s">
        <v>60</v>
      </c>
      <c r="H3" s="52"/>
      <c r="I3" s="51" t="s">
        <v>61</v>
      </c>
      <c r="J3" s="52"/>
      <c r="K3" s="51" t="s">
        <v>62</v>
      </c>
      <c r="L3" s="52"/>
      <c r="M3" s="51" t="s">
        <v>63</v>
      </c>
      <c r="N3" s="52"/>
      <c r="O3" s="53" t="s">
        <v>64</v>
      </c>
      <c r="P3" s="52"/>
      <c r="Q3" s="51" t="s">
        <v>65</v>
      </c>
      <c r="R3" s="52"/>
      <c r="S3" s="53" t="s">
        <v>66</v>
      </c>
      <c r="T3" s="54"/>
      <c r="U3" s="51" t="s">
        <v>67</v>
      </c>
      <c r="V3" s="52"/>
      <c r="W3" s="51" t="s">
        <v>68</v>
      </c>
      <c r="X3" s="52"/>
      <c r="Y3" s="51" t="s">
        <v>69</v>
      </c>
      <c r="Z3" s="52"/>
      <c r="AA3" s="51" t="s">
        <v>70</v>
      </c>
      <c r="AB3" s="52"/>
      <c r="AC3" s="51" t="s">
        <v>71</v>
      </c>
      <c r="AD3" s="52"/>
      <c r="AE3" s="51" t="s">
        <v>72</v>
      </c>
      <c r="AF3" s="52"/>
      <c r="AG3" s="51" t="s">
        <v>73</v>
      </c>
      <c r="AH3" s="52"/>
      <c r="AI3" s="51" t="s">
        <v>74</v>
      </c>
      <c r="AJ3" s="52"/>
      <c r="AK3" s="51" t="s">
        <v>75</v>
      </c>
      <c r="AL3" s="52"/>
      <c r="AM3" s="51" t="s">
        <v>76</v>
      </c>
      <c r="AN3" s="52"/>
      <c r="AO3" s="51" t="s">
        <v>77</v>
      </c>
      <c r="AP3" s="52"/>
    </row>
    <row r="4" spans="2:42" s="4" customFormat="1" ht="12" customHeight="1">
      <c r="B4" s="33"/>
      <c r="C4" s="34"/>
      <c r="D4" s="45" t="s">
        <v>40</v>
      </c>
      <c r="E4" s="45" t="s">
        <v>41</v>
      </c>
      <c r="F4" s="47" t="s">
        <v>42</v>
      </c>
      <c r="G4" s="45" t="s">
        <v>41</v>
      </c>
      <c r="H4" s="47" t="s">
        <v>42</v>
      </c>
      <c r="I4" s="45" t="s">
        <v>41</v>
      </c>
      <c r="J4" s="47" t="s">
        <v>42</v>
      </c>
      <c r="K4" s="45" t="s">
        <v>41</v>
      </c>
      <c r="L4" s="47" t="s">
        <v>42</v>
      </c>
      <c r="M4" s="45" t="s">
        <v>41</v>
      </c>
      <c r="N4" s="47" t="s">
        <v>42</v>
      </c>
      <c r="O4" s="45" t="s">
        <v>41</v>
      </c>
      <c r="P4" s="47" t="s">
        <v>42</v>
      </c>
      <c r="Q4" s="45" t="s">
        <v>41</v>
      </c>
      <c r="R4" s="47" t="s">
        <v>42</v>
      </c>
      <c r="S4" s="45" t="s">
        <v>41</v>
      </c>
      <c r="T4" s="47" t="s">
        <v>42</v>
      </c>
      <c r="U4" s="45" t="s">
        <v>41</v>
      </c>
      <c r="V4" s="47" t="s">
        <v>42</v>
      </c>
      <c r="W4" s="45" t="s">
        <v>41</v>
      </c>
      <c r="X4" s="47" t="s">
        <v>42</v>
      </c>
      <c r="Y4" s="45" t="s">
        <v>41</v>
      </c>
      <c r="Z4" s="47" t="s">
        <v>42</v>
      </c>
      <c r="AA4" s="45" t="s">
        <v>41</v>
      </c>
      <c r="AB4" s="47" t="s">
        <v>42</v>
      </c>
      <c r="AC4" s="45" t="s">
        <v>41</v>
      </c>
      <c r="AD4" s="47" t="s">
        <v>42</v>
      </c>
      <c r="AE4" s="45" t="s">
        <v>41</v>
      </c>
      <c r="AF4" s="47" t="s">
        <v>42</v>
      </c>
      <c r="AG4" s="45" t="s">
        <v>41</v>
      </c>
      <c r="AH4" s="47" t="s">
        <v>42</v>
      </c>
      <c r="AI4" s="45" t="s">
        <v>41</v>
      </c>
      <c r="AJ4" s="47" t="s">
        <v>42</v>
      </c>
      <c r="AK4" s="45" t="s">
        <v>41</v>
      </c>
      <c r="AL4" s="47" t="s">
        <v>42</v>
      </c>
      <c r="AM4" s="45" t="s">
        <v>41</v>
      </c>
      <c r="AN4" s="47" t="s">
        <v>42</v>
      </c>
      <c r="AO4" s="45" t="s">
        <v>41</v>
      </c>
      <c r="AP4" s="47" t="s">
        <v>42</v>
      </c>
    </row>
    <row r="5" spans="2:42" s="4" customFormat="1" ht="12">
      <c r="B5" s="35"/>
      <c r="C5" s="36"/>
      <c r="D5" s="46"/>
      <c r="E5" s="46"/>
      <c r="F5" s="48"/>
      <c r="G5" s="46"/>
      <c r="H5" s="48"/>
      <c r="I5" s="46"/>
      <c r="J5" s="48"/>
      <c r="K5" s="46"/>
      <c r="L5" s="48"/>
      <c r="M5" s="46"/>
      <c r="N5" s="48"/>
      <c r="O5" s="46"/>
      <c r="P5" s="48"/>
      <c r="Q5" s="46"/>
      <c r="R5" s="48"/>
      <c r="S5" s="46"/>
      <c r="T5" s="48"/>
      <c r="U5" s="46"/>
      <c r="V5" s="48"/>
      <c r="W5" s="46"/>
      <c r="X5" s="48"/>
      <c r="Y5" s="46"/>
      <c r="Z5" s="48"/>
      <c r="AA5" s="46"/>
      <c r="AB5" s="48"/>
      <c r="AC5" s="46"/>
      <c r="AD5" s="48"/>
      <c r="AE5" s="46"/>
      <c r="AF5" s="48"/>
      <c r="AG5" s="46"/>
      <c r="AH5" s="48"/>
      <c r="AI5" s="46"/>
      <c r="AJ5" s="48"/>
      <c r="AK5" s="46"/>
      <c r="AL5" s="48"/>
      <c r="AM5" s="46"/>
      <c r="AN5" s="48"/>
      <c r="AO5" s="46"/>
      <c r="AP5" s="48"/>
    </row>
    <row r="6" spans="2:42" s="2" customFormat="1" ht="12" customHeight="1">
      <c r="B6" s="37"/>
      <c r="C6" s="38"/>
      <c r="D6" s="3" t="s">
        <v>78</v>
      </c>
      <c r="E6" s="3" t="s">
        <v>79</v>
      </c>
      <c r="F6" s="3" t="s">
        <v>45</v>
      </c>
      <c r="G6" s="3" t="s">
        <v>79</v>
      </c>
      <c r="H6" s="3" t="s">
        <v>45</v>
      </c>
      <c r="I6" s="3" t="s">
        <v>79</v>
      </c>
      <c r="J6" s="3" t="s">
        <v>45</v>
      </c>
      <c r="K6" s="3" t="s">
        <v>79</v>
      </c>
      <c r="L6" s="3" t="s">
        <v>45</v>
      </c>
      <c r="M6" s="3" t="s">
        <v>79</v>
      </c>
      <c r="N6" s="3" t="s">
        <v>45</v>
      </c>
      <c r="O6" s="3" t="s">
        <v>79</v>
      </c>
      <c r="P6" s="3" t="s">
        <v>45</v>
      </c>
      <c r="Q6" s="3" t="s">
        <v>79</v>
      </c>
      <c r="R6" s="3" t="s">
        <v>45</v>
      </c>
      <c r="S6" s="3" t="s">
        <v>79</v>
      </c>
      <c r="T6" s="3" t="s">
        <v>45</v>
      </c>
      <c r="U6" s="3" t="s">
        <v>79</v>
      </c>
      <c r="V6" s="3" t="s">
        <v>45</v>
      </c>
      <c r="W6" s="3" t="s">
        <v>79</v>
      </c>
      <c r="X6" s="3" t="s">
        <v>45</v>
      </c>
      <c r="Y6" s="3" t="s">
        <v>79</v>
      </c>
      <c r="Z6" s="3" t="s">
        <v>45</v>
      </c>
      <c r="AA6" s="3" t="s">
        <v>79</v>
      </c>
      <c r="AB6" s="3" t="s">
        <v>45</v>
      </c>
      <c r="AC6" s="3" t="s">
        <v>79</v>
      </c>
      <c r="AD6" s="3" t="s">
        <v>45</v>
      </c>
      <c r="AE6" s="3" t="s">
        <v>79</v>
      </c>
      <c r="AF6" s="3" t="s">
        <v>45</v>
      </c>
      <c r="AG6" s="3" t="s">
        <v>79</v>
      </c>
      <c r="AH6" s="3" t="s">
        <v>45</v>
      </c>
      <c r="AI6" s="3" t="s">
        <v>79</v>
      </c>
      <c r="AJ6" s="3" t="s">
        <v>45</v>
      </c>
      <c r="AK6" s="3" t="s">
        <v>79</v>
      </c>
      <c r="AL6" s="3" t="s">
        <v>45</v>
      </c>
      <c r="AM6" s="3" t="s">
        <v>79</v>
      </c>
      <c r="AN6" s="3" t="s">
        <v>45</v>
      </c>
      <c r="AO6" s="3" t="s">
        <v>79</v>
      </c>
      <c r="AP6" s="3" t="s">
        <v>45</v>
      </c>
    </row>
    <row r="7" spans="2:42" s="2" customFormat="1" ht="15" customHeight="1">
      <c r="B7" s="37" t="s">
        <v>80</v>
      </c>
      <c r="C7" s="39"/>
      <c r="D7" s="11">
        <v>11910</v>
      </c>
      <c r="E7" s="11">
        <v>2303922</v>
      </c>
      <c r="F7" s="11">
        <v>33203623</v>
      </c>
      <c r="G7" s="11">
        <v>1313270</v>
      </c>
      <c r="H7" s="11">
        <v>21062916</v>
      </c>
      <c r="I7" s="11">
        <v>8995</v>
      </c>
      <c r="J7" s="11">
        <v>144592</v>
      </c>
      <c r="K7" s="11">
        <v>28941</v>
      </c>
      <c r="L7" s="11">
        <v>445855</v>
      </c>
      <c r="M7" s="11">
        <v>53965</v>
      </c>
      <c r="N7" s="11">
        <v>382979</v>
      </c>
      <c r="O7" s="11">
        <v>5724</v>
      </c>
      <c r="P7" s="11">
        <v>63975</v>
      </c>
      <c r="Q7" s="11">
        <v>167465</v>
      </c>
      <c r="R7" s="11">
        <v>1872849</v>
      </c>
      <c r="S7" s="11">
        <v>6514</v>
      </c>
      <c r="T7" s="11">
        <v>89428</v>
      </c>
      <c r="U7" s="11">
        <v>356</v>
      </c>
      <c r="V7" s="11">
        <v>5471</v>
      </c>
      <c r="W7" s="11">
        <v>72821</v>
      </c>
      <c r="X7" s="11">
        <v>451655</v>
      </c>
      <c r="Y7" s="11">
        <v>269220</v>
      </c>
      <c r="Z7" s="11">
        <v>2056865</v>
      </c>
      <c r="AA7" s="11">
        <v>3223</v>
      </c>
      <c r="AB7" s="11">
        <v>62293</v>
      </c>
      <c r="AC7" s="11">
        <v>15958</v>
      </c>
      <c r="AD7" s="11">
        <v>166596</v>
      </c>
      <c r="AE7" s="11">
        <v>19178</v>
      </c>
      <c r="AF7" s="11">
        <v>353475</v>
      </c>
      <c r="AG7" s="11">
        <v>79168</v>
      </c>
      <c r="AH7" s="11">
        <v>1437646</v>
      </c>
      <c r="AI7" s="11">
        <v>172011</v>
      </c>
      <c r="AJ7" s="11">
        <v>3183592</v>
      </c>
      <c r="AK7" s="11">
        <v>60771</v>
      </c>
      <c r="AL7" s="11">
        <v>810433</v>
      </c>
      <c r="AM7" s="11">
        <v>24031</v>
      </c>
      <c r="AN7" s="11">
        <v>593957</v>
      </c>
      <c r="AO7" s="11">
        <v>2311</v>
      </c>
      <c r="AP7" s="11">
        <v>19046</v>
      </c>
    </row>
    <row r="8" spans="2:42" s="21" customFormat="1" ht="15" customHeight="1">
      <c r="B8" s="40" t="s">
        <v>81</v>
      </c>
      <c r="C8" s="41"/>
      <c r="D8" s="20">
        <f aca="true" t="shared" si="0" ref="D8:AP8">SUM(D9:D20)</f>
        <v>11698</v>
      </c>
      <c r="E8" s="20">
        <f t="shared" si="0"/>
        <v>2120390</v>
      </c>
      <c r="F8" s="20">
        <f t="shared" si="0"/>
        <v>32151851</v>
      </c>
      <c r="G8" s="20">
        <f t="shared" si="0"/>
        <v>1240980</v>
      </c>
      <c r="H8" s="20">
        <f t="shared" si="0"/>
        <v>20117040</v>
      </c>
      <c r="I8" s="20">
        <f t="shared" si="0"/>
        <v>32685</v>
      </c>
      <c r="J8" s="20">
        <f t="shared" si="0"/>
        <v>587055</v>
      </c>
      <c r="K8" s="20">
        <f t="shared" si="0"/>
        <v>31700</v>
      </c>
      <c r="L8" s="20">
        <f t="shared" si="0"/>
        <v>543295</v>
      </c>
      <c r="M8" s="20">
        <f t="shared" si="0"/>
        <v>47265</v>
      </c>
      <c r="N8" s="20">
        <f t="shared" si="0"/>
        <v>281636</v>
      </c>
      <c r="O8" s="20">
        <f t="shared" si="0"/>
        <v>12301</v>
      </c>
      <c r="P8" s="20">
        <f t="shared" si="0"/>
        <v>139434</v>
      </c>
      <c r="Q8" s="20">
        <f t="shared" si="0"/>
        <v>175791</v>
      </c>
      <c r="R8" s="20">
        <f t="shared" si="0"/>
        <v>2033705</v>
      </c>
      <c r="S8" s="20">
        <f t="shared" si="0"/>
        <v>1997</v>
      </c>
      <c r="T8" s="20">
        <f t="shared" si="0"/>
        <v>34408</v>
      </c>
      <c r="U8" s="20">
        <f t="shared" si="0"/>
        <v>175</v>
      </c>
      <c r="V8" s="20">
        <f t="shared" si="0"/>
        <v>2050</v>
      </c>
      <c r="W8" s="20">
        <f t="shared" si="0"/>
        <v>21381</v>
      </c>
      <c r="X8" s="20">
        <f t="shared" si="0"/>
        <v>109320</v>
      </c>
      <c r="Y8" s="20">
        <f t="shared" si="0"/>
        <v>183902</v>
      </c>
      <c r="Z8" s="20">
        <f t="shared" si="0"/>
        <v>1599989</v>
      </c>
      <c r="AA8" s="20">
        <f t="shared" si="0"/>
        <v>3823</v>
      </c>
      <c r="AB8" s="20">
        <f t="shared" si="0"/>
        <v>62613</v>
      </c>
      <c r="AC8" s="20">
        <f t="shared" si="0"/>
        <v>25253</v>
      </c>
      <c r="AD8" s="20">
        <f t="shared" si="0"/>
        <v>228540</v>
      </c>
      <c r="AE8" s="20">
        <f t="shared" si="0"/>
        <v>9209</v>
      </c>
      <c r="AF8" s="20">
        <f t="shared" si="0"/>
        <v>162040</v>
      </c>
      <c r="AG8" s="20">
        <f>SUM(AG9:AG20)</f>
        <v>75706</v>
      </c>
      <c r="AH8" s="20">
        <f>SUM(AH9:AH20)</f>
        <v>1548965</v>
      </c>
      <c r="AI8" s="20">
        <f t="shared" si="0"/>
        <v>177150</v>
      </c>
      <c r="AJ8" s="20">
        <f t="shared" si="0"/>
        <v>3326351</v>
      </c>
      <c r="AK8" s="20">
        <f t="shared" si="0"/>
        <v>49734</v>
      </c>
      <c r="AL8" s="20">
        <f t="shared" si="0"/>
        <v>664267</v>
      </c>
      <c r="AM8" s="20">
        <f t="shared" si="0"/>
        <v>29213</v>
      </c>
      <c r="AN8" s="20">
        <f t="shared" si="0"/>
        <v>686599</v>
      </c>
      <c r="AO8" s="20">
        <f t="shared" si="0"/>
        <v>2125</v>
      </c>
      <c r="AP8" s="20">
        <f t="shared" si="0"/>
        <v>24544</v>
      </c>
    </row>
    <row r="9" spans="2:42" s="2" customFormat="1" ht="15" customHeight="1">
      <c r="B9" s="23" t="s">
        <v>82</v>
      </c>
      <c r="C9" s="10" t="s">
        <v>33</v>
      </c>
      <c r="D9" s="11">
        <v>941</v>
      </c>
      <c r="E9" s="11">
        <v>160945</v>
      </c>
      <c r="F9" s="11">
        <v>2364301</v>
      </c>
      <c r="G9" s="11">
        <v>100657</v>
      </c>
      <c r="H9" s="11">
        <v>1609834</v>
      </c>
      <c r="I9" s="11">
        <v>5259</v>
      </c>
      <c r="J9" s="11">
        <v>86600</v>
      </c>
      <c r="K9" s="11">
        <v>1004</v>
      </c>
      <c r="L9" s="11">
        <v>17600</v>
      </c>
      <c r="M9" s="11">
        <v>3234</v>
      </c>
      <c r="N9" s="11">
        <v>22587</v>
      </c>
      <c r="O9" s="11">
        <v>3758</v>
      </c>
      <c r="P9" s="11">
        <v>23795</v>
      </c>
      <c r="Q9" s="11">
        <v>22716</v>
      </c>
      <c r="R9" s="11">
        <v>213788</v>
      </c>
      <c r="S9" s="11" t="s">
        <v>47</v>
      </c>
      <c r="T9" s="11" t="s">
        <v>47</v>
      </c>
      <c r="U9" s="11">
        <v>61</v>
      </c>
      <c r="V9" s="11">
        <v>630</v>
      </c>
      <c r="W9" s="11" t="s">
        <v>47</v>
      </c>
      <c r="X9" s="11" t="s">
        <v>47</v>
      </c>
      <c r="Y9" s="11">
        <v>6908</v>
      </c>
      <c r="Z9" s="11">
        <v>68764</v>
      </c>
      <c r="AA9" s="11">
        <v>766</v>
      </c>
      <c r="AB9" s="11">
        <v>20000</v>
      </c>
      <c r="AC9" s="11">
        <v>215</v>
      </c>
      <c r="AD9" s="11">
        <v>1980</v>
      </c>
      <c r="AE9" s="11">
        <v>1063</v>
      </c>
      <c r="AF9" s="11">
        <v>20412</v>
      </c>
      <c r="AG9" s="11">
        <v>1146</v>
      </c>
      <c r="AH9" s="11">
        <v>21352</v>
      </c>
      <c r="AI9" s="11">
        <v>5382</v>
      </c>
      <c r="AJ9" s="11">
        <v>90897</v>
      </c>
      <c r="AK9" s="11">
        <v>4468</v>
      </c>
      <c r="AL9" s="11">
        <v>80316</v>
      </c>
      <c r="AM9" s="11">
        <v>3918</v>
      </c>
      <c r="AN9" s="11">
        <v>79879</v>
      </c>
      <c r="AO9" s="11">
        <v>390</v>
      </c>
      <c r="AP9" s="11">
        <v>5867</v>
      </c>
    </row>
    <row r="10" spans="2:42" s="17" customFormat="1" ht="15" customHeight="1">
      <c r="B10" s="9" t="s">
        <v>83</v>
      </c>
      <c r="C10" s="10"/>
      <c r="D10" s="22">
        <v>841</v>
      </c>
      <c r="E10" s="22">
        <v>146838</v>
      </c>
      <c r="F10" s="22">
        <v>2065674</v>
      </c>
      <c r="G10" s="22">
        <v>91457</v>
      </c>
      <c r="H10" s="22">
        <v>1470363</v>
      </c>
      <c r="I10" s="22" t="s">
        <v>47</v>
      </c>
      <c r="J10" s="22" t="s">
        <v>47</v>
      </c>
      <c r="K10" s="22">
        <v>1520</v>
      </c>
      <c r="L10" s="22">
        <v>21507</v>
      </c>
      <c r="M10" s="22">
        <v>2699</v>
      </c>
      <c r="N10" s="22">
        <v>13363</v>
      </c>
      <c r="O10" s="22">
        <v>517</v>
      </c>
      <c r="P10" s="22">
        <v>3070</v>
      </c>
      <c r="Q10" s="22">
        <v>18202</v>
      </c>
      <c r="R10" s="22">
        <v>243750</v>
      </c>
      <c r="S10" s="22" t="s">
        <v>47</v>
      </c>
      <c r="T10" s="22" t="s">
        <v>47</v>
      </c>
      <c r="U10" s="22" t="s">
        <v>47</v>
      </c>
      <c r="V10" s="22" t="s">
        <v>47</v>
      </c>
      <c r="W10" s="22">
        <v>9027</v>
      </c>
      <c r="X10" s="22">
        <v>31840</v>
      </c>
      <c r="Y10" s="22">
        <v>6047</v>
      </c>
      <c r="Z10" s="22">
        <v>67030</v>
      </c>
      <c r="AA10" s="22" t="s">
        <v>47</v>
      </c>
      <c r="AB10" s="22" t="s">
        <v>47</v>
      </c>
      <c r="AC10" s="22">
        <v>382</v>
      </c>
      <c r="AD10" s="22">
        <v>5250</v>
      </c>
      <c r="AE10" s="22">
        <v>754</v>
      </c>
      <c r="AF10" s="22">
        <v>13000</v>
      </c>
      <c r="AG10" s="22">
        <v>388</v>
      </c>
      <c r="AH10" s="22">
        <v>6121</v>
      </c>
      <c r="AI10" s="22">
        <v>6976</v>
      </c>
      <c r="AJ10" s="22">
        <v>51270</v>
      </c>
      <c r="AK10" s="22">
        <v>6976</v>
      </c>
      <c r="AL10" s="22">
        <v>77540</v>
      </c>
      <c r="AM10" s="22">
        <v>1798</v>
      </c>
      <c r="AN10" s="22">
        <v>60870</v>
      </c>
      <c r="AO10" s="22">
        <v>95</v>
      </c>
      <c r="AP10" s="22">
        <v>700</v>
      </c>
    </row>
    <row r="11" spans="2:42" s="17" customFormat="1" ht="15" customHeight="1">
      <c r="B11" s="9" t="s">
        <v>84</v>
      </c>
      <c r="C11" s="10"/>
      <c r="D11" s="22">
        <v>1013</v>
      </c>
      <c r="E11" s="22">
        <v>166079</v>
      </c>
      <c r="F11" s="22">
        <v>2631630</v>
      </c>
      <c r="G11" s="22">
        <v>102666</v>
      </c>
      <c r="H11" s="22">
        <v>1682921</v>
      </c>
      <c r="I11" s="22">
        <v>190</v>
      </c>
      <c r="J11" s="22">
        <v>3100</v>
      </c>
      <c r="K11" s="22">
        <v>889</v>
      </c>
      <c r="L11" s="22">
        <v>14295</v>
      </c>
      <c r="M11" s="22">
        <v>2355</v>
      </c>
      <c r="N11" s="22">
        <v>20230</v>
      </c>
      <c r="O11" s="22">
        <v>149</v>
      </c>
      <c r="P11" s="22">
        <v>1381</v>
      </c>
      <c r="Q11" s="22">
        <v>24264</v>
      </c>
      <c r="R11" s="22">
        <v>338670</v>
      </c>
      <c r="S11" s="22">
        <v>32</v>
      </c>
      <c r="T11" s="22">
        <v>790</v>
      </c>
      <c r="U11" s="22" t="s">
        <v>47</v>
      </c>
      <c r="V11" s="22" t="s">
        <v>47</v>
      </c>
      <c r="W11" s="22">
        <v>34</v>
      </c>
      <c r="X11" s="22">
        <v>250</v>
      </c>
      <c r="Y11" s="22">
        <v>10874</v>
      </c>
      <c r="Z11" s="22">
        <v>109022</v>
      </c>
      <c r="AA11" s="22" t="s">
        <v>47</v>
      </c>
      <c r="AB11" s="22" t="s">
        <v>47</v>
      </c>
      <c r="AC11" s="22">
        <v>3190</v>
      </c>
      <c r="AD11" s="22">
        <v>77500</v>
      </c>
      <c r="AE11" s="22">
        <v>1416</v>
      </c>
      <c r="AF11" s="22">
        <v>27816</v>
      </c>
      <c r="AG11" s="22">
        <v>9692</v>
      </c>
      <c r="AH11" s="22">
        <v>194197</v>
      </c>
      <c r="AI11" s="22">
        <v>5402</v>
      </c>
      <c r="AJ11" s="22">
        <v>82986</v>
      </c>
      <c r="AK11" s="22">
        <v>3663</v>
      </c>
      <c r="AL11" s="22">
        <v>49760</v>
      </c>
      <c r="AM11" s="22">
        <v>1263</v>
      </c>
      <c r="AN11" s="22">
        <v>28712</v>
      </c>
      <c r="AO11" s="22" t="s">
        <v>47</v>
      </c>
      <c r="AP11" s="22" t="s">
        <v>47</v>
      </c>
    </row>
    <row r="12" spans="2:42" s="2" customFormat="1" ht="15" customHeight="1">
      <c r="B12" s="9" t="s">
        <v>85</v>
      </c>
      <c r="C12" s="10"/>
      <c r="D12" s="11">
        <v>1199</v>
      </c>
      <c r="E12" s="11">
        <v>192405</v>
      </c>
      <c r="F12" s="11">
        <v>3006217</v>
      </c>
      <c r="G12" s="11">
        <v>136738</v>
      </c>
      <c r="H12" s="11">
        <v>2221043</v>
      </c>
      <c r="I12" s="11">
        <v>758</v>
      </c>
      <c r="J12" s="11">
        <v>13000</v>
      </c>
      <c r="K12" s="11">
        <v>2199</v>
      </c>
      <c r="L12" s="11">
        <v>37851</v>
      </c>
      <c r="M12" s="11">
        <v>6926</v>
      </c>
      <c r="N12" s="11">
        <v>48627</v>
      </c>
      <c r="O12" s="11">
        <v>355</v>
      </c>
      <c r="P12" s="11">
        <v>3355</v>
      </c>
      <c r="Q12" s="11">
        <v>6603</v>
      </c>
      <c r="R12" s="11">
        <v>99781</v>
      </c>
      <c r="S12" s="11" t="s">
        <v>47</v>
      </c>
      <c r="T12" s="11" t="s">
        <v>47</v>
      </c>
      <c r="U12" s="11" t="s">
        <v>47</v>
      </c>
      <c r="V12" s="11" t="s">
        <v>47</v>
      </c>
      <c r="W12" s="11">
        <v>1229</v>
      </c>
      <c r="X12" s="11">
        <v>7730</v>
      </c>
      <c r="Y12" s="11">
        <v>15686</v>
      </c>
      <c r="Z12" s="11">
        <v>145305</v>
      </c>
      <c r="AA12" s="11" t="s">
        <v>47</v>
      </c>
      <c r="AB12" s="11" t="s">
        <v>47</v>
      </c>
      <c r="AC12" s="11">
        <v>351</v>
      </c>
      <c r="AD12" s="11">
        <v>2650</v>
      </c>
      <c r="AE12" s="11">
        <v>410</v>
      </c>
      <c r="AF12" s="11">
        <v>8500</v>
      </c>
      <c r="AG12" s="11">
        <v>13558</v>
      </c>
      <c r="AH12" s="11">
        <v>309601</v>
      </c>
      <c r="AI12" s="11">
        <v>5369</v>
      </c>
      <c r="AJ12" s="11">
        <v>74747</v>
      </c>
      <c r="AK12" s="11">
        <v>1979</v>
      </c>
      <c r="AL12" s="11">
        <v>30355</v>
      </c>
      <c r="AM12" s="11">
        <v>244</v>
      </c>
      <c r="AN12" s="11">
        <v>3672</v>
      </c>
      <c r="AO12" s="11" t="s">
        <v>47</v>
      </c>
      <c r="AP12" s="11" t="s">
        <v>47</v>
      </c>
    </row>
    <row r="13" spans="2:42" s="17" customFormat="1" ht="15" customHeight="1">
      <c r="B13" s="9" t="s">
        <v>54</v>
      </c>
      <c r="C13" s="10"/>
      <c r="D13" s="22">
        <v>1064</v>
      </c>
      <c r="E13" s="22">
        <v>171807</v>
      </c>
      <c r="F13" s="22">
        <v>2712863</v>
      </c>
      <c r="G13" s="22">
        <v>115785</v>
      </c>
      <c r="H13" s="22">
        <v>1898505</v>
      </c>
      <c r="I13" s="22">
        <v>901</v>
      </c>
      <c r="J13" s="22">
        <v>12450</v>
      </c>
      <c r="K13" s="22">
        <v>2201</v>
      </c>
      <c r="L13" s="22">
        <v>39732</v>
      </c>
      <c r="M13" s="22">
        <v>4052</v>
      </c>
      <c r="N13" s="22">
        <v>27885</v>
      </c>
      <c r="O13" s="22">
        <v>1375</v>
      </c>
      <c r="P13" s="22">
        <v>19355</v>
      </c>
      <c r="Q13" s="22">
        <v>7796</v>
      </c>
      <c r="R13" s="22">
        <v>73032</v>
      </c>
      <c r="S13" s="22" t="s">
        <v>47</v>
      </c>
      <c r="T13" s="22" t="s">
        <v>47</v>
      </c>
      <c r="U13" s="22">
        <v>13</v>
      </c>
      <c r="V13" s="22">
        <v>300</v>
      </c>
      <c r="W13" s="22">
        <v>128</v>
      </c>
      <c r="X13" s="22">
        <v>6000</v>
      </c>
      <c r="Y13" s="22">
        <v>8324</v>
      </c>
      <c r="Z13" s="22">
        <v>97654</v>
      </c>
      <c r="AA13" s="22">
        <v>978</v>
      </c>
      <c r="AB13" s="22">
        <v>1698</v>
      </c>
      <c r="AC13" s="22">
        <v>23</v>
      </c>
      <c r="AD13" s="22">
        <v>350</v>
      </c>
      <c r="AE13" s="22">
        <v>188</v>
      </c>
      <c r="AF13" s="22">
        <v>3300</v>
      </c>
      <c r="AG13" s="22">
        <v>4733</v>
      </c>
      <c r="AH13" s="22">
        <v>102476</v>
      </c>
      <c r="AI13" s="22">
        <v>22234</v>
      </c>
      <c r="AJ13" s="22">
        <v>391448</v>
      </c>
      <c r="AK13" s="22">
        <v>1741</v>
      </c>
      <c r="AL13" s="22">
        <v>21030</v>
      </c>
      <c r="AM13" s="22">
        <v>1174</v>
      </c>
      <c r="AN13" s="22">
        <v>15378</v>
      </c>
      <c r="AO13" s="22">
        <v>161</v>
      </c>
      <c r="AP13" s="22">
        <v>2270</v>
      </c>
    </row>
    <row r="14" spans="2:42" s="17" customFormat="1" ht="15" customHeight="1">
      <c r="B14" s="9" t="s">
        <v>55</v>
      </c>
      <c r="C14" s="10"/>
      <c r="D14" s="22">
        <v>1004</v>
      </c>
      <c r="E14" s="22">
        <v>239580</v>
      </c>
      <c r="F14" s="22">
        <v>3284181</v>
      </c>
      <c r="G14" s="22">
        <v>102450</v>
      </c>
      <c r="H14" s="22">
        <v>1717015</v>
      </c>
      <c r="I14" s="22">
        <v>3210</v>
      </c>
      <c r="J14" s="22">
        <v>46600</v>
      </c>
      <c r="K14" s="22">
        <v>2633</v>
      </c>
      <c r="L14" s="22">
        <v>45140</v>
      </c>
      <c r="M14" s="22">
        <v>1638</v>
      </c>
      <c r="N14" s="22">
        <v>13038</v>
      </c>
      <c r="O14" s="22">
        <v>372</v>
      </c>
      <c r="P14" s="22">
        <v>7500</v>
      </c>
      <c r="Q14" s="22">
        <v>11668</v>
      </c>
      <c r="R14" s="22">
        <v>154840</v>
      </c>
      <c r="S14" s="22">
        <v>99</v>
      </c>
      <c r="T14" s="22">
        <v>742</v>
      </c>
      <c r="U14" s="22">
        <v>21</v>
      </c>
      <c r="V14" s="22">
        <v>120</v>
      </c>
      <c r="W14" s="22">
        <v>100</v>
      </c>
      <c r="X14" s="22">
        <v>1000</v>
      </c>
      <c r="Y14" s="22">
        <v>78316</v>
      </c>
      <c r="Z14" s="22">
        <v>518534</v>
      </c>
      <c r="AA14" s="22" t="s">
        <v>47</v>
      </c>
      <c r="AB14" s="22" t="s">
        <v>47</v>
      </c>
      <c r="AC14" s="22" t="s">
        <v>47</v>
      </c>
      <c r="AD14" s="22" t="s">
        <v>47</v>
      </c>
      <c r="AE14" s="22">
        <v>904</v>
      </c>
      <c r="AF14" s="22">
        <v>17100</v>
      </c>
      <c r="AG14" s="22">
        <v>11171</v>
      </c>
      <c r="AH14" s="22">
        <v>258887</v>
      </c>
      <c r="AI14" s="22">
        <v>18104</v>
      </c>
      <c r="AJ14" s="22">
        <v>377332</v>
      </c>
      <c r="AK14" s="22">
        <v>7756</v>
      </c>
      <c r="AL14" s="22">
        <v>105893</v>
      </c>
      <c r="AM14" s="22">
        <v>702</v>
      </c>
      <c r="AN14" s="22">
        <v>20060</v>
      </c>
      <c r="AO14" s="22">
        <v>436</v>
      </c>
      <c r="AP14" s="22">
        <v>380</v>
      </c>
    </row>
    <row r="15" spans="2:42" s="17" customFormat="1" ht="15" customHeight="1">
      <c r="B15" s="9" t="s">
        <v>56</v>
      </c>
      <c r="C15" s="10"/>
      <c r="D15" s="22">
        <v>851</v>
      </c>
      <c r="E15" s="22">
        <v>186242</v>
      </c>
      <c r="F15" s="22">
        <v>2594783</v>
      </c>
      <c r="G15" s="22">
        <v>82515</v>
      </c>
      <c r="H15" s="22">
        <v>1347287</v>
      </c>
      <c r="I15" s="22">
        <v>9494</v>
      </c>
      <c r="J15" s="22">
        <v>180000</v>
      </c>
      <c r="K15" s="22">
        <v>4277</v>
      </c>
      <c r="L15" s="22">
        <v>69388</v>
      </c>
      <c r="M15" s="22">
        <v>9945</v>
      </c>
      <c r="N15" s="22">
        <v>45091</v>
      </c>
      <c r="O15" s="22">
        <v>835</v>
      </c>
      <c r="P15" s="22">
        <v>13250</v>
      </c>
      <c r="Q15" s="22">
        <v>30202</v>
      </c>
      <c r="R15" s="22">
        <v>276810</v>
      </c>
      <c r="S15" s="22">
        <v>133</v>
      </c>
      <c r="T15" s="22">
        <v>800</v>
      </c>
      <c r="U15" s="22" t="s">
        <v>47</v>
      </c>
      <c r="V15" s="22" t="s">
        <v>47</v>
      </c>
      <c r="W15" s="22">
        <v>6129</v>
      </c>
      <c r="X15" s="22">
        <v>24750</v>
      </c>
      <c r="Y15" s="22">
        <v>5574</v>
      </c>
      <c r="Z15" s="22">
        <v>60790</v>
      </c>
      <c r="AA15" s="22">
        <v>33</v>
      </c>
      <c r="AB15" s="22">
        <v>315</v>
      </c>
      <c r="AC15" s="22">
        <v>1357</v>
      </c>
      <c r="AD15" s="22">
        <v>16000</v>
      </c>
      <c r="AE15" s="22">
        <v>1579</v>
      </c>
      <c r="AF15" s="22">
        <v>26662</v>
      </c>
      <c r="AG15" s="22">
        <v>1895</v>
      </c>
      <c r="AH15" s="22">
        <v>32375</v>
      </c>
      <c r="AI15" s="22">
        <v>15939</v>
      </c>
      <c r="AJ15" s="22">
        <v>289200</v>
      </c>
      <c r="AK15" s="22">
        <v>5572</v>
      </c>
      <c r="AL15" s="22">
        <v>63071</v>
      </c>
      <c r="AM15" s="22">
        <v>10210</v>
      </c>
      <c r="AN15" s="22">
        <v>138894</v>
      </c>
      <c r="AO15" s="22">
        <v>553</v>
      </c>
      <c r="AP15" s="22">
        <v>10100</v>
      </c>
    </row>
    <row r="16" spans="2:42" s="17" customFormat="1" ht="15" customHeight="1">
      <c r="B16" s="9" t="s">
        <v>57</v>
      </c>
      <c r="C16" s="10"/>
      <c r="D16" s="22">
        <v>1081</v>
      </c>
      <c r="E16" s="22">
        <v>189382</v>
      </c>
      <c r="F16" s="22">
        <v>3102013</v>
      </c>
      <c r="G16" s="22">
        <v>112780</v>
      </c>
      <c r="H16" s="22">
        <v>1838660</v>
      </c>
      <c r="I16" s="22">
        <v>1923</v>
      </c>
      <c r="J16" s="22">
        <v>31100</v>
      </c>
      <c r="K16" s="22">
        <v>2921</v>
      </c>
      <c r="L16" s="22">
        <v>53173</v>
      </c>
      <c r="M16" s="22">
        <v>986</v>
      </c>
      <c r="N16" s="22">
        <v>6048</v>
      </c>
      <c r="O16" s="22">
        <v>857</v>
      </c>
      <c r="P16" s="22">
        <v>10455</v>
      </c>
      <c r="Q16" s="22">
        <v>12322</v>
      </c>
      <c r="R16" s="22">
        <v>134900</v>
      </c>
      <c r="S16" s="22">
        <v>261</v>
      </c>
      <c r="T16" s="22">
        <v>8800</v>
      </c>
      <c r="U16" s="22" t="s">
        <v>47</v>
      </c>
      <c r="V16" s="22" t="s">
        <v>47</v>
      </c>
      <c r="W16" s="22">
        <v>892</v>
      </c>
      <c r="X16" s="22">
        <v>10000</v>
      </c>
      <c r="Y16" s="22">
        <v>8655</v>
      </c>
      <c r="Z16" s="22">
        <v>65793</v>
      </c>
      <c r="AA16" s="22">
        <v>557</v>
      </c>
      <c r="AB16" s="22">
        <v>9800</v>
      </c>
      <c r="AC16" s="22">
        <v>452</v>
      </c>
      <c r="AD16" s="22">
        <v>5160</v>
      </c>
      <c r="AE16" s="22">
        <v>418</v>
      </c>
      <c r="AF16" s="22">
        <v>6500</v>
      </c>
      <c r="AG16" s="22">
        <v>19220</v>
      </c>
      <c r="AH16" s="22">
        <v>414988</v>
      </c>
      <c r="AI16" s="22">
        <v>22482</v>
      </c>
      <c r="AJ16" s="22">
        <v>438720</v>
      </c>
      <c r="AK16" s="22">
        <v>3802</v>
      </c>
      <c r="AL16" s="22">
        <v>44032</v>
      </c>
      <c r="AM16" s="22">
        <v>681</v>
      </c>
      <c r="AN16" s="22">
        <v>20684</v>
      </c>
      <c r="AO16" s="22">
        <v>173</v>
      </c>
      <c r="AP16" s="22">
        <v>3200</v>
      </c>
    </row>
    <row r="17" spans="2:42" s="17" customFormat="1" ht="15" customHeight="1">
      <c r="B17" s="9" t="s">
        <v>86</v>
      </c>
      <c r="C17" s="10"/>
      <c r="D17" s="22">
        <v>949</v>
      </c>
      <c r="E17" s="22">
        <v>163694</v>
      </c>
      <c r="F17" s="22">
        <v>2672592</v>
      </c>
      <c r="G17" s="22">
        <v>106473</v>
      </c>
      <c r="H17" s="22">
        <v>1598873</v>
      </c>
      <c r="I17" s="22">
        <v>2254</v>
      </c>
      <c r="J17" s="22">
        <v>45245</v>
      </c>
      <c r="K17" s="22">
        <v>905</v>
      </c>
      <c r="L17" s="22">
        <v>14400</v>
      </c>
      <c r="M17" s="22">
        <v>2952</v>
      </c>
      <c r="N17" s="22">
        <v>23980</v>
      </c>
      <c r="O17" s="22">
        <v>608</v>
      </c>
      <c r="P17" s="22">
        <v>7000</v>
      </c>
      <c r="Q17" s="22">
        <v>4537</v>
      </c>
      <c r="R17" s="22">
        <v>71834</v>
      </c>
      <c r="S17" s="22">
        <v>448</v>
      </c>
      <c r="T17" s="22">
        <v>4300</v>
      </c>
      <c r="U17" s="22" t="s">
        <v>47</v>
      </c>
      <c r="V17" s="22" t="s">
        <v>47</v>
      </c>
      <c r="W17" s="22">
        <v>810</v>
      </c>
      <c r="X17" s="22">
        <v>3400</v>
      </c>
      <c r="Y17" s="22">
        <v>8346</v>
      </c>
      <c r="Z17" s="22">
        <v>83771</v>
      </c>
      <c r="AA17" s="22">
        <v>461</v>
      </c>
      <c r="AB17" s="22">
        <v>12000</v>
      </c>
      <c r="AC17" s="22">
        <v>199</v>
      </c>
      <c r="AD17" s="22">
        <v>990</v>
      </c>
      <c r="AE17" s="22">
        <v>639</v>
      </c>
      <c r="AF17" s="22">
        <v>8450</v>
      </c>
      <c r="AG17" s="22">
        <v>2593</v>
      </c>
      <c r="AH17" s="22">
        <v>43938</v>
      </c>
      <c r="AI17" s="22">
        <v>29326</v>
      </c>
      <c r="AJ17" s="22">
        <v>710034</v>
      </c>
      <c r="AK17" s="22">
        <v>2038</v>
      </c>
      <c r="AL17" s="22">
        <v>29200</v>
      </c>
      <c r="AM17" s="22">
        <v>957</v>
      </c>
      <c r="AN17" s="22">
        <v>13350</v>
      </c>
      <c r="AO17" s="22">
        <v>148</v>
      </c>
      <c r="AP17" s="22">
        <v>1827</v>
      </c>
    </row>
    <row r="18" spans="2:42" s="17" customFormat="1" ht="15" customHeight="1">
      <c r="B18" s="23" t="s">
        <v>87</v>
      </c>
      <c r="C18" s="10"/>
      <c r="D18" s="22">
        <v>931</v>
      </c>
      <c r="E18" s="22">
        <v>161552</v>
      </c>
      <c r="F18" s="22">
        <v>2388631</v>
      </c>
      <c r="G18" s="22">
        <v>100479</v>
      </c>
      <c r="H18" s="22">
        <v>1647200</v>
      </c>
      <c r="I18" s="22">
        <v>1577</v>
      </c>
      <c r="J18" s="22">
        <v>35500</v>
      </c>
      <c r="K18" s="22">
        <v>3754</v>
      </c>
      <c r="L18" s="22">
        <v>60682</v>
      </c>
      <c r="M18" s="22">
        <v>10142</v>
      </c>
      <c r="N18" s="22">
        <v>50985</v>
      </c>
      <c r="O18" s="22">
        <v>780</v>
      </c>
      <c r="P18" s="22">
        <v>12973</v>
      </c>
      <c r="Q18" s="22">
        <v>16290</v>
      </c>
      <c r="R18" s="22">
        <v>208030</v>
      </c>
      <c r="S18" s="22">
        <v>592</v>
      </c>
      <c r="T18" s="22">
        <v>13800</v>
      </c>
      <c r="U18" s="22">
        <v>80</v>
      </c>
      <c r="V18" s="22">
        <v>1000</v>
      </c>
      <c r="W18" s="22">
        <v>756</v>
      </c>
      <c r="X18" s="22">
        <v>4050</v>
      </c>
      <c r="Y18" s="22">
        <v>6763</v>
      </c>
      <c r="Z18" s="22">
        <v>73706</v>
      </c>
      <c r="AA18" s="22" t="s">
        <v>47</v>
      </c>
      <c r="AB18" s="22" t="s">
        <v>47</v>
      </c>
      <c r="AC18" s="22">
        <v>289</v>
      </c>
      <c r="AD18" s="22">
        <v>6030</v>
      </c>
      <c r="AE18" s="22">
        <v>207</v>
      </c>
      <c r="AF18" s="22">
        <v>3270</v>
      </c>
      <c r="AG18" s="22">
        <v>10439</v>
      </c>
      <c r="AH18" s="22">
        <v>150650</v>
      </c>
      <c r="AI18" s="22">
        <v>5184</v>
      </c>
      <c r="AJ18" s="22">
        <v>83862</v>
      </c>
      <c r="AK18" s="22">
        <v>3734</v>
      </c>
      <c r="AL18" s="22">
        <v>35693</v>
      </c>
      <c r="AM18" s="22">
        <v>410</v>
      </c>
      <c r="AN18" s="22">
        <v>1100</v>
      </c>
      <c r="AO18" s="22">
        <v>76</v>
      </c>
      <c r="AP18" s="22">
        <v>100</v>
      </c>
    </row>
    <row r="19" spans="2:42" s="17" customFormat="1" ht="15" customHeight="1">
      <c r="B19" s="9" t="s">
        <v>48</v>
      </c>
      <c r="C19" s="10"/>
      <c r="D19" s="22">
        <v>884</v>
      </c>
      <c r="E19" s="22">
        <v>166208</v>
      </c>
      <c r="F19" s="22">
        <v>2622511</v>
      </c>
      <c r="G19" s="22">
        <v>91772</v>
      </c>
      <c r="H19" s="22">
        <v>1498531</v>
      </c>
      <c r="I19" s="22">
        <v>181</v>
      </c>
      <c r="J19" s="22">
        <v>3009</v>
      </c>
      <c r="K19" s="22">
        <v>6580</v>
      </c>
      <c r="L19" s="22">
        <v>124563</v>
      </c>
      <c r="M19" s="22">
        <v>436</v>
      </c>
      <c r="N19" s="22">
        <v>1873</v>
      </c>
      <c r="O19" s="22">
        <v>1835</v>
      </c>
      <c r="P19" s="22">
        <v>23550</v>
      </c>
      <c r="Q19" s="22">
        <v>8507</v>
      </c>
      <c r="R19" s="22">
        <v>116980</v>
      </c>
      <c r="S19" s="22">
        <v>167</v>
      </c>
      <c r="T19" s="22">
        <v>1876</v>
      </c>
      <c r="U19" s="22" t="s">
        <v>47</v>
      </c>
      <c r="V19" s="22" t="s">
        <v>47</v>
      </c>
      <c r="W19" s="22">
        <v>594</v>
      </c>
      <c r="X19" s="22">
        <v>3300</v>
      </c>
      <c r="Y19" s="22">
        <v>19546</v>
      </c>
      <c r="Z19" s="22">
        <v>198103</v>
      </c>
      <c r="AA19" s="22" t="s">
        <v>47</v>
      </c>
      <c r="AB19" s="22" t="s">
        <v>47</v>
      </c>
      <c r="AC19" s="22">
        <v>252</v>
      </c>
      <c r="AD19" s="22">
        <v>2500</v>
      </c>
      <c r="AE19" s="22">
        <v>881</v>
      </c>
      <c r="AF19" s="22">
        <v>17180</v>
      </c>
      <c r="AG19" s="22">
        <v>756</v>
      </c>
      <c r="AH19" s="22">
        <v>13080</v>
      </c>
      <c r="AI19" s="22">
        <v>30312</v>
      </c>
      <c r="AJ19" s="22">
        <v>546101</v>
      </c>
      <c r="AK19" s="22">
        <v>3964</v>
      </c>
      <c r="AL19" s="22">
        <v>67765</v>
      </c>
      <c r="AM19" s="22">
        <v>332</v>
      </c>
      <c r="AN19" s="22">
        <v>4000</v>
      </c>
      <c r="AO19" s="22">
        <v>93</v>
      </c>
      <c r="AP19" s="22">
        <v>100</v>
      </c>
    </row>
    <row r="20" spans="2:42" s="17" customFormat="1" ht="15" customHeight="1">
      <c r="B20" s="9" t="s">
        <v>49</v>
      </c>
      <c r="C20" s="10"/>
      <c r="D20" s="22">
        <v>940</v>
      </c>
      <c r="E20" s="22">
        <v>175658</v>
      </c>
      <c r="F20" s="22">
        <v>2706455</v>
      </c>
      <c r="G20" s="22">
        <v>97208</v>
      </c>
      <c r="H20" s="22">
        <v>1586808</v>
      </c>
      <c r="I20" s="22">
        <v>6938</v>
      </c>
      <c r="J20" s="22">
        <v>130451</v>
      </c>
      <c r="K20" s="22">
        <v>2817</v>
      </c>
      <c r="L20" s="22">
        <v>44964</v>
      </c>
      <c r="M20" s="22">
        <v>1900</v>
      </c>
      <c r="N20" s="22">
        <v>7929</v>
      </c>
      <c r="O20" s="22">
        <v>860</v>
      </c>
      <c r="P20" s="22">
        <v>13750</v>
      </c>
      <c r="Q20" s="22">
        <v>12684</v>
      </c>
      <c r="R20" s="22">
        <v>101290</v>
      </c>
      <c r="S20" s="22">
        <v>265</v>
      </c>
      <c r="T20" s="22">
        <v>3300</v>
      </c>
      <c r="U20" s="22" t="s">
        <v>47</v>
      </c>
      <c r="V20" s="22" t="s">
        <v>47</v>
      </c>
      <c r="W20" s="22">
        <v>1682</v>
      </c>
      <c r="X20" s="22">
        <v>17000</v>
      </c>
      <c r="Y20" s="22">
        <v>8863</v>
      </c>
      <c r="Z20" s="22">
        <v>111517</v>
      </c>
      <c r="AA20" s="22">
        <v>1028</v>
      </c>
      <c r="AB20" s="22">
        <v>18800</v>
      </c>
      <c r="AC20" s="22">
        <v>18543</v>
      </c>
      <c r="AD20" s="22">
        <v>110130</v>
      </c>
      <c r="AE20" s="22">
        <v>750</v>
      </c>
      <c r="AF20" s="22">
        <v>9850</v>
      </c>
      <c r="AG20" s="22">
        <v>115</v>
      </c>
      <c r="AH20" s="22">
        <v>1300</v>
      </c>
      <c r="AI20" s="22">
        <v>10440</v>
      </c>
      <c r="AJ20" s="22">
        <v>189754</v>
      </c>
      <c r="AK20" s="22">
        <v>4041</v>
      </c>
      <c r="AL20" s="22">
        <v>59612</v>
      </c>
      <c r="AM20" s="22">
        <v>7524</v>
      </c>
      <c r="AN20" s="22">
        <v>300000</v>
      </c>
      <c r="AO20" s="22" t="s">
        <v>47</v>
      </c>
      <c r="AP20" s="22" t="s">
        <v>47</v>
      </c>
    </row>
    <row r="21" spans="2:42" s="2" customFormat="1" ht="12" customHeight="1">
      <c r="B21" s="7"/>
      <c r="C21" s="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2:3" s="2" customFormat="1" ht="12" customHeight="1">
      <c r="B22" s="8" t="s">
        <v>30</v>
      </c>
      <c r="C22" s="8"/>
    </row>
    <row r="23" spans="2:11" s="2" customFormat="1" ht="12" customHeight="1">
      <c r="B23" s="49"/>
      <c r="C23" s="50"/>
      <c r="D23" s="50"/>
      <c r="E23" s="50"/>
      <c r="F23" s="50"/>
      <c r="G23" s="50"/>
      <c r="H23" s="50"/>
      <c r="I23" s="50"/>
      <c r="J23" s="50"/>
      <c r="K23" s="50"/>
    </row>
    <row r="24" spans="2:42" s="2" customFormat="1" ht="12" customHeight="1">
      <c r="B24" s="7"/>
      <c r="C24" s="7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</row>
    <row r="25" spans="2:3" s="2" customFormat="1" ht="12" customHeight="1">
      <c r="B25" s="7"/>
      <c r="C25" s="7"/>
    </row>
    <row r="26" spans="2:3" ht="14.25">
      <c r="B26" s="5"/>
      <c r="C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sheetProtection/>
  <mergeCells count="63">
    <mergeCell ref="B3:C5"/>
    <mergeCell ref="D3:F3"/>
    <mergeCell ref="G3:H3"/>
    <mergeCell ref="I3:J3"/>
    <mergeCell ref="K3:L3"/>
    <mergeCell ref="M3:N3"/>
    <mergeCell ref="L4:L5"/>
    <mergeCell ref="M4:M5"/>
    <mergeCell ref="N4:N5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I4:AI5"/>
    <mergeCell ref="AJ4:AJ5"/>
    <mergeCell ref="AK4:AK5"/>
    <mergeCell ref="AL4:AL5"/>
    <mergeCell ref="AA4:AA5"/>
    <mergeCell ref="AB4:AB5"/>
    <mergeCell ref="AC4:AC5"/>
    <mergeCell ref="AD4:AD5"/>
    <mergeCell ref="AE4:AE5"/>
    <mergeCell ref="AF4:AF5"/>
    <mergeCell ref="B8:C8"/>
    <mergeCell ref="B23:K23"/>
    <mergeCell ref="AM4:AM5"/>
    <mergeCell ref="AN4:AN5"/>
    <mergeCell ref="AO4:AO5"/>
    <mergeCell ref="AP4:AP5"/>
    <mergeCell ref="B6:C6"/>
    <mergeCell ref="B7:C7"/>
    <mergeCell ref="AG4:AG5"/>
    <mergeCell ref="AH4:AH5"/>
  </mergeCells>
  <dataValidations count="2">
    <dataValidation allowBlank="1" showInputMessage="1" showErrorMessage="1" imeMode="on" sqref="A6:IV6"/>
    <dataValidation allowBlank="1" showInputMessage="1" showErrorMessage="1" imeMode="off" sqref="D7:AP20 D24:AP2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G39" sqref="G39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25" width="11.375" style="1" customWidth="1"/>
    <col min="26" max="16384" width="9.00390625" style="1" customWidth="1"/>
  </cols>
  <sheetData>
    <row r="1" spans="2:3" s="25" customFormat="1" ht="14.25">
      <c r="B1" s="5" t="s">
        <v>88</v>
      </c>
      <c r="C1" s="5"/>
    </row>
    <row r="2" ht="12" customHeight="1"/>
    <row r="3" spans="2:25" s="4" customFormat="1" ht="12" customHeight="1">
      <c r="B3" s="31" t="s">
        <v>33</v>
      </c>
      <c r="C3" s="32"/>
      <c r="D3" s="42" t="s">
        <v>89</v>
      </c>
      <c r="E3" s="43"/>
      <c r="F3" s="43"/>
      <c r="G3" s="43"/>
      <c r="H3" s="43"/>
      <c r="I3" s="43"/>
      <c r="J3" s="43"/>
      <c r="K3" s="43"/>
      <c r="L3" s="43"/>
      <c r="M3" s="44"/>
      <c r="N3" s="42" t="s">
        <v>90</v>
      </c>
      <c r="O3" s="51"/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2:25" s="4" customFormat="1" ht="12" customHeight="1">
      <c r="B4" s="33"/>
      <c r="C4" s="34"/>
      <c r="D4" s="55" t="s">
        <v>91</v>
      </c>
      <c r="E4" s="56"/>
      <c r="F4" s="55" t="s">
        <v>92</v>
      </c>
      <c r="G4" s="56"/>
      <c r="H4" s="55" t="s">
        <v>93</v>
      </c>
      <c r="I4" s="56"/>
      <c r="J4" s="55" t="s">
        <v>94</v>
      </c>
      <c r="K4" s="56"/>
      <c r="L4" s="59" t="s">
        <v>95</v>
      </c>
      <c r="M4" s="56"/>
      <c r="N4" s="42" t="s">
        <v>91</v>
      </c>
      <c r="O4" s="43"/>
      <c r="P4" s="43"/>
      <c r="Q4" s="43"/>
      <c r="R4" s="42" t="s">
        <v>96</v>
      </c>
      <c r="S4" s="43"/>
      <c r="T4" s="43"/>
      <c r="U4" s="43"/>
      <c r="V4" s="42" t="s">
        <v>97</v>
      </c>
      <c r="W4" s="43"/>
      <c r="X4" s="43"/>
      <c r="Y4" s="44"/>
    </row>
    <row r="5" spans="2:25" s="4" customFormat="1" ht="12" customHeight="1">
      <c r="B5" s="33"/>
      <c r="C5" s="34"/>
      <c r="D5" s="57"/>
      <c r="E5" s="58"/>
      <c r="F5" s="57"/>
      <c r="G5" s="58"/>
      <c r="H5" s="57"/>
      <c r="I5" s="58"/>
      <c r="J5" s="57"/>
      <c r="K5" s="58"/>
      <c r="L5" s="60"/>
      <c r="M5" s="58"/>
      <c r="N5" s="42" t="s">
        <v>98</v>
      </c>
      <c r="O5" s="44"/>
      <c r="P5" s="42" t="s">
        <v>99</v>
      </c>
      <c r="Q5" s="44"/>
      <c r="R5" s="42" t="s">
        <v>98</v>
      </c>
      <c r="S5" s="44"/>
      <c r="T5" s="42" t="s">
        <v>99</v>
      </c>
      <c r="U5" s="44"/>
      <c r="V5" s="42" t="s">
        <v>98</v>
      </c>
      <c r="W5" s="44"/>
      <c r="X5" s="42" t="s">
        <v>99</v>
      </c>
      <c r="Y5" s="44"/>
    </row>
    <row r="6" spans="2:25" s="4" customFormat="1" ht="12" customHeight="1">
      <c r="B6" s="33"/>
      <c r="C6" s="34"/>
      <c r="D6" s="47" t="s">
        <v>100</v>
      </c>
      <c r="E6" s="45" t="s">
        <v>41</v>
      </c>
      <c r="F6" s="47" t="s">
        <v>100</v>
      </c>
      <c r="G6" s="45" t="s">
        <v>41</v>
      </c>
      <c r="H6" s="47" t="s">
        <v>100</v>
      </c>
      <c r="I6" s="45" t="s">
        <v>41</v>
      </c>
      <c r="J6" s="47" t="s">
        <v>100</v>
      </c>
      <c r="K6" s="45" t="s">
        <v>41</v>
      </c>
      <c r="L6" s="47" t="s">
        <v>100</v>
      </c>
      <c r="M6" s="45" t="s">
        <v>41</v>
      </c>
      <c r="N6" s="47" t="s">
        <v>100</v>
      </c>
      <c r="O6" s="45" t="s">
        <v>41</v>
      </c>
      <c r="P6" s="47" t="s">
        <v>100</v>
      </c>
      <c r="Q6" s="45" t="s">
        <v>41</v>
      </c>
      <c r="R6" s="47" t="s">
        <v>100</v>
      </c>
      <c r="S6" s="45" t="s">
        <v>41</v>
      </c>
      <c r="T6" s="47" t="s">
        <v>100</v>
      </c>
      <c r="U6" s="45" t="s">
        <v>41</v>
      </c>
      <c r="V6" s="47" t="s">
        <v>100</v>
      </c>
      <c r="W6" s="45" t="s">
        <v>41</v>
      </c>
      <c r="X6" s="47" t="s">
        <v>100</v>
      </c>
      <c r="Y6" s="45" t="s">
        <v>41</v>
      </c>
    </row>
    <row r="7" spans="2:25" s="4" customFormat="1" ht="12">
      <c r="B7" s="35"/>
      <c r="C7" s="36"/>
      <c r="D7" s="48"/>
      <c r="E7" s="46"/>
      <c r="F7" s="48"/>
      <c r="G7" s="46"/>
      <c r="H7" s="48"/>
      <c r="I7" s="46"/>
      <c r="J7" s="48"/>
      <c r="K7" s="46"/>
      <c r="L7" s="48"/>
      <c r="M7" s="46"/>
      <c r="N7" s="48"/>
      <c r="O7" s="46"/>
      <c r="P7" s="48"/>
      <c r="Q7" s="46"/>
      <c r="R7" s="48"/>
      <c r="S7" s="46"/>
      <c r="T7" s="48"/>
      <c r="U7" s="46"/>
      <c r="V7" s="48"/>
      <c r="W7" s="46"/>
      <c r="X7" s="48"/>
      <c r="Y7" s="46"/>
    </row>
    <row r="8" spans="2:25" s="2" customFormat="1" ht="12" customHeight="1">
      <c r="B8" s="37"/>
      <c r="C8" s="38"/>
      <c r="D8" s="3" t="s">
        <v>101</v>
      </c>
      <c r="E8" s="3" t="s">
        <v>102</v>
      </c>
      <c r="F8" s="3" t="s">
        <v>101</v>
      </c>
      <c r="G8" s="3" t="s">
        <v>102</v>
      </c>
      <c r="H8" s="3" t="s">
        <v>101</v>
      </c>
      <c r="I8" s="3" t="s">
        <v>102</v>
      </c>
      <c r="J8" s="3" t="s">
        <v>101</v>
      </c>
      <c r="K8" s="3" t="s">
        <v>102</v>
      </c>
      <c r="L8" s="3" t="s">
        <v>101</v>
      </c>
      <c r="M8" s="3" t="s">
        <v>102</v>
      </c>
      <c r="N8" s="3" t="s">
        <v>101</v>
      </c>
      <c r="O8" s="3" t="s">
        <v>102</v>
      </c>
      <c r="P8" s="3" t="s">
        <v>101</v>
      </c>
      <c r="Q8" s="3" t="s">
        <v>102</v>
      </c>
      <c r="R8" s="3" t="s">
        <v>101</v>
      </c>
      <c r="S8" s="3" t="s">
        <v>102</v>
      </c>
      <c r="T8" s="3" t="s">
        <v>101</v>
      </c>
      <c r="U8" s="3" t="s">
        <v>102</v>
      </c>
      <c r="V8" s="3" t="s">
        <v>101</v>
      </c>
      <c r="W8" s="3" t="s">
        <v>102</v>
      </c>
      <c r="X8" s="3" t="s">
        <v>101</v>
      </c>
      <c r="Y8" s="3" t="s">
        <v>102</v>
      </c>
    </row>
    <row r="9" spans="1:25" s="2" customFormat="1" ht="12" customHeight="1">
      <c r="A9" s="2" t="s">
        <v>103</v>
      </c>
      <c r="B9" s="37" t="s">
        <v>26</v>
      </c>
      <c r="C9" s="39"/>
      <c r="D9" s="26">
        <v>12625</v>
      </c>
      <c r="E9" s="26">
        <v>1240841</v>
      </c>
      <c r="F9" s="26">
        <v>6938</v>
      </c>
      <c r="G9" s="26">
        <v>870196</v>
      </c>
      <c r="H9" s="26">
        <v>4106</v>
      </c>
      <c r="I9" s="26">
        <v>208611</v>
      </c>
      <c r="J9" s="26">
        <v>84</v>
      </c>
      <c r="K9" s="26">
        <v>5560</v>
      </c>
      <c r="L9" s="26">
        <v>1497</v>
      </c>
      <c r="M9" s="26">
        <v>156474</v>
      </c>
      <c r="N9" s="26">
        <v>10730</v>
      </c>
      <c r="O9" s="26">
        <v>1141532</v>
      </c>
      <c r="P9" s="26">
        <v>1895</v>
      </c>
      <c r="Q9" s="26">
        <v>99309</v>
      </c>
      <c r="R9" s="26">
        <v>10632</v>
      </c>
      <c r="S9" s="26">
        <v>1130601</v>
      </c>
      <c r="T9" s="26">
        <v>1765</v>
      </c>
      <c r="U9" s="26">
        <v>94162</v>
      </c>
      <c r="V9" s="26">
        <v>97</v>
      </c>
      <c r="W9" s="26">
        <v>10897</v>
      </c>
      <c r="X9" s="26">
        <v>130</v>
      </c>
      <c r="Y9" s="26">
        <v>5147</v>
      </c>
    </row>
    <row r="10" spans="1:25" s="21" customFormat="1" ht="12" customHeight="1">
      <c r="A10" s="21" t="s">
        <v>103</v>
      </c>
      <c r="B10" s="40" t="s">
        <v>27</v>
      </c>
      <c r="C10" s="41"/>
      <c r="D10" s="27">
        <f>SUM(D11:D22)</f>
        <v>12041</v>
      </c>
      <c r="E10" s="27">
        <f>SUM(E11:E22)</f>
        <v>1210096</v>
      </c>
      <c r="F10" s="27">
        <f>SUM(F11:F22)</f>
        <v>6915</v>
      </c>
      <c r="G10" s="27">
        <f>SUM(G11:G22)</f>
        <v>861444</v>
      </c>
      <c r="H10" s="27">
        <f>SUM(H11:H22)</f>
        <v>3573</v>
      </c>
      <c r="I10" s="27">
        <f aca="true" t="shared" si="0" ref="I10:Y10">SUM(I11:I22)</f>
        <v>185153</v>
      </c>
      <c r="J10" s="27">
        <f t="shared" si="0"/>
        <v>33</v>
      </c>
      <c r="K10" s="27">
        <f t="shared" si="0"/>
        <v>2261</v>
      </c>
      <c r="L10" s="27">
        <f t="shared" si="0"/>
        <v>1520</v>
      </c>
      <c r="M10" s="27">
        <f t="shared" si="0"/>
        <v>161238</v>
      </c>
      <c r="N10" s="27">
        <f t="shared" si="0"/>
        <v>10651</v>
      </c>
      <c r="O10" s="27">
        <f t="shared" si="0"/>
        <v>1140663</v>
      </c>
      <c r="P10" s="27">
        <f t="shared" si="0"/>
        <v>1390</v>
      </c>
      <c r="Q10" s="27">
        <f t="shared" si="0"/>
        <v>69433</v>
      </c>
      <c r="R10" s="27">
        <f t="shared" si="0"/>
        <v>10543</v>
      </c>
      <c r="S10" s="27">
        <f t="shared" si="0"/>
        <v>1130239</v>
      </c>
      <c r="T10" s="27">
        <f t="shared" si="0"/>
        <v>1259</v>
      </c>
      <c r="U10" s="27">
        <f t="shared" si="0"/>
        <v>64959</v>
      </c>
      <c r="V10" s="27">
        <f t="shared" si="0"/>
        <v>108</v>
      </c>
      <c r="W10" s="27">
        <f t="shared" si="0"/>
        <v>10424</v>
      </c>
      <c r="X10" s="27">
        <f t="shared" si="0"/>
        <v>131</v>
      </c>
      <c r="Y10" s="27">
        <f t="shared" si="0"/>
        <v>4474</v>
      </c>
    </row>
    <row r="11" spans="2:26" s="17" customFormat="1" ht="12" customHeight="1">
      <c r="B11" s="9" t="s">
        <v>104</v>
      </c>
      <c r="C11" s="10" t="s">
        <v>33</v>
      </c>
      <c r="D11" s="28">
        <v>1215</v>
      </c>
      <c r="E11" s="28">
        <v>114769</v>
      </c>
      <c r="F11" s="28">
        <v>609</v>
      </c>
      <c r="G11" s="28">
        <v>75062</v>
      </c>
      <c r="H11" s="28">
        <v>466</v>
      </c>
      <c r="I11" s="28">
        <v>24807</v>
      </c>
      <c r="J11" s="28">
        <v>1</v>
      </c>
      <c r="K11" s="28">
        <v>104</v>
      </c>
      <c r="L11" s="28">
        <v>139</v>
      </c>
      <c r="M11" s="28">
        <v>14796</v>
      </c>
      <c r="N11" s="28">
        <f>759+291</f>
        <v>1050</v>
      </c>
      <c r="O11" s="28">
        <f>90588+15226</f>
        <v>105814</v>
      </c>
      <c r="P11" s="28">
        <v>165</v>
      </c>
      <c r="Q11" s="28">
        <v>8955</v>
      </c>
      <c r="R11" s="28">
        <f>752+271</f>
        <v>1023</v>
      </c>
      <c r="S11" s="28">
        <f>89927+14505</f>
        <v>104432</v>
      </c>
      <c r="T11" s="28">
        <v>165</v>
      </c>
      <c r="U11" s="28">
        <v>8955</v>
      </c>
      <c r="V11" s="28">
        <f>7+20</f>
        <v>27</v>
      </c>
      <c r="W11" s="28">
        <f>661+721</f>
        <v>1382</v>
      </c>
      <c r="X11" s="28" t="s">
        <v>105</v>
      </c>
      <c r="Y11" s="28" t="s">
        <v>105</v>
      </c>
      <c r="Z11" s="29"/>
    </row>
    <row r="12" spans="2:26" s="17" customFormat="1" ht="12" customHeight="1">
      <c r="B12" s="9" t="s">
        <v>106</v>
      </c>
      <c r="C12" s="10"/>
      <c r="D12" s="28">
        <v>786</v>
      </c>
      <c r="E12" s="28">
        <v>80222</v>
      </c>
      <c r="F12" s="28">
        <v>469</v>
      </c>
      <c r="G12" s="28">
        <v>58022</v>
      </c>
      <c r="H12" s="28">
        <v>202</v>
      </c>
      <c r="I12" s="28">
        <v>10049</v>
      </c>
      <c r="J12" s="28" t="s">
        <v>105</v>
      </c>
      <c r="K12" s="28" t="s">
        <v>105</v>
      </c>
      <c r="L12" s="28">
        <v>115</v>
      </c>
      <c r="M12" s="28">
        <v>12151</v>
      </c>
      <c r="N12" s="28">
        <f>602+129</f>
        <v>731</v>
      </c>
      <c r="O12" s="28">
        <f>71290+6540</f>
        <v>77830</v>
      </c>
      <c r="P12" s="28">
        <v>55</v>
      </c>
      <c r="Q12" s="28">
        <v>2392</v>
      </c>
      <c r="R12" s="28">
        <f>594+129</f>
        <v>723</v>
      </c>
      <c r="S12" s="28">
        <f>70198+6540</f>
        <v>76738</v>
      </c>
      <c r="T12" s="28">
        <v>55</v>
      </c>
      <c r="U12" s="28">
        <v>2392</v>
      </c>
      <c r="V12" s="28">
        <f>8+0</f>
        <v>8</v>
      </c>
      <c r="W12" s="28">
        <f>1092+0</f>
        <v>1092</v>
      </c>
      <c r="X12" s="28" t="s">
        <v>107</v>
      </c>
      <c r="Y12" s="28" t="s">
        <v>107</v>
      </c>
      <c r="Z12" s="29"/>
    </row>
    <row r="13" spans="2:26" s="17" customFormat="1" ht="12" customHeight="1">
      <c r="B13" s="9" t="s">
        <v>108</v>
      </c>
      <c r="C13" s="10"/>
      <c r="D13" s="28">
        <v>977</v>
      </c>
      <c r="E13" s="28">
        <v>97411</v>
      </c>
      <c r="F13" s="28">
        <v>557</v>
      </c>
      <c r="G13" s="28">
        <v>70115</v>
      </c>
      <c r="H13" s="28">
        <v>329</v>
      </c>
      <c r="I13" s="28">
        <v>17439</v>
      </c>
      <c r="J13" s="28" t="s">
        <v>107</v>
      </c>
      <c r="K13" s="28" t="s">
        <v>107</v>
      </c>
      <c r="L13" s="28">
        <v>91</v>
      </c>
      <c r="M13" s="28">
        <v>9857</v>
      </c>
      <c r="N13" s="28">
        <f>667+225</f>
        <v>892</v>
      </c>
      <c r="O13" s="28">
        <f>81400+12088</f>
        <v>93488</v>
      </c>
      <c r="P13" s="28">
        <v>85</v>
      </c>
      <c r="Q13" s="28">
        <v>3923</v>
      </c>
      <c r="R13" s="28">
        <f>658+225</f>
        <v>883</v>
      </c>
      <c r="S13" s="28">
        <f>80360+12088</f>
        <v>92448</v>
      </c>
      <c r="T13" s="28">
        <v>78</v>
      </c>
      <c r="U13" s="28">
        <v>3730</v>
      </c>
      <c r="V13" s="28">
        <f>9+0</f>
        <v>9</v>
      </c>
      <c r="W13" s="28">
        <f>1040+0</f>
        <v>1040</v>
      </c>
      <c r="X13" s="28">
        <v>7</v>
      </c>
      <c r="Y13" s="28">
        <v>193</v>
      </c>
      <c r="Z13" s="29"/>
    </row>
    <row r="14" spans="2:26" s="17" customFormat="1" ht="12" customHeight="1">
      <c r="B14" s="9" t="s">
        <v>109</v>
      </c>
      <c r="C14" s="10"/>
      <c r="D14" s="28">
        <v>921</v>
      </c>
      <c r="E14" s="28">
        <v>96869</v>
      </c>
      <c r="F14" s="28">
        <v>566</v>
      </c>
      <c r="G14" s="28">
        <v>71634</v>
      </c>
      <c r="H14" s="28">
        <v>234</v>
      </c>
      <c r="I14" s="28">
        <v>12200</v>
      </c>
      <c r="J14" s="28" t="s">
        <v>110</v>
      </c>
      <c r="K14" s="28" t="s">
        <v>110</v>
      </c>
      <c r="L14" s="28">
        <v>121</v>
      </c>
      <c r="M14" s="28">
        <v>13035</v>
      </c>
      <c r="N14" s="28">
        <f>701+126</f>
        <v>827</v>
      </c>
      <c r="O14" s="28">
        <f>85617+6661</f>
        <v>92278</v>
      </c>
      <c r="P14" s="28">
        <v>94</v>
      </c>
      <c r="Q14" s="28">
        <v>4591</v>
      </c>
      <c r="R14" s="28">
        <f>696+126</f>
        <v>822</v>
      </c>
      <c r="S14" s="28">
        <f>85037+6661</f>
        <v>91698</v>
      </c>
      <c r="T14" s="28">
        <v>94</v>
      </c>
      <c r="U14" s="28">
        <v>4591</v>
      </c>
      <c r="V14" s="28">
        <f>5+0</f>
        <v>5</v>
      </c>
      <c r="W14" s="28">
        <f>580+0</f>
        <v>580</v>
      </c>
      <c r="X14" s="28" t="s">
        <v>111</v>
      </c>
      <c r="Y14" s="28" t="s">
        <v>111</v>
      </c>
      <c r="Z14" s="29"/>
    </row>
    <row r="15" spans="2:26" s="17" customFormat="1" ht="12" customHeight="1">
      <c r="B15" s="9" t="s">
        <v>112</v>
      </c>
      <c r="C15" s="10"/>
      <c r="D15" s="28">
        <v>852</v>
      </c>
      <c r="E15" s="28">
        <v>87304</v>
      </c>
      <c r="F15" s="28">
        <v>509</v>
      </c>
      <c r="G15" s="28">
        <v>64988</v>
      </c>
      <c r="H15" s="28">
        <v>259</v>
      </c>
      <c r="I15" s="28">
        <v>13245</v>
      </c>
      <c r="J15" s="28">
        <v>1</v>
      </c>
      <c r="K15" s="28">
        <v>136</v>
      </c>
      <c r="L15" s="28">
        <v>83</v>
      </c>
      <c r="M15" s="28">
        <v>8935</v>
      </c>
      <c r="N15" s="28">
        <f>605+150</f>
        <v>755</v>
      </c>
      <c r="O15" s="28">
        <f>74838+7901</f>
        <v>82739</v>
      </c>
      <c r="P15" s="28">
        <v>97</v>
      </c>
      <c r="Q15" s="28">
        <v>4565</v>
      </c>
      <c r="R15" s="28">
        <f>596+150</f>
        <v>746</v>
      </c>
      <c r="S15" s="28">
        <f>73715+7901</f>
        <v>81616</v>
      </c>
      <c r="T15" s="28">
        <v>97</v>
      </c>
      <c r="U15" s="28">
        <v>4565</v>
      </c>
      <c r="V15" s="28">
        <f>9+0</f>
        <v>9</v>
      </c>
      <c r="W15" s="28">
        <f>1123+0</f>
        <v>1123</v>
      </c>
      <c r="X15" s="28" t="s">
        <v>113</v>
      </c>
      <c r="Y15" s="28" t="s">
        <v>113</v>
      </c>
      <c r="Z15" s="29"/>
    </row>
    <row r="16" spans="2:26" s="17" customFormat="1" ht="12" customHeight="1">
      <c r="B16" s="9" t="s">
        <v>114</v>
      </c>
      <c r="C16" s="10"/>
      <c r="D16" s="28">
        <v>928</v>
      </c>
      <c r="E16" s="28">
        <v>97300</v>
      </c>
      <c r="F16" s="28">
        <v>583</v>
      </c>
      <c r="G16" s="28">
        <v>72586</v>
      </c>
      <c r="H16" s="28">
        <v>233</v>
      </c>
      <c r="I16" s="28">
        <v>12576</v>
      </c>
      <c r="J16" s="28">
        <v>3</v>
      </c>
      <c r="K16" s="28">
        <v>468</v>
      </c>
      <c r="L16" s="28">
        <v>109</v>
      </c>
      <c r="M16" s="28">
        <v>11670</v>
      </c>
      <c r="N16" s="28">
        <f>727+129</f>
        <v>856</v>
      </c>
      <c r="O16" s="28">
        <f>86636+7165</f>
        <v>93801</v>
      </c>
      <c r="P16" s="28">
        <v>72</v>
      </c>
      <c r="Q16" s="28">
        <v>3499</v>
      </c>
      <c r="R16" s="28">
        <f>723+129</f>
        <v>852</v>
      </c>
      <c r="S16" s="28">
        <f>86214+7165</f>
        <v>93379</v>
      </c>
      <c r="T16" s="28">
        <v>72</v>
      </c>
      <c r="U16" s="28">
        <v>3499</v>
      </c>
      <c r="V16" s="28">
        <f>4+0</f>
        <v>4</v>
      </c>
      <c r="W16" s="28">
        <f>422+0</f>
        <v>422</v>
      </c>
      <c r="X16" s="28" t="s">
        <v>115</v>
      </c>
      <c r="Y16" s="28" t="s">
        <v>115</v>
      </c>
      <c r="Z16" s="29"/>
    </row>
    <row r="17" spans="2:26" s="17" customFormat="1" ht="12" customHeight="1">
      <c r="B17" s="9" t="s">
        <v>116</v>
      </c>
      <c r="C17" s="10"/>
      <c r="D17" s="28">
        <v>1335</v>
      </c>
      <c r="E17" s="28">
        <v>132703</v>
      </c>
      <c r="F17" s="28">
        <v>754</v>
      </c>
      <c r="G17" s="28">
        <v>94005</v>
      </c>
      <c r="H17" s="28">
        <v>442</v>
      </c>
      <c r="I17" s="28">
        <v>23779</v>
      </c>
      <c r="J17" s="28">
        <v>3</v>
      </c>
      <c r="K17" s="28">
        <v>246</v>
      </c>
      <c r="L17" s="28">
        <v>136</v>
      </c>
      <c r="M17" s="28">
        <v>14673</v>
      </c>
      <c r="N17" s="28">
        <f>911+289</f>
        <v>1200</v>
      </c>
      <c r="O17" s="28">
        <f>109878+15687</f>
        <v>125565</v>
      </c>
      <c r="P17" s="28">
        <v>135</v>
      </c>
      <c r="Q17" s="28">
        <v>7138</v>
      </c>
      <c r="R17" s="28">
        <f>906+289</f>
        <v>1195</v>
      </c>
      <c r="S17" s="28">
        <f>109293+15687</f>
        <v>124980</v>
      </c>
      <c r="T17" s="28">
        <v>102</v>
      </c>
      <c r="U17" s="28">
        <v>6077</v>
      </c>
      <c r="V17" s="28">
        <f>5+0</f>
        <v>5</v>
      </c>
      <c r="W17" s="28">
        <f>585+0</f>
        <v>585</v>
      </c>
      <c r="X17" s="28">
        <v>33</v>
      </c>
      <c r="Y17" s="28">
        <v>1061</v>
      </c>
      <c r="Z17" s="29"/>
    </row>
    <row r="18" spans="2:26" s="17" customFormat="1" ht="12" customHeight="1">
      <c r="B18" s="9" t="s">
        <v>117</v>
      </c>
      <c r="C18" s="10"/>
      <c r="D18" s="28">
        <v>1105</v>
      </c>
      <c r="E18" s="28">
        <v>112656</v>
      </c>
      <c r="F18" s="28">
        <v>641</v>
      </c>
      <c r="G18" s="28">
        <v>80411</v>
      </c>
      <c r="H18" s="28">
        <v>323</v>
      </c>
      <c r="I18" s="28">
        <v>17087</v>
      </c>
      <c r="J18" s="28">
        <v>3</v>
      </c>
      <c r="K18" s="28">
        <v>240</v>
      </c>
      <c r="L18" s="28">
        <v>138</v>
      </c>
      <c r="M18" s="28">
        <v>14918</v>
      </c>
      <c r="N18" s="28">
        <f>786+234</f>
        <v>1020</v>
      </c>
      <c r="O18" s="28">
        <f>96520+12218</f>
        <v>108738</v>
      </c>
      <c r="P18" s="28">
        <v>85</v>
      </c>
      <c r="Q18" s="28">
        <v>3918</v>
      </c>
      <c r="R18" s="28">
        <f>781+228</f>
        <v>1009</v>
      </c>
      <c r="S18" s="28">
        <f>95960+11868</f>
        <v>107828</v>
      </c>
      <c r="T18" s="28">
        <v>82</v>
      </c>
      <c r="U18" s="28">
        <v>3822</v>
      </c>
      <c r="V18" s="28">
        <f>5+6</f>
        <v>11</v>
      </c>
      <c r="W18" s="28">
        <f>560+350</f>
        <v>910</v>
      </c>
      <c r="X18" s="28">
        <v>3</v>
      </c>
      <c r="Y18" s="28">
        <v>96</v>
      </c>
      <c r="Z18" s="29"/>
    </row>
    <row r="19" spans="2:26" s="17" customFormat="1" ht="12" customHeight="1">
      <c r="B19" s="9" t="s">
        <v>118</v>
      </c>
      <c r="C19" s="10"/>
      <c r="D19" s="28">
        <v>970</v>
      </c>
      <c r="E19" s="28">
        <v>98490</v>
      </c>
      <c r="F19" s="28">
        <v>599</v>
      </c>
      <c r="G19" s="28">
        <v>73983</v>
      </c>
      <c r="H19" s="28">
        <v>252</v>
      </c>
      <c r="I19" s="28">
        <v>12080</v>
      </c>
      <c r="J19" s="28">
        <v>1</v>
      </c>
      <c r="K19" s="28">
        <v>75</v>
      </c>
      <c r="L19" s="28">
        <v>118</v>
      </c>
      <c r="M19" s="28">
        <v>12352</v>
      </c>
      <c r="N19" s="28">
        <f>725+98</f>
        <v>823</v>
      </c>
      <c r="O19" s="28">
        <f>86995+5392</f>
        <v>92387</v>
      </c>
      <c r="P19" s="28">
        <v>147</v>
      </c>
      <c r="Q19" s="28">
        <v>6103</v>
      </c>
      <c r="R19" s="28">
        <f>715+98</f>
        <v>813</v>
      </c>
      <c r="S19" s="28">
        <f>85881+5392</f>
        <v>91273</v>
      </c>
      <c r="T19" s="28">
        <v>147</v>
      </c>
      <c r="U19" s="28">
        <v>6103</v>
      </c>
      <c r="V19" s="28">
        <f>10+0</f>
        <v>10</v>
      </c>
      <c r="W19" s="28">
        <f>1114+0</f>
        <v>1114</v>
      </c>
      <c r="X19" s="28" t="s">
        <v>107</v>
      </c>
      <c r="Y19" s="28" t="s">
        <v>107</v>
      </c>
      <c r="Z19" s="29"/>
    </row>
    <row r="20" spans="2:26" s="17" customFormat="1" ht="12" customHeight="1">
      <c r="B20" s="9" t="s">
        <v>119</v>
      </c>
      <c r="C20" s="10"/>
      <c r="D20" s="28">
        <v>826</v>
      </c>
      <c r="E20" s="28">
        <v>80465</v>
      </c>
      <c r="F20" s="28">
        <v>474</v>
      </c>
      <c r="G20" s="28">
        <v>58263</v>
      </c>
      <c r="H20" s="28">
        <v>251</v>
      </c>
      <c r="I20" s="28">
        <v>12709</v>
      </c>
      <c r="J20" s="28">
        <v>19</v>
      </c>
      <c r="K20" s="28">
        <v>829</v>
      </c>
      <c r="L20" s="28">
        <v>82</v>
      </c>
      <c r="M20" s="28">
        <v>8664</v>
      </c>
      <c r="N20" s="28">
        <f>575+106</f>
        <v>681</v>
      </c>
      <c r="O20" s="28">
        <f>68320+6134</f>
        <v>74454</v>
      </c>
      <c r="P20" s="28">
        <v>145</v>
      </c>
      <c r="Q20" s="28">
        <v>6011</v>
      </c>
      <c r="R20" s="28">
        <f>566+106</f>
        <v>672</v>
      </c>
      <c r="S20" s="28">
        <f>67176+6134</f>
        <v>73310</v>
      </c>
      <c r="T20" s="28">
        <v>84</v>
      </c>
      <c r="U20" s="28">
        <v>3716</v>
      </c>
      <c r="V20" s="28">
        <f>9+0</f>
        <v>9</v>
      </c>
      <c r="W20" s="28">
        <f>1144+0</f>
        <v>1144</v>
      </c>
      <c r="X20" s="28">
        <v>61</v>
      </c>
      <c r="Y20" s="28">
        <v>2295</v>
      </c>
      <c r="Z20" s="29"/>
    </row>
    <row r="21" spans="2:26" s="17" customFormat="1" ht="12" customHeight="1">
      <c r="B21" s="9" t="s">
        <v>120</v>
      </c>
      <c r="C21" s="10"/>
      <c r="D21" s="28">
        <v>1074</v>
      </c>
      <c r="E21" s="28">
        <v>109170</v>
      </c>
      <c r="F21" s="28">
        <v>618</v>
      </c>
      <c r="G21" s="28">
        <v>77053</v>
      </c>
      <c r="H21" s="28">
        <v>287</v>
      </c>
      <c r="I21" s="28">
        <v>14114</v>
      </c>
      <c r="J21" s="28">
        <v>1</v>
      </c>
      <c r="K21" s="28">
        <v>108</v>
      </c>
      <c r="L21" s="28">
        <v>168</v>
      </c>
      <c r="M21" s="28">
        <v>17895</v>
      </c>
      <c r="N21" s="28">
        <f>795+180</f>
        <v>975</v>
      </c>
      <c r="O21" s="28">
        <f>95505+9252</f>
        <v>104757</v>
      </c>
      <c r="P21" s="28">
        <v>99</v>
      </c>
      <c r="Q21" s="28">
        <v>4413</v>
      </c>
      <c r="R21" s="28">
        <f>789+180</f>
        <v>969</v>
      </c>
      <c r="S21" s="28">
        <f>94969+9252</f>
        <v>104221</v>
      </c>
      <c r="T21" s="28">
        <v>74</v>
      </c>
      <c r="U21" s="28">
        <v>3648</v>
      </c>
      <c r="V21" s="28">
        <f>6+0</f>
        <v>6</v>
      </c>
      <c r="W21" s="28">
        <f>536+0</f>
        <v>536</v>
      </c>
      <c r="X21" s="28">
        <v>25</v>
      </c>
      <c r="Y21" s="28">
        <v>765</v>
      </c>
      <c r="Z21" s="29"/>
    </row>
    <row r="22" spans="2:26" s="17" customFormat="1" ht="12" customHeight="1">
      <c r="B22" s="9">
        <v>12</v>
      </c>
      <c r="C22" s="10"/>
      <c r="D22" s="28">
        <v>1052</v>
      </c>
      <c r="E22" s="28">
        <v>102737</v>
      </c>
      <c r="F22" s="28">
        <v>536</v>
      </c>
      <c r="G22" s="28">
        <v>65322</v>
      </c>
      <c r="H22" s="28">
        <v>295</v>
      </c>
      <c r="I22" s="28">
        <v>15068</v>
      </c>
      <c r="J22" s="28">
        <v>1</v>
      </c>
      <c r="K22" s="28">
        <v>55</v>
      </c>
      <c r="L22" s="28">
        <v>220</v>
      </c>
      <c r="M22" s="28">
        <v>22292</v>
      </c>
      <c r="N22" s="28">
        <f>691+150</f>
        <v>841</v>
      </c>
      <c r="O22" s="28">
        <f>80849+7963</f>
        <v>88812</v>
      </c>
      <c r="P22" s="28">
        <v>211</v>
      </c>
      <c r="Q22" s="28">
        <v>13925</v>
      </c>
      <c r="R22" s="28">
        <f>686+150</f>
        <v>836</v>
      </c>
      <c r="S22" s="28">
        <f>80353+7963</f>
        <v>88316</v>
      </c>
      <c r="T22" s="28">
        <v>209</v>
      </c>
      <c r="U22" s="28">
        <v>13861</v>
      </c>
      <c r="V22" s="28">
        <f>5+0</f>
        <v>5</v>
      </c>
      <c r="W22" s="28">
        <f>496+0</f>
        <v>496</v>
      </c>
      <c r="X22" s="28">
        <v>2</v>
      </c>
      <c r="Y22" s="28">
        <v>64</v>
      </c>
      <c r="Z22" s="29"/>
    </row>
    <row r="23" spans="2:26" s="2" customFormat="1" ht="12" customHeight="1">
      <c r="B23" s="7"/>
      <c r="C23" s="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2:24" s="2" customFormat="1" ht="12" customHeight="1">
      <c r="B24" s="8" t="s">
        <v>30</v>
      </c>
      <c r="C24" s="8"/>
      <c r="D24" s="30"/>
      <c r="E24" s="30"/>
      <c r="X24" s="30"/>
    </row>
    <row r="25" spans="2:23" s="2" customFormat="1" ht="12" customHeight="1">
      <c r="B25" s="7"/>
      <c r="C25" s="7"/>
      <c r="D25" s="30"/>
      <c r="W25" s="30"/>
    </row>
    <row r="26" spans="2:23" s="2" customFormat="1" ht="12" customHeight="1">
      <c r="B26" s="7"/>
      <c r="C26" s="7"/>
      <c r="D26" s="30"/>
      <c r="W26" s="30"/>
    </row>
    <row r="27" spans="2:4" s="2" customFormat="1" ht="12" customHeight="1">
      <c r="B27" s="7"/>
      <c r="C27" s="7"/>
      <c r="D27" s="30"/>
    </row>
    <row r="28" spans="2:4" ht="14.25">
      <c r="B28" s="5"/>
      <c r="C28" s="5"/>
      <c r="D28" s="30"/>
    </row>
    <row r="29" ht="12" customHeight="1">
      <c r="D29" s="30"/>
    </row>
    <row r="30" ht="12" customHeight="1">
      <c r="D30" s="30"/>
    </row>
    <row r="31" ht="12" customHeight="1">
      <c r="D31" s="30"/>
    </row>
    <row r="32" ht="12" customHeight="1">
      <c r="D32" s="30"/>
    </row>
    <row r="33" ht="12" customHeight="1">
      <c r="D33" s="30"/>
    </row>
    <row r="34" ht="12" customHeight="1">
      <c r="D34" s="30"/>
    </row>
    <row r="35" ht="12" customHeight="1">
      <c r="D35" s="30"/>
    </row>
    <row r="36" ht="12" customHeight="1">
      <c r="D36" s="30"/>
    </row>
    <row r="37" spans="4:5" ht="12" customHeight="1">
      <c r="D37" s="30"/>
      <c r="E37" s="30"/>
    </row>
    <row r="38" spans="4:5" ht="12" customHeight="1">
      <c r="D38" s="30"/>
      <c r="E38" s="30"/>
    </row>
    <row r="39" spans="4:5" ht="12" customHeight="1">
      <c r="D39" s="30"/>
      <c r="E39" s="30"/>
    </row>
    <row r="40" spans="4:5" ht="12" customHeight="1">
      <c r="D40" s="30"/>
      <c r="E40" s="30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sheetProtection/>
  <mergeCells count="42">
    <mergeCell ref="B3:C7"/>
    <mergeCell ref="D3:M3"/>
    <mergeCell ref="N3:Y3"/>
    <mergeCell ref="D4:E5"/>
    <mergeCell ref="F4:G5"/>
    <mergeCell ref="H4:I5"/>
    <mergeCell ref="J4:K5"/>
    <mergeCell ref="L4:M5"/>
    <mergeCell ref="N4:Q4"/>
    <mergeCell ref="R4:U4"/>
    <mergeCell ref="V4:Y4"/>
    <mergeCell ref="N5:O5"/>
    <mergeCell ref="P5:Q5"/>
    <mergeCell ref="R5:S5"/>
    <mergeCell ref="T5:U5"/>
    <mergeCell ref="V5:W5"/>
    <mergeCell ref="X5:Y5"/>
    <mergeCell ref="D6:D7"/>
    <mergeCell ref="E6:E7"/>
    <mergeCell ref="F6:F7"/>
    <mergeCell ref="G6:G7"/>
    <mergeCell ref="H6:H7"/>
    <mergeCell ref="I6:I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B10:C10"/>
    <mergeCell ref="V6:V7"/>
    <mergeCell ref="W6:W7"/>
    <mergeCell ref="X6:X7"/>
    <mergeCell ref="Y6:Y7"/>
    <mergeCell ref="B8:C8"/>
    <mergeCell ref="B9:C9"/>
    <mergeCell ref="P6:P7"/>
    <mergeCell ref="Q6:Q7"/>
    <mergeCell ref="R6:R7"/>
  </mergeCells>
  <dataValidations count="2">
    <dataValidation allowBlank="1" showInputMessage="1" showErrorMessage="1" imeMode="on" sqref="N1:N5 X5 H4 J4 L4 P5 R4:R5 P1:Y2 F1:M2 O1:O3 A1:C8 D4 D1:E3 F4 Z1:IV8 T5 V4:V5 D6:Y8"/>
    <dataValidation allowBlank="1" showInputMessage="1" showErrorMessage="1" imeMode="off" sqref="D9:Y2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　由香</cp:lastModifiedBy>
  <cp:lastPrinted>2011-06-09T00:19:21Z</cp:lastPrinted>
  <dcterms:created xsi:type="dcterms:W3CDTF">1999-06-28T05:42:21Z</dcterms:created>
  <dcterms:modified xsi:type="dcterms:W3CDTF">2013-10-16T05:18:17Z</dcterms:modified>
  <cp:category/>
  <cp:version/>
  <cp:contentType/>
  <cp:contentStatus/>
</cp:coreProperties>
</file>