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0"/>
  </bookViews>
  <sheets>
    <sheet name="24-1 生活保護法による保護実施状況" sheetId="1" r:id="rId1"/>
    <sheet name="24-2 生活保護法による扶助別保護費支出状況" sheetId="2" r:id="rId2"/>
    <sheet name="24-3 老人保護実施状況" sheetId="3" r:id="rId3"/>
    <sheet name="24-4 母子及び寡婦福祉資金貸付状況" sheetId="4" r:id="rId4"/>
    <sheet name="24-5 児童相談所における相談別児童受付件数" sheetId="5" r:id="rId5"/>
    <sheet name="24-6 福祉事務所における児童福祉関係取扱件数" sheetId="6" r:id="rId6"/>
    <sheet name="24-7 児童保護措置費県分及び市町村分実績" sheetId="7" r:id="rId7"/>
    <sheet name="24-8 児童福祉施設措置人員及び里親委託児童数" sheetId="8" r:id="rId8"/>
    <sheet name="24-9 戦傷病者手帳交付状況" sheetId="9" r:id="rId9"/>
    <sheet name="24-10 戦傷病者各種給付実績 " sheetId="10" r:id="rId10"/>
    <sheet name="24-11 旧軍人・軍属等恩給進達実績" sheetId="11" r:id="rId11"/>
    <sheet name="24-12 軍人等遺族援護措置裁定実績" sheetId="12" r:id="rId12"/>
    <sheet name="24-13 軍歴調査・証明交付実績 " sheetId="13" r:id="rId13"/>
    <sheet name="24-14 産業別労働者災害補償費支払状況 " sheetId="14" r:id="rId14"/>
    <sheet name="Sheet2" sheetId="15" r:id="rId15"/>
  </sheets>
  <definedNames>
    <definedName name="_xlnm.Print_Area" localSheetId="0">'24-1 生活保護法による保護実施状況'!$A$1:$O$20</definedName>
    <definedName name="_xlnm.Print_Area" localSheetId="11">'24-12 軍人等遺族援護措置裁定実績'!$A$1:$J$17</definedName>
    <definedName name="_xlnm.Print_Area" localSheetId="12">'24-13 軍歴調査・証明交付実績 '!$A$1:$G$12</definedName>
    <definedName name="_xlnm.Print_Area" localSheetId="13">'24-14 産業別労働者災害補償費支払状況 '!$A$1:$W$72</definedName>
    <definedName name="_xlnm.Print_Area" localSheetId="1">'24-2 生活保護法による扶助別保護費支出状況'!$A$1:$O$21</definedName>
    <definedName name="_xlnm.Print_Area" localSheetId="2">'24-3 老人保護実施状況'!$A$1:$M$56</definedName>
    <definedName name="_xlnm.Print_Area" localSheetId="3">'24-4 母子及び寡婦福祉資金貸付状況'!$A$1:$AG$38</definedName>
    <definedName name="_xlnm.Print_Area" localSheetId="4">'24-5 児童相談所における相談別児童受付件数'!$A$1:$S$30</definedName>
    <definedName name="_xlnm.Print_Area" localSheetId="5">'24-6 福祉事務所における児童福祉関係取扱件数'!$A$1:$O$15</definedName>
    <definedName name="_xlnm.Print_Area" localSheetId="6">'24-7 児童保護措置費県分及び市町村分実績'!$B$1:$R$40</definedName>
    <definedName name="_xlnm.Print_Area" localSheetId="7">'24-8 児童福祉施設措置人員及び里親委託児童数'!$A$1:$R$26</definedName>
    <definedName name="_xlnm.Print_Area" localSheetId="8">'24-9 戦傷病者手帳交付状況'!$A$1:$X$33</definedName>
    <definedName name="_xlnm.Print_Titles" localSheetId="0">'24-1 生活保護法による保護実施状況'!$3:$4</definedName>
    <definedName name="_xlnm.Print_Titles" localSheetId="10">'24-11 旧軍人・軍属等恩給進達実績'!$3:$4</definedName>
    <definedName name="_xlnm.Print_Titles" localSheetId="11">'24-12 軍人等遺族援護措置裁定実績'!$4:$5</definedName>
    <definedName name="_xlnm.Print_Titles" localSheetId="13">'24-14 産業別労働者災害補償費支払状況 '!$B:$C,'24-14 産業別労働者災害補償費支払状況 '!$1:$6</definedName>
    <definedName name="_xlnm.Print_Titles" localSheetId="1">'24-2 生活保護法による扶助別保護費支出状況'!$3:$3</definedName>
    <definedName name="_xlnm.Print_Titles" localSheetId="2">'24-3 老人保護実施状況'!$3:$6</definedName>
    <definedName name="_xlnm.Print_Titles" localSheetId="5">'24-6 福祉事務所における児童福祉関係取扱件数'!$3:$4</definedName>
    <definedName name="_xlnm.Print_Titles" localSheetId="8">'24-9 戦傷病者手帳交付状況'!$3:$4</definedName>
  </definedNames>
  <calcPr fullCalcOnLoad="1"/>
</workbook>
</file>

<file path=xl/sharedStrings.xml><?xml version="1.0" encoding="utf-8"?>
<sst xmlns="http://schemas.openxmlformats.org/spreadsheetml/2006/main" count="2428" uniqueCount="438">
  <si>
    <t>介護扶助</t>
  </si>
  <si>
    <t>月</t>
  </si>
  <si>
    <t>被保護
世帯</t>
  </si>
  <si>
    <t>被保護
人員</t>
  </si>
  <si>
    <t>被保護率
(人口千対)</t>
  </si>
  <si>
    <t>扶助別人員</t>
  </si>
  <si>
    <t>生活扶助</t>
  </si>
  <si>
    <t>住宅扶助</t>
  </si>
  <si>
    <t>教育扶助</t>
  </si>
  <si>
    <t>医療扶助</t>
  </si>
  <si>
    <t>その他</t>
  </si>
  <si>
    <t>入院単給</t>
  </si>
  <si>
    <t>入院併給</t>
  </si>
  <si>
    <t>入院外単給</t>
  </si>
  <si>
    <t>入院外併給</t>
  </si>
  <si>
    <t>世帯</t>
  </si>
  <si>
    <t>人</t>
  </si>
  <si>
    <t>‰</t>
  </si>
  <si>
    <t>　　　　10　</t>
  </si>
  <si>
    <t>　　　　11　</t>
  </si>
  <si>
    <t>　　　　12　</t>
  </si>
  <si>
    <t>　　　　2　</t>
  </si>
  <si>
    <t>　　　　3　</t>
  </si>
  <si>
    <t>　　　　9　</t>
  </si>
  <si>
    <t>　　　　8　</t>
  </si>
  <si>
    <t>　　　　7　</t>
  </si>
  <si>
    <t>　　　　6　</t>
  </si>
  <si>
    <t>　　　　5　</t>
  </si>
  <si>
    <t>資料：県健康福祉課</t>
  </si>
  <si>
    <t>２４－１ 生活保護法による保護実施状況 （平成21年度）</t>
  </si>
  <si>
    <t>平成21年4月</t>
  </si>
  <si>
    <t>平成22年1月</t>
  </si>
  <si>
    <t>２４－２ 生活保護法による扶助別保護費支出状況 （平成21年度）</t>
  </si>
  <si>
    <t>総額</t>
  </si>
  <si>
    <t>医療扶助</t>
  </si>
  <si>
    <t>出産扶助</t>
  </si>
  <si>
    <t>生業扶助</t>
  </si>
  <si>
    <t>葬祭扶助</t>
  </si>
  <si>
    <t>施設事務費</t>
  </si>
  <si>
    <t>千円</t>
  </si>
  <si>
    <t>平成20年度</t>
  </si>
  <si>
    <t>平成21年度</t>
  </si>
  <si>
    <t>構成比(％)</t>
  </si>
  <si>
    <t>21年4</t>
  </si>
  <si>
    <t>月</t>
  </si>
  <si>
    <t>5</t>
  </si>
  <si>
    <t>5</t>
  </si>
  <si>
    <t>6</t>
  </si>
  <si>
    <t>6</t>
  </si>
  <si>
    <t>7</t>
  </si>
  <si>
    <t>7</t>
  </si>
  <si>
    <t>8</t>
  </si>
  <si>
    <t>8</t>
  </si>
  <si>
    <t>9</t>
  </si>
  <si>
    <t>9</t>
  </si>
  <si>
    <t>10</t>
  </si>
  <si>
    <t>10</t>
  </si>
  <si>
    <t>22年1</t>
  </si>
  <si>
    <t>-</t>
  </si>
  <si>
    <t>-</t>
  </si>
  <si>
    <t>2</t>
  </si>
  <si>
    <t>2</t>
  </si>
  <si>
    <t>3</t>
  </si>
  <si>
    <t>3</t>
  </si>
  <si>
    <t>２４－３ 老人保護実施状況 （平成21年度）</t>
  </si>
  <si>
    <t>市町村</t>
  </si>
  <si>
    <t>養  護  老  人  ホ  ー  ム</t>
  </si>
  <si>
    <t>特別養護老人ホーム</t>
  </si>
  <si>
    <t>養護総額</t>
  </si>
  <si>
    <t>平均件数</t>
  </si>
  <si>
    <t>特養総額</t>
  </si>
  <si>
    <t>事務費金額</t>
  </si>
  <si>
    <t>生活費金額</t>
  </si>
  <si>
    <t>移送費</t>
  </si>
  <si>
    <t>葬祭費</t>
  </si>
  <si>
    <t>万円</t>
  </si>
  <si>
    <t>件</t>
  </si>
  <si>
    <t>平成20年度</t>
  </si>
  <si>
    <t>－</t>
  </si>
  <si>
    <t>平成21年度</t>
  </si>
  <si>
    <t>－</t>
  </si>
  <si>
    <t>市部総数</t>
  </si>
  <si>
    <t>－</t>
  </si>
  <si>
    <t>前橋市</t>
  </si>
  <si>
    <t>－</t>
  </si>
  <si>
    <t>－</t>
  </si>
  <si>
    <t>－</t>
  </si>
  <si>
    <t>－</t>
  </si>
  <si>
    <t>高崎市</t>
  </si>
  <si>
    <t>－</t>
  </si>
  <si>
    <t>－</t>
  </si>
  <si>
    <t>桐生市</t>
  </si>
  <si>
    <t>－</t>
  </si>
  <si>
    <t>－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</si>
  <si>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</si>
  <si>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</si>
  <si>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</si>
  <si>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</si>
  <si>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</si>
  <si>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</si>
  <si>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</si>
  <si>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</si>
  <si>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</si>
  <si>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</si>
  <si>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</si>
  <si>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</si>
  <si>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</si>
  <si>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</si>
  <si>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</si>
  <si>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</si>
  <si>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</si>
  <si>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</si>
  <si>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</si>
  <si>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</si>
  <si>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</si>
  <si>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</si>
  <si>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</si>
  <si>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</si>
  <si>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</si>
  <si>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</si>
  <si>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</si>
  <si>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</si>
  <si>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</si>
  <si>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</si>
  <si>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</si>
  <si>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</si>
  <si>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</si>
  <si>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</si>
  <si>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</si>
  <si>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</si>
  <si>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</si>
  <si>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</si>
  <si>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</si>
  <si>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</si>
  <si>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資料：県介護高齢課</t>
  </si>
  <si>
    <t>注)市町村名は平成22年3月31日による。</t>
  </si>
  <si>
    <t>２４－４ 母子及び寡婦福祉資金貸付状況 （平成21年度）</t>
  </si>
  <si>
    <t>保健福祉事務所</t>
  </si>
  <si>
    <t>事業開始</t>
  </si>
  <si>
    <t>事業継続</t>
  </si>
  <si>
    <t>修学</t>
  </si>
  <si>
    <t>技能習得</t>
  </si>
  <si>
    <t>修業</t>
  </si>
  <si>
    <t>就職支度</t>
  </si>
  <si>
    <t>医 療 介 護</t>
  </si>
  <si>
    <t>生活</t>
  </si>
  <si>
    <t>住宅</t>
  </si>
  <si>
    <t>転宅</t>
  </si>
  <si>
    <t>就学支度</t>
  </si>
  <si>
    <t>結婚</t>
  </si>
  <si>
    <t>児童扶養</t>
  </si>
  <si>
    <t>高校</t>
  </si>
  <si>
    <t>大学</t>
  </si>
  <si>
    <t>件数</t>
  </si>
  <si>
    <t>金額</t>
  </si>
  <si>
    <t>件</t>
  </si>
  <si>
    <t>-</t>
  </si>
  <si>
    <t>前橋</t>
  </si>
  <si>
    <t>渋川</t>
  </si>
  <si>
    <t>伊勢崎</t>
  </si>
  <si>
    <t>高崎</t>
  </si>
  <si>
    <t>藤岡</t>
  </si>
  <si>
    <t>富岡</t>
  </si>
  <si>
    <t>中之条</t>
  </si>
  <si>
    <t>沼田</t>
  </si>
  <si>
    <t>太田</t>
  </si>
  <si>
    <t>桐生</t>
  </si>
  <si>
    <t>館林</t>
  </si>
  <si>
    <t>資料：県子育て支援課、前橋市こども課</t>
  </si>
  <si>
    <t>注）1 上欄は母子福祉資金、下欄は寡婦福祉資金である。</t>
  </si>
  <si>
    <t>　　2 貸付は、前年度からの継続分を含む。</t>
  </si>
  <si>
    <t>　　3 修学の大学は、専修・高専・短大を含む。</t>
  </si>
  <si>
    <t>２４－５ 児童相談所における相談別児童受付件数 （平成21年度）</t>
  </si>
  <si>
    <t>年齢</t>
  </si>
  <si>
    <t>総数</t>
  </si>
  <si>
    <t>養護
相談</t>
  </si>
  <si>
    <t>保健
相談</t>
  </si>
  <si>
    <t>肢体
不自由
相談</t>
  </si>
  <si>
    <t>視聴覚
言語障
害相談</t>
  </si>
  <si>
    <t>重症
心身
障害</t>
  </si>
  <si>
    <t>知的障害相談</t>
  </si>
  <si>
    <t>自閉症</t>
  </si>
  <si>
    <t>虞犯行為等
相談</t>
  </si>
  <si>
    <t>触法
行為
相談</t>
  </si>
  <si>
    <t>性格
行動
相談</t>
  </si>
  <si>
    <t>不登校
相談</t>
  </si>
  <si>
    <t>適性
相談</t>
  </si>
  <si>
    <t>しつけ
相談</t>
  </si>
  <si>
    <t>その他
相談</t>
  </si>
  <si>
    <t>歳</t>
  </si>
  <si>
    <t>歳以上</t>
  </si>
  <si>
    <t xml:space="preserve"> </t>
  </si>
  <si>
    <t>資料：県子育て支援課</t>
  </si>
  <si>
    <t>２４－６ 保健福祉事務所における児童福祉関係取扱件数 （平成17～21年度）</t>
  </si>
  <si>
    <t>年度</t>
  </si>
  <si>
    <t>発見</t>
  </si>
  <si>
    <t>児童委
員から
通告</t>
  </si>
  <si>
    <t>児童相
談所か
ら送致</t>
  </si>
  <si>
    <t>児童相
談所か
ら委嘱</t>
  </si>
  <si>
    <t>保健所
から
通知</t>
  </si>
  <si>
    <t>警察関
係から
通告</t>
  </si>
  <si>
    <t>他の都道
府県から
通告</t>
  </si>
  <si>
    <t>市町村
から
通告</t>
  </si>
  <si>
    <t>学校
から
相談</t>
  </si>
  <si>
    <t>家族親
戚から
相談</t>
  </si>
  <si>
    <t>本人
から
相談</t>
  </si>
  <si>
    <t>その他
から
通告等</t>
  </si>
  <si>
    <t>平成17年度</t>
  </si>
  <si>
    <t>18</t>
  </si>
  <si>
    <t>18</t>
  </si>
  <si>
    <t>19</t>
  </si>
  <si>
    <t>19</t>
  </si>
  <si>
    <t>20</t>
  </si>
  <si>
    <t>20</t>
  </si>
  <si>
    <t>21</t>
  </si>
  <si>
    <t>21</t>
  </si>
  <si>
    <t>注）平成15年度以降の取扱件数の減少は、各保健福祉事務所設置の家庭児童相談室の廃止によるものである。</t>
  </si>
  <si>
    <t>２４－７ 児童保護措置費・障害児施設給付費等県分及び市町村分実績 （平成21年度）</t>
  </si>
  <si>
    <t>区分</t>
  </si>
  <si>
    <t>児童養護施設</t>
  </si>
  <si>
    <t>児童自立　　支援施設</t>
  </si>
  <si>
    <t>知的
障害児
施設</t>
  </si>
  <si>
    <t>情緒
障害児短期
治療施設</t>
  </si>
  <si>
    <t>盲児
施設</t>
  </si>
  <si>
    <t>里      親
含保護
受託者</t>
  </si>
  <si>
    <t>肢体不自
由児施設
（入所）
（通園）</t>
  </si>
  <si>
    <t>国      立
療  養  所
肢 体 不
自 由 児</t>
  </si>
  <si>
    <t>重症心
身障害
児施設</t>
  </si>
  <si>
    <t>乳児院</t>
  </si>
  <si>
    <t>母子生活　　支援施設</t>
  </si>
  <si>
    <t>知的障
害児通
園施設</t>
  </si>
  <si>
    <t>助産
施設</t>
  </si>
  <si>
    <t>保育所</t>
  </si>
  <si>
    <t>児童保護措置費等</t>
  </si>
  <si>
    <t>事務費</t>
  </si>
  <si>
    <t>一般生活費</t>
  </si>
  <si>
    <t>乳児院病虚弱児等加算費</t>
  </si>
  <si>
    <t>被虐待児受入加算費</t>
  </si>
  <si>
    <t>看護代替要員費</t>
  </si>
  <si>
    <t>日用品費</t>
  </si>
  <si>
    <t>指導訓練材料費</t>
  </si>
  <si>
    <t>幼稚園費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</si>
  <si>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</si>
  <si>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</si>
  <si>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</si>
  <si>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</si>
  <si>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</si>
  <si>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</si>
  <si>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期末一時扶助費</t>
  </si>
  <si>
    <t>医療費</t>
  </si>
  <si>
    <t>職業補導費</t>
  </si>
  <si>
    <t>児童用採暖費</t>
  </si>
  <si>
    <t>就職支度金</t>
  </si>
  <si>
    <t>葬祭費</t>
  </si>
  <si>
    <t>連れ戻し費</t>
  </si>
  <si>
    <t>大学進学等自立生活支度費</t>
  </si>
  <si>
    <t>障害児施設給付費等</t>
  </si>
  <si>
    <t>障害児施設給付費</t>
  </si>
  <si>
    <t>高額障害児施設給付費</t>
  </si>
  <si>
    <t>特定入所障害児食費等給付費</t>
  </si>
  <si>
    <t>障害児施設医療費</t>
  </si>
  <si>
    <t>資料：県子育て支援課・障害政策課</t>
  </si>
  <si>
    <t>注）1 県単加算分は「その他」に算入した。</t>
  </si>
  <si>
    <t>　　2「保育所」は国庫負担の対象となる支弁総額のみ掲載した。</t>
  </si>
  <si>
    <t>２４－８ 児童福祉施設措置人員及び里親委託児童数 （平成21年度）</t>
  </si>
  <si>
    <t>児童養　護施設</t>
  </si>
  <si>
    <t>児童自立支援　　施　設</t>
  </si>
  <si>
    <t>知的
障害児
施設</t>
  </si>
  <si>
    <t>ファミ
リー
ホーム</t>
  </si>
  <si>
    <t>里   親
含保護
受託者</t>
  </si>
  <si>
    <t>肢体不自
由児施設
(入所)(通園)</t>
  </si>
  <si>
    <t>国    立
療 養 所
肢体不
自由児</t>
  </si>
  <si>
    <t>母子生活支援施　設</t>
  </si>
  <si>
    <t>知的障害児通
園施設</t>
  </si>
  <si>
    <t>盲児</t>
  </si>
  <si>
    <t>施設</t>
  </si>
  <si>
    <t>平成20年度平均</t>
  </si>
  <si>
    <t>平成21年度平均</t>
  </si>
  <si>
    <t>11</t>
  </si>
  <si>
    <t>12</t>
  </si>
  <si>
    <t>資料：県子育て支援課・障害政策課</t>
  </si>
  <si>
    <t>注）1 重症心身障害児施設には国立療養所委託児も含む。</t>
  </si>
  <si>
    <t xml:space="preserve">    2 「保育所」は、国庫負担の対象となる支弁総額のみ掲載した。</t>
  </si>
  <si>
    <t xml:space="preserve">    3 障害児施設は、児童福祉法２４条の２に規定する障害児施設給付費の支給決定を受けた人員も含む。</t>
  </si>
  <si>
    <t>２４－９　戦傷病者手帳交付状況 （平成21年度末）</t>
  </si>
  <si>
    <t>総計</t>
  </si>
  <si>
    <t>項症</t>
  </si>
  <si>
    <t>款症</t>
  </si>
  <si>
    <t>目症</t>
  </si>
  <si>
    <t>その他</t>
  </si>
  <si>
    <t>特別項症</t>
  </si>
  <si>
    <t>第一</t>
  </si>
  <si>
    <t>第二</t>
  </si>
  <si>
    <t>第三</t>
  </si>
  <si>
    <t>第四</t>
  </si>
  <si>
    <t>第五</t>
  </si>
  <si>
    <t>第六</t>
  </si>
  <si>
    <t>第七</t>
  </si>
  <si>
    <t>小計</t>
  </si>
  <si>
    <t>第一款症</t>
  </si>
  <si>
    <t>第一目症</t>
  </si>
  <si>
    <t>第三・四〃</t>
  </si>
  <si>
    <t>〃</t>
  </si>
  <si>
    <t>－</t>
  </si>
  <si>
    <t xml:space="preserve"> </t>
  </si>
  <si>
    <t>郡部総数</t>
  </si>
  <si>
    <t>資料：県国保援護課</t>
  </si>
  <si>
    <t>注）市町村名は平成22年3月31日による。</t>
  </si>
  <si>
    <t>２４－10 戦傷病者各種給付実績 （平成21年度）</t>
  </si>
  <si>
    <t>療養の給付</t>
  </si>
  <si>
    <t>療養手当の支給</t>
  </si>
  <si>
    <t>20年度</t>
  </si>
  <si>
    <t>21年度</t>
  </si>
  <si>
    <t>円</t>
  </si>
  <si>
    <t>入院</t>
  </si>
  <si>
    <t>通院</t>
  </si>
  <si>
    <t>審査支払事務</t>
  </si>
  <si>
    <t>合計</t>
  </si>
  <si>
    <t>区 分</t>
  </si>
  <si>
    <t>補装具の交付及び修理</t>
  </si>
  <si>
    <t>ＪＲ無賃乗車券交付</t>
  </si>
  <si>
    <t>交付</t>
  </si>
  <si>
    <t>甲種
(介護付）</t>
  </si>
  <si>
    <t>修理</t>
  </si>
  <si>
    <t>乙種
（単独）</t>
  </si>
  <si>
    <t>２４－１１旧軍人・軍属等恩給進達実績 （平成17～2１年度）</t>
  </si>
  <si>
    <t>普通恩給</t>
  </si>
  <si>
    <t>普通扶助料</t>
  </si>
  <si>
    <t>一時恩給</t>
  </si>
  <si>
    <t>一時扶助料</t>
  </si>
  <si>
    <t>傷病恩給</t>
  </si>
  <si>
    <t>加算改定</t>
  </si>
  <si>
    <t>一時金</t>
  </si>
  <si>
    <t>(公務扶助料含む)</t>
  </si>
  <si>
    <t>陸軍</t>
  </si>
  <si>
    <t>海軍</t>
  </si>
  <si>
    <t>２４－１２ 軍人等遺族援護措置裁定実績 （平成17～21年度）</t>
  </si>
  <si>
    <t>援護法</t>
  </si>
  <si>
    <t>特別弔慰金
支給法</t>
  </si>
  <si>
    <t>特別給付金支給法</t>
  </si>
  <si>
    <t>弔慰金</t>
  </si>
  <si>
    <t>遺族
年金</t>
  </si>
  <si>
    <t>遺族
給与金</t>
  </si>
  <si>
    <t>第八回戦没者等の
遺族に対する
特別弔慰金</t>
  </si>
  <si>
    <t>第九回戦没者等の
遺族に対する
特別弔慰金</t>
  </si>
  <si>
    <t>戦没者等の
妻に対する
特別給付金</t>
  </si>
  <si>
    <t>戦没者の父母
等に対する
特別給付金</t>
  </si>
  <si>
    <t>戦傷病者等の
妻に対する
特別給付金</t>
  </si>
  <si>
    <t>注）1 本県本籍者で他県居住者を含む。</t>
  </si>
  <si>
    <t>　　2 援護法は進達実績である。</t>
  </si>
  <si>
    <t>２４－１3 軍歴調査・証明交付実績 （平成17～21年度）</t>
  </si>
  <si>
    <t>年　　度</t>
  </si>
  <si>
    <t>履歴書交付</t>
  </si>
  <si>
    <t>兵籍謄本交付</t>
  </si>
  <si>
    <t>その他軍歴調査</t>
  </si>
  <si>
    <t>恩給関係</t>
  </si>
  <si>
    <t>平和祈念基金</t>
  </si>
  <si>
    <t>平成 17年度</t>
  </si>
  <si>
    <t>２４－１4 産業別労働者災害補償費支払状況（平成21年度）</t>
  </si>
  <si>
    <t>産業別</t>
  </si>
  <si>
    <t>適用状況</t>
  </si>
  <si>
    <t>保険料</t>
  </si>
  <si>
    <t>保険給付</t>
  </si>
  <si>
    <t>療養(補償)給付</t>
  </si>
  <si>
    <t>休業(補償)給付</t>
  </si>
  <si>
    <t>障害(補償)給付</t>
  </si>
  <si>
    <t>遺族(補償)給付</t>
  </si>
  <si>
    <t>葬祭料(給付)</t>
  </si>
  <si>
    <t>介護（補償）給付</t>
  </si>
  <si>
    <t>年金給付等</t>
  </si>
  <si>
    <t>事業場数</t>
  </si>
  <si>
    <t>労働者数</t>
  </si>
  <si>
    <t>徴収決定額</t>
  </si>
  <si>
    <t>収納額</t>
  </si>
  <si>
    <t>千円</t>
  </si>
  <si>
    <t>林業</t>
  </si>
  <si>
    <t>木材伐出業</t>
  </si>
  <si>
    <t>その他の林業</t>
  </si>
  <si>
    <t>鉱業</t>
  </si>
  <si>
    <t>金属又は非金属鉱業</t>
  </si>
  <si>
    <t>※石灰石鉱業又はドロマイト鉱業</t>
  </si>
  <si>
    <t>原油又は天然ガス鉱業</t>
  </si>
  <si>
    <t>採石業</t>
  </si>
  <si>
    <t>その他の鉱業</t>
  </si>
  <si>
    <t>石炭鉱業（※を除く）</t>
  </si>
  <si>
    <t>建設業</t>
  </si>
  <si>
    <t>水力発電施設、隧道等新設事業</t>
  </si>
  <si>
    <t>道路新設事業</t>
  </si>
  <si>
    <t>舗装工事業</t>
  </si>
  <si>
    <t>鉄道又は軌道新設事業</t>
  </si>
  <si>
    <t>建築事業</t>
  </si>
  <si>
    <t>既設建築物設備工事業</t>
  </si>
  <si>
    <t>機械装置の組立又は据付の事業</t>
  </si>
  <si>
    <t>その他の建設事業</t>
  </si>
  <si>
    <t>製造業</t>
  </si>
  <si>
    <t>食料品製造業</t>
  </si>
  <si>
    <t>たばこ等製造業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</si>
  <si>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</si>
  <si>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</si>
  <si>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</si>
  <si>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</si>
  <si>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</si>
  <si>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</si>
  <si>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コンクリート製造業</t>
  </si>
  <si>
    <t>陶磁器製品製造業</t>
  </si>
  <si>
    <t>その他の窯業又は土石製品製造業</t>
  </si>
  <si>
    <t>金属精錬業</t>
  </si>
  <si>
    <t>非鉄金属精錬業</t>
  </si>
  <si>
    <t>金属材料品製造業</t>
  </si>
  <si>
    <t>鋳物業</t>
  </si>
  <si>
    <t>金属製品製造業又は金属加工業</t>
  </si>
  <si>
    <t>洋食器･刃物･手工具又は一般金物製造業</t>
  </si>
  <si>
    <t>鍍金業</t>
  </si>
  <si>
    <t>機械器具製造業</t>
  </si>
  <si>
    <t>電気機械器具製造業</t>
  </si>
  <si>
    <t>輸送用機械器具製造業</t>
  </si>
  <si>
    <t>船舶製造又は修理業</t>
  </si>
  <si>
    <t>計量器・光学機械・時計等製造業</t>
  </si>
  <si>
    <t>貴金属製品･装身具･皮革製品製造業</t>
  </si>
  <si>
    <t>その他の製造業</t>
  </si>
  <si>
    <t>運輸業</t>
  </si>
  <si>
    <t>交通運輸事業</t>
  </si>
  <si>
    <t>貨物取扱事業</t>
  </si>
  <si>
    <t>港湾貨物取扱事業</t>
  </si>
  <si>
    <t>電気・ガス・水道又は熱供給の事業</t>
  </si>
  <si>
    <t>その他の事業</t>
  </si>
  <si>
    <t>農業又は海面漁業以外の漁業</t>
  </si>
  <si>
    <t>清掃・火葬又は屠畜の事業</t>
  </si>
  <si>
    <t>ビルメンテナンス業</t>
  </si>
  <si>
    <t>倉庫業･警備業･消毒又は害虫駆除の事業又はｺﾞﾙﾌ場の事業</t>
  </si>
  <si>
    <t>通信業、放送業、新聞業又は出版業</t>
  </si>
  <si>
    <t>卸売業、小売業、飲食店又は不動産業</t>
  </si>
  <si>
    <t>金融業、保険業又は不動産業</t>
  </si>
  <si>
    <t>一般失業対策事業</t>
  </si>
  <si>
    <t>その他の各種事業</t>
  </si>
  <si>
    <t>資料：群馬労働局</t>
  </si>
  <si>
    <t>注）1 通勤災害を含む。</t>
  </si>
  <si>
    <t xml:space="preserve">    2 事務組合委託事業場数を含む。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</si>
</sst>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\-#,##0;&quot;-&quot;;@"/>
    <numFmt numFmtId="180" formatCode="#,##0;&quot;△ &quot;#,##0"/>
    <numFmt numFmtId="181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distributed" vertical="center"/>
    </xf>
    <xf numFmtId="49" fontId="2" fillId="33" borderId="16" xfId="0" applyNumberFormat="1" applyFont="1" applyFill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9" fontId="2" fillId="0" borderId="10" xfId="43" applyFont="1" applyBorder="1" applyAlignment="1">
      <alignment horizontal="right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179" fontId="2" fillId="0" borderId="10" xfId="0" applyNumberFormat="1" applyFont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177" fontId="7" fillId="0" borderId="10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distributed" vertical="center"/>
    </xf>
    <xf numFmtId="0" fontId="9" fillId="0" borderId="10" xfId="0" applyFont="1" applyBorder="1" applyAlignment="1">
      <alignment/>
    </xf>
    <xf numFmtId="177" fontId="10" fillId="0" borderId="10" xfId="0" applyNumberFormat="1" applyFont="1" applyBorder="1" applyAlignment="1">
      <alignment horizontal="right" vertical="center" wrapText="1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33" borderId="20" xfId="0" applyFont="1" applyFill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22" xfId="0" applyNumberFormat="1" applyFont="1" applyBorder="1" applyAlignment="1">
      <alignment horizontal="right" vertical="center" wrapText="1"/>
    </xf>
    <xf numFmtId="41" fontId="7" fillId="0" borderId="21" xfId="0" applyNumberFormat="1" applyFont="1" applyBorder="1" applyAlignment="1">
      <alignment horizontal="right" vertical="center" wrapText="1"/>
    </xf>
    <xf numFmtId="41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41" fontId="7" fillId="0" borderId="13" xfId="0" applyNumberFormat="1" applyFont="1" applyBorder="1" applyAlignment="1">
      <alignment horizontal="right" vertical="center" wrapText="1"/>
    </xf>
    <xf numFmtId="41" fontId="2" fillId="0" borderId="21" xfId="0" applyNumberFormat="1" applyFont="1" applyBorder="1" applyAlignment="1">
      <alignment horizontal="right" vertical="center" wrapText="1"/>
    </xf>
    <xf numFmtId="0" fontId="2" fillId="33" borderId="23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 wrapText="1"/>
    </xf>
    <xf numFmtId="41" fontId="2" fillId="0" borderId="13" xfId="0" applyNumberFormat="1" applyFont="1" applyFill="1" applyBorder="1" applyAlignment="1">
      <alignment horizontal="right" vertical="center" wrapText="1"/>
    </xf>
    <xf numFmtId="41" fontId="2" fillId="0" borderId="21" xfId="0" applyNumberFormat="1" applyFont="1" applyFill="1" applyBorder="1" applyAlignment="1">
      <alignment horizontal="right" vertical="center" wrapText="1"/>
    </xf>
    <xf numFmtId="41" fontId="7" fillId="0" borderId="13" xfId="0" applyNumberFormat="1" applyFont="1" applyFill="1" applyBorder="1" applyAlignment="1">
      <alignment horizontal="right" vertical="center" wrapText="1"/>
    </xf>
    <xf numFmtId="177" fontId="2" fillId="0" borderId="21" xfId="0" applyNumberFormat="1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horizontal="right" vertical="center" wrapText="1"/>
    </xf>
    <xf numFmtId="41" fontId="2" fillId="0" borderId="11" xfId="0" applyNumberFormat="1" applyFont="1" applyFill="1" applyBorder="1" applyAlignment="1">
      <alignment horizontal="right" vertical="center" wrapText="1"/>
    </xf>
    <xf numFmtId="177" fontId="2" fillId="0" borderId="25" xfId="0" applyNumberFormat="1" applyFont="1" applyFill="1" applyBorder="1" applyAlignment="1">
      <alignment horizontal="right" vertical="center" wrapText="1"/>
    </xf>
    <xf numFmtId="177" fontId="2" fillId="0" borderId="26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177" fontId="2" fillId="0" borderId="27" xfId="0" applyNumberFormat="1" applyFont="1" applyBorder="1" applyAlignment="1">
      <alignment horizontal="right" vertical="center" wrapText="1"/>
    </xf>
    <xf numFmtId="41" fontId="2" fillId="0" borderId="22" xfId="0" applyNumberFormat="1" applyFont="1" applyBorder="1" applyAlignment="1">
      <alignment horizontal="right" vertical="center" wrapText="1"/>
    </xf>
    <xf numFmtId="41" fontId="7" fillId="0" borderId="22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41" fontId="2" fillId="0" borderId="26" xfId="0" applyNumberFormat="1" applyFont="1" applyBorder="1" applyAlignment="1">
      <alignment horizontal="right" vertical="center" wrapText="1"/>
    </xf>
    <xf numFmtId="177" fontId="2" fillId="0" borderId="28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41" fontId="7" fillId="0" borderId="28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7" fillId="0" borderId="10" xfId="0" applyNumberFormat="1" applyFont="1" applyBorder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left" vertical="center"/>
    </xf>
    <xf numFmtId="41" fontId="2" fillId="0" borderId="10" xfId="0" applyNumberFormat="1" applyFont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distributed" vertical="center"/>
    </xf>
    <xf numFmtId="38" fontId="2" fillId="0" borderId="10" xfId="51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38" fontId="7" fillId="0" borderId="10" xfId="51" applyFont="1" applyBorder="1" applyAlignment="1">
      <alignment horizontal="right" vertical="center"/>
    </xf>
    <xf numFmtId="38" fontId="2" fillId="0" borderId="0" xfId="51" applyFont="1" applyAlignment="1">
      <alignment vertical="center"/>
    </xf>
    <xf numFmtId="0" fontId="2" fillId="0" borderId="29" xfId="0" applyFont="1" applyBorder="1" applyAlignment="1">
      <alignment vertical="center"/>
    </xf>
    <xf numFmtId="38" fontId="7" fillId="0" borderId="10" xfId="51" applyFont="1" applyFill="1" applyBorder="1" applyAlignment="1">
      <alignment horizontal="right" vertical="center"/>
    </xf>
    <xf numFmtId="38" fontId="2" fillId="0" borderId="10" xfId="51" applyFont="1" applyFill="1" applyBorder="1" applyAlignment="1">
      <alignment horizontal="right" vertical="center"/>
    </xf>
    <xf numFmtId="38" fontId="2" fillId="0" borderId="10" xfId="51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 horizontal="distributed" vertical="center"/>
    </xf>
    <xf numFmtId="38" fontId="2" fillId="0" borderId="11" xfId="5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distributed" vertical="center"/>
    </xf>
    <xf numFmtId="38" fontId="2" fillId="0" borderId="11" xfId="51" applyFont="1" applyFill="1" applyBorder="1" applyAlignment="1">
      <alignment horizontal="right" vertical="center"/>
    </xf>
    <xf numFmtId="38" fontId="2" fillId="0" borderId="13" xfId="51" applyFont="1" applyFill="1" applyBorder="1" applyAlignment="1">
      <alignment horizontal="right" vertical="center"/>
    </xf>
    <xf numFmtId="38" fontId="2" fillId="0" borderId="14" xfId="51" applyFont="1" applyFill="1" applyBorder="1" applyAlignment="1">
      <alignment horizontal="right" vertical="center" wrapText="1"/>
    </xf>
    <xf numFmtId="0" fontId="11" fillId="33" borderId="20" xfId="0" applyFont="1" applyFill="1" applyBorder="1" applyAlignment="1">
      <alignment horizontal="distributed" vertical="center"/>
    </xf>
    <xf numFmtId="38" fontId="7" fillId="0" borderId="10" xfId="51" applyFont="1" applyFill="1" applyBorder="1" applyAlignment="1">
      <alignment horizontal="right" vertical="center" wrapText="1"/>
    </xf>
    <xf numFmtId="38" fontId="7" fillId="0" borderId="10" xfId="0" applyNumberFormat="1" applyFont="1" applyFill="1" applyBorder="1" applyAlignment="1">
      <alignment vertical="center"/>
    </xf>
    <xf numFmtId="38" fontId="7" fillId="0" borderId="10" xfId="51" applyFont="1" applyFill="1" applyBorder="1" applyAlignment="1">
      <alignment vertical="center"/>
    </xf>
    <xf numFmtId="0" fontId="2" fillId="33" borderId="16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38" fontId="2" fillId="0" borderId="0" xfId="5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horizontal="right" vertical="center" wrapText="1"/>
    </xf>
    <xf numFmtId="38" fontId="2" fillId="0" borderId="0" xfId="51" applyFont="1" applyFill="1" applyAlignment="1">
      <alignment vertical="center"/>
    </xf>
    <xf numFmtId="38" fontId="2" fillId="35" borderId="0" xfId="51" applyFont="1" applyFill="1" applyAlignment="1">
      <alignment vertical="center"/>
    </xf>
    <xf numFmtId="0" fontId="2" fillId="0" borderId="10" xfId="0" applyFont="1" applyBorder="1" applyAlignment="1" quotePrefix="1">
      <alignment horizontal="right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38" fontId="7" fillId="0" borderId="0" xfId="51" applyFont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7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7" fillId="34" borderId="10" xfId="0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distributed" vertical="center"/>
    </xf>
    <xf numFmtId="0" fontId="7" fillId="0" borderId="16" xfId="0" applyFont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34" borderId="30" xfId="0" applyFont="1" applyFill="1" applyBorder="1" applyAlignment="1">
      <alignment horizontal="distributed" vertical="center" wrapText="1"/>
    </xf>
    <xf numFmtId="0" fontId="2" fillId="34" borderId="31" xfId="0" applyFont="1" applyFill="1" applyBorder="1" applyAlignment="1">
      <alignment horizontal="distributed" vertical="center" wrapText="1"/>
    </xf>
    <xf numFmtId="0" fontId="2" fillId="34" borderId="32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36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>
      <alignment horizontal="right" vertical="center" shrinkToFit="1"/>
    </xf>
    <xf numFmtId="180" fontId="7" fillId="0" borderId="0" xfId="0" applyNumberFormat="1" applyFont="1" applyBorder="1" applyAlignment="1">
      <alignment vertical="center"/>
    </xf>
    <xf numFmtId="49" fontId="7" fillId="33" borderId="37" xfId="0" applyNumberFormat="1" applyFont="1" applyFill="1" applyBorder="1" applyAlignment="1">
      <alignment horizontal="distributed" vertical="center"/>
    </xf>
    <xf numFmtId="180" fontId="7" fillId="0" borderId="36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49" fontId="2" fillId="33" borderId="37" xfId="0" applyNumberFormat="1" applyFont="1" applyFill="1" applyBorder="1" applyAlignment="1">
      <alignment horizontal="distributed" vertical="center"/>
    </xf>
    <xf numFmtId="180" fontId="2" fillId="0" borderId="16" xfId="51" applyNumberFormat="1" applyFont="1" applyFill="1" applyBorder="1" applyAlignment="1">
      <alignment horizontal="right" vertical="center"/>
    </xf>
    <xf numFmtId="38" fontId="2" fillId="0" borderId="10" xfId="0" applyNumberFormat="1" applyFont="1" applyFill="1" applyBorder="1" applyAlignment="1">
      <alignment vertical="center"/>
    </xf>
    <xf numFmtId="38" fontId="2" fillId="0" borderId="36" xfId="51" applyFont="1" applyFill="1" applyBorder="1" applyAlignment="1">
      <alignment horizontal="right" vertical="center"/>
    </xf>
    <xf numFmtId="180" fontId="7" fillId="0" borderId="16" xfId="51" applyNumberFormat="1" applyFont="1" applyFill="1" applyBorder="1" applyAlignment="1">
      <alignment horizontal="right" vertical="center"/>
    </xf>
    <xf numFmtId="180" fontId="7" fillId="0" borderId="36" xfId="5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33" borderId="37" xfId="0" applyNumberFormat="1" applyFont="1" applyFill="1" applyBorder="1" applyAlignment="1">
      <alignment horizontal="distributed" vertical="center"/>
    </xf>
    <xf numFmtId="38" fontId="2" fillId="0" borderId="10" xfId="0" applyNumberFormat="1" applyFont="1" applyFill="1" applyBorder="1" applyAlignment="1">
      <alignment horizontal="right" vertical="center"/>
    </xf>
    <xf numFmtId="49" fontId="3" fillId="33" borderId="37" xfId="0" applyNumberFormat="1" applyFont="1" applyFill="1" applyBorder="1" applyAlignment="1">
      <alignment horizontal="distributed" vertical="center"/>
    </xf>
    <xf numFmtId="180" fontId="2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38" fontId="7" fillId="0" borderId="36" xfId="51" applyFont="1" applyFill="1" applyBorder="1" applyAlignment="1">
      <alignment horizontal="right" vertical="center"/>
    </xf>
    <xf numFmtId="49" fontId="11" fillId="33" borderId="38" xfId="0" applyNumberFormat="1" applyFont="1" applyFill="1" applyBorder="1" applyAlignment="1">
      <alignment horizontal="distributed" vertical="center"/>
    </xf>
    <xf numFmtId="180" fontId="2" fillId="0" borderId="20" xfId="51" applyNumberFormat="1" applyFont="1" applyFill="1" applyBorder="1" applyAlignment="1">
      <alignment horizontal="right" vertical="center"/>
    </xf>
    <xf numFmtId="38" fontId="2" fillId="0" borderId="39" xfId="51" applyFont="1" applyFill="1" applyBorder="1" applyAlignment="1">
      <alignment horizontal="right" vertical="center"/>
    </xf>
    <xf numFmtId="49" fontId="2" fillId="33" borderId="38" xfId="0" applyNumberFormat="1" applyFont="1" applyFill="1" applyBorder="1" applyAlignment="1">
      <alignment horizontal="distributed" vertical="center"/>
    </xf>
    <xf numFmtId="38" fontId="2" fillId="0" borderId="20" xfId="51" applyFont="1" applyFill="1" applyBorder="1" applyAlignment="1">
      <alignment horizontal="right" vertical="center"/>
    </xf>
    <xf numFmtId="49" fontId="2" fillId="33" borderId="40" xfId="0" applyNumberFormat="1" applyFont="1" applyFill="1" applyBorder="1" applyAlignment="1">
      <alignment horizontal="distributed" vertical="center"/>
    </xf>
    <xf numFmtId="180" fontId="2" fillId="0" borderId="41" xfId="51" applyNumberFormat="1" applyFont="1" applyFill="1" applyBorder="1" applyAlignment="1">
      <alignment horizontal="right" vertical="center"/>
    </xf>
    <xf numFmtId="38" fontId="2" fillId="0" borderId="42" xfId="51" applyFont="1" applyFill="1" applyBorder="1" applyAlignment="1">
      <alignment horizontal="right" vertical="center"/>
    </xf>
    <xf numFmtId="38" fontId="2" fillId="0" borderId="42" xfId="0" applyNumberFormat="1" applyFont="1" applyFill="1" applyBorder="1" applyAlignment="1">
      <alignment vertical="center"/>
    </xf>
    <xf numFmtId="38" fontId="2" fillId="0" borderId="43" xfId="51" applyFont="1" applyFill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 shrinkToFit="1"/>
    </xf>
    <xf numFmtId="180" fontId="7" fillId="0" borderId="0" xfId="0" applyNumberFormat="1" applyFont="1" applyFill="1" applyBorder="1" applyAlignment="1">
      <alignment horizontal="right" vertical="center" shrinkToFit="1"/>
    </xf>
    <xf numFmtId="0" fontId="2" fillId="34" borderId="13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distributed" vertical="center"/>
    </xf>
    <xf numFmtId="49" fontId="2" fillId="33" borderId="15" xfId="0" applyNumberFormat="1" applyFont="1" applyFill="1" applyBorder="1" applyAlignment="1">
      <alignment horizontal="distributed" vertical="center"/>
    </xf>
    <xf numFmtId="49" fontId="2" fillId="33" borderId="16" xfId="0" applyNumberFormat="1" applyFont="1" applyFill="1" applyBorder="1" applyAlignment="1">
      <alignment horizontal="distributed" vertical="center"/>
    </xf>
    <xf numFmtId="49" fontId="7" fillId="33" borderId="17" xfId="0" applyNumberFormat="1" applyFont="1" applyFill="1" applyBorder="1" applyAlignment="1">
      <alignment horizontal="distributed" vertical="center"/>
    </xf>
    <xf numFmtId="49" fontId="7" fillId="33" borderId="15" xfId="0" applyNumberFormat="1" applyFont="1" applyFill="1" applyBorder="1" applyAlignment="1">
      <alignment horizontal="distributed" vertical="center"/>
    </xf>
    <xf numFmtId="49" fontId="7" fillId="33" borderId="16" xfId="0" applyNumberFormat="1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44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center" vertical="distributed"/>
    </xf>
    <xf numFmtId="0" fontId="2" fillId="34" borderId="15" xfId="0" applyFont="1" applyFill="1" applyBorder="1" applyAlignment="1">
      <alignment horizontal="center" vertical="distributed"/>
    </xf>
    <xf numFmtId="0" fontId="2" fillId="34" borderId="16" xfId="0" applyFont="1" applyFill="1" applyBorder="1" applyAlignment="1">
      <alignment horizontal="center" vertical="distributed"/>
    </xf>
    <xf numFmtId="0" fontId="2" fillId="34" borderId="23" xfId="0" applyFont="1" applyFill="1" applyBorder="1" applyAlignment="1">
      <alignment horizontal="distributed" vertical="center"/>
    </xf>
    <xf numFmtId="0" fontId="0" fillId="34" borderId="11" xfId="0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distributed" vertical="center"/>
    </xf>
    <xf numFmtId="0" fontId="11" fillId="33" borderId="23" xfId="0" applyFont="1" applyFill="1" applyBorder="1" applyAlignment="1">
      <alignment horizontal="distributed" vertical="center"/>
    </xf>
    <xf numFmtId="0" fontId="11" fillId="33" borderId="20" xfId="0" applyFont="1" applyFill="1" applyBorder="1" applyAlignment="1">
      <alignment horizontal="distributed" vertical="center"/>
    </xf>
    <xf numFmtId="0" fontId="11" fillId="33" borderId="29" xfId="0" applyFont="1" applyFill="1" applyBorder="1" applyAlignment="1">
      <alignment horizontal="distributed" vertical="center"/>
    </xf>
    <xf numFmtId="0" fontId="11" fillId="33" borderId="44" xfId="0" applyFont="1" applyFill="1" applyBorder="1" applyAlignment="1">
      <alignment horizontal="distributed" vertical="center"/>
    </xf>
    <xf numFmtId="0" fontId="11" fillId="33" borderId="24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2" fillId="34" borderId="20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 shrinkToFit="1"/>
    </xf>
    <xf numFmtId="0" fontId="7" fillId="33" borderId="20" xfId="0" applyFont="1" applyFill="1" applyBorder="1" applyAlignment="1">
      <alignment horizontal="distributed" vertical="center" shrinkToFit="1"/>
    </xf>
    <xf numFmtId="0" fontId="7" fillId="33" borderId="24" xfId="0" applyFont="1" applyFill="1" applyBorder="1" applyAlignment="1">
      <alignment horizontal="distributed" vertical="center" shrinkToFit="1"/>
    </xf>
    <xf numFmtId="0" fontId="7" fillId="33" borderId="19" xfId="0" applyFont="1" applyFill="1" applyBorder="1" applyAlignment="1">
      <alignment horizontal="distributed" vertical="center" shrinkToFit="1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38" fontId="2" fillId="34" borderId="13" xfId="51" applyFont="1" applyFill="1" applyBorder="1" applyAlignment="1">
      <alignment horizontal="distributed" vertical="center" wrapText="1"/>
    </xf>
    <xf numFmtId="38" fontId="2" fillId="34" borderId="14" xfId="51" applyFont="1" applyFill="1" applyBorder="1" applyAlignment="1">
      <alignment horizontal="distributed" vertical="center"/>
    </xf>
    <xf numFmtId="38" fontId="2" fillId="34" borderId="11" xfId="51" applyFont="1" applyFill="1" applyBorder="1" applyAlignment="1">
      <alignment horizontal="distributed" vertical="center"/>
    </xf>
    <xf numFmtId="38" fontId="2" fillId="34" borderId="13" xfId="51" applyFont="1" applyFill="1" applyBorder="1" applyAlignment="1">
      <alignment horizontal="center" vertical="center" wrapText="1"/>
    </xf>
    <xf numFmtId="38" fontId="2" fillId="34" borderId="14" xfId="51" applyFont="1" applyFill="1" applyBorder="1" applyAlignment="1">
      <alignment horizontal="center" vertical="center" wrapText="1"/>
    </xf>
    <xf numFmtId="38" fontId="2" fillId="34" borderId="11" xfId="51" applyFont="1" applyFill="1" applyBorder="1" applyAlignment="1">
      <alignment horizontal="center" vertical="center" wrapText="1"/>
    </xf>
    <xf numFmtId="38" fontId="2" fillId="34" borderId="13" xfId="51" applyFont="1" applyFill="1" applyBorder="1" applyAlignment="1">
      <alignment horizontal="distributed" vertical="center" wrapText="1"/>
    </xf>
    <xf numFmtId="38" fontId="2" fillId="34" borderId="14" xfId="51" applyFont="1" applyFill="1" applyBorder="1" applyAlignment="1">
      <alignment horizontal="distributed" vertical="center"/>
    </xf>
    <xf numFmtId="38" fontId="2" fillId="34" borderId="11" xfId="51" applyFont="1" applyFill="1" applyBorder="1" applyAlignment="1">
      <alignment horizontal="distributed" vertical="center"/>
    </xf>
    <xf numFmtId="38" fontId="2" fillId="34" borderId="14" xfId="51" applyFont="1" applyFill="1" applyBorder="1" applyAlignment="1">
      <alignment horizontal="distributed" vertical="center" wrapText="1"/>
    </xf>
    <xf numFmtId="38" fontId="2" fillId="34" borderId="11" xfId="51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textRotation="255" shrinkToFit="1"/>
    </xf>
    <xf numFmtId="0" fontId="2" fillId="33" borderId="14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7" fillId="33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255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 textRotation="255"/>
    </xf>
    <xf numFmtId="0" fontId="7" fillId="33" borderId="24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center" vertical="distributed" textRotation="255" wrapText="1"/>
    </xf>
    <xf numFmtId="0" fontId="2" fillId="34" borderId="14" xfId="0" applyFont="1" applyFill="1" applyBorder="1" applyAlignment="1">
      <alignment horizontal="center" vertical="distributed" textRotation="255" wrapText="1"/>
    </xf>
    <xf numFmtId="0" fontId="2" fillId="34" borderId="11" xfId="0" applyFont="1" applyFill="1" applyBorder="1" applyAlignment="1">
      <alignment horizontal="center" vertical="distributed" textRotation="255" wrapText="1"/>
    </xf>
    <xf numFmtId="0" fontId="2" fillId="34" borderId="13" xfId="0" applyFont="1" applyFill="1" applyBorder="1" applyAlignment="1">
      <alignment horizontal="center" vertical="top" textRotation="255" shrinkToFit="1"/>
    </xf>
    <xf numFmtId="0" fontId="2" fillId="34" borderId="14" xfId="0" applyFont="1" applyFill="1" applyBorder="1" applyAlignment="1">
      <alignment horizontal="center" vertical="top" textRotation="255" shrinkToFit="1"/>
    </xf>
    <xf numFmtId="0" fontId="2" fillId="34" borderId="11" xfId="0" applyFont="1" applyFill="1" applyBorder="1" applyAlignment="1">
      <alignment horizontal="center" vertical="top" textRotation="255" shrinkToFit="1"/>
    </xf>
    <xf numFmtId="0" fontId="6" fillId="34" borderId="13" xfId="0" applyFont="1" applyFill="1" applyBorder="1" applyAlignment="1">
      <alignment horizontal="center" vertical="top" textRotation="255" wrapText="1"/>
    </xf>
    <xf numFmtId="0" fontId="6" fillId="34" borderId="14" xfId="0" applyFont="1" applyFill="1" applyBorder="1" applyAlignment="1">
      <alignment horizontal="center" vertical="top" textRotation="255" wrapText="1"/>
    </xf>
    <xf numFmtId="0" fontId="2" fillId="34" borderId="14" xfId="0" applyFont="1" applyFill="1" applyBorder="1" applyAlignment="1">
      <alignment horizontal="center" vertical="center" textRotation="255" wrapText="1"/>
    </xf>
    <xf numFmtId="0" fontId="2" fillId="34" borderId="11" xfId="0" applyFont="1" applyFill="1" applyBorder="1" applyAlignment="1">
      <alignment horizontal="center" vertical="center" textRotation="255" wrapText="1"/>
    </xf>
    <xf numFmtId="0" fontId="48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distributed" vertical="center" wrapText="1"/>
    </xf>
    <xf numFmtId="0" fontId="7" fillId="34" borderId="10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77" fontId="7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distributed" vertical="center" wrapText="1"/>
    </xf>
    <xf numFmtId="0" fontId="2" fillId="34" borderId="19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distributed" vertical="center" wrapText="1"/>
    </xf>
    <xf numFmtId="0" fontId="11" fillId="34" borderId="14" xfId="0" applyFont="1" applyFill="1" applyBorder="1" applyAlignment="1">
      <alignment horizontal="distributed" vertical="center" wrapText="1"/>
    </xf>
    <xf numFmtId="0" fontId="11" fillId="34" borderId="11" xfId="0" applyFont="1" applyFill="1" applyBorder="1" applyAlignment="1">
      <alignment horizontal="distributed" vertical="center" wrapText="1"/>
    </xf>
    <xf numFmtId="0" fontId="2" fillId="34" borderId="23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6" fontId="2" fillId="34" borderId="20" xfId="61" applyFont="1" applyFill="1" applyBorder="1" applyAlignment="1">
      <alignment horizontal="center" vertical="center" wrapText="1"/>
    </xf>
    <xf numFmtId="6" fontId="2" fillId="34" borderId="19" xfId="6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37" xfId="0" applyFont="1" applyFill="1" applyBorder="1" applyAlignment="1">
      <alignment horizontal="distributed" vertical="center" wrapText="1"/>
    </xf>
    <xf numFmtId="0" fontId="2" fillId="33" borderId="45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7" fillId="33" borderId="45" xfId="0" applyFont="1" applyFill="1" applyBorder="1" applyAlignment="1">
      <alignment horizontal="distributed" vertical="center"/>
    </xf>
    <xf numFmtId="0" fontId="7" fillId="33" borderId="37" xfId="0" applyFont="1" applyFill="1" applyBorder="1" applyAlignment="1">
      <alignment horizontal="distributed" vertical="center"/>
    </xf>
    <xf numFmtId="0" fontId="2" fillId="33" borderId="46" xfId="0" applyFont="1" applyFill="1" applyBorder="1" applyAlignment="1">
      <alignment horizontal="center" vertical="distributed" textRotation="255"/>
    </xf>
    <xf numFmtId="0" fontId="2" fillId="33" borderId="47" xfId="0" applyFont="1" applyFill="1" applyBorder="1" applyAlignment="1">
      <alignment horizontal="center" vertical="distributed" textRotation="255"/>
    </xf>
    <xf numFmtId="0" fontId="2" fillId="33" borderId="48" xfId="0" applyFont="1" applyFill="1" applyBorder="1" applyAlignment="1">
      <alignment horizontal="center" vertical="distributed" textRotation="255"/>
    </xf>
    <xf numFmtId="0" fontId="2" fillId="33" borderId="49" xfId="0" applyFont="1" applyFill="1" applyBorder="1" applyAlignment="1">
      <alignment horizontal="distributed" vertical="center"/>
    </xf>
    <xf numFmtId="0" fontId="2" fillId="33" borderId="50" xfId="0" applyFont="1" applyFill="1" applyBorder="1" applyAlignment="1">
      <alignment horizontal="distributed" vertical="center"/>
    </xf>
    <xf numFmtId="0" fontId="2" fillId="33" borderId="51" xfId="0" applyFont="1" applyFill="1" applyBorder="1" applyAlignment="1">
      <alignment horizontal="distributed" vertical="center"/>
    </xf>
    <xf numFmtId="0" fontId="2" fillId="33" borderId="52" xfId="0" applyFont="1" applyFill="1" applyBorder="1" applyAlignment="1">
      <alignment horizontal="distributed" vertical="center"/>
    </xf>
    <xf numFmtId="0" fontId="2" fillId="33" borderId="53" xfId="0" applyFont="1" applyFill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/>
    </xf>
    <xf numFmtId="0" fontId="2" fillId="34" borderId="55" xfId="0" applyFont="1" applyFill="1" applyBorder="1" applyAlignment="1">
      <alignment horizontal="distributed" vertical="center"/>
    </xf>
    <xf numFmtId="0" fontId="2" fillId="34" borderId="56" xfId="0" applyFont="1" applyFill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57" xfId="0" applyFont="1" applyFill="1" applyBorder="1" applyAlignment="1">
      <alignment horizontal="distributed" vertical="center"/>
    </xf>
    <xf numFmtId="0" fontId="2" fillId="34" borderId="58" xfId="0" applyFont="1" applyFill="1" applyBorder="1" applyAlignment="1">
      <alignment horizontal="distributed" vertical="center" wrapText="1"/>
    </xf>
    <xf numFmtId="0" fontId="2" fillId="34" borderId="59" xfId="0" applyFont="1" applyFill="1" applyBorder="1" applyAlignment="1">
      <alignment horizontal="distributed" vertical="center" wrapText="1"/>
    </xf>
    <xf numFmtId="0" fontId="2" fillId="34" borderId="60" xfId="0" applyFont="1" applyFill="1" applyBorder="1" applyAlignment="1">
      <alignment horizontal="distributed" vertical="center" wrapText="1"/>
    </xf>
    <xf numFmtId="0" fontId="2" fillId="33" borderId="46" xfId="0" applyFont="1" applyFill="1" applyBorder="1" applyAlignment="1">
      <alignment horizontal="center" vertical="center" textRotation="255" shrinkToFit="1"/>
    </xf>
    <xf numFmtId="0" fontId="2" fillId="33" borderId="47" xfId="0" applyFont="1" applyFill="1" applyBorder="1" applyAlignment="1">
      <alignment horizontal="center" vertical="center" textRotation="255" shrinkToFit="1"/>
    </xf>
    <xf numFmtId="0" fontId="0" fillId="33" borderId="48" xfId="0" applyFill="1" applyBorder="1" applyAlignment="1">
      <alignment horizontal="center" vertical="center" textRotation="255" shrinkToFit="1"/>
    </xf>
    <xf numFmtId="0" fontId="8" fillId="33" borderId="45" xfId="0" applyFont="1" applyFill="1" applyBorder="1" applyAlignment="1">
      <alignment horizontal="distributed" vertical="center" wrapText="1"/>
    </xf>
    <xf numFmtId="0" fontId="8" fillId="33" borderId="37" xfId="0" applyFont="1" applyFill="1" applyBorder="1" applyAlignment="1">
      <alignment horizontal="distributed" vertical="center" wrapText="1"/>
    </xf>
    <xf numFmtId="0" fontId="2" fillId="33" borderId="46" xfId="0" applyFont="1" applyFill="1" applyBorder="1" applyAlignment="1">
      <alignment horizontal="center" vertical="center" textRotation="255"/>
    </xf>
    <xf numFmtId="0" fontId="2" fillId="33" borderId="47" xfId="0" applyFont="1" applyFill="1" applyBorder="1" applyAlignment="1">
      <alignment horizontal="center" vertical="center" textRotation="255"/>
    </xf>
    <xf numFmtId="0" fontId="2" fillId="33" borderId="61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21</xdr:row>
      <xdr:rowOff>0</xdr:rowOff>
    </xdr:from>
    <xdr:to>
      <xdr:col>9</xdr:col>
      <xdr:colOff>895350</xdr:colOff>
      <xdr:row>21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953125" y="3352800"/>
          <a:ext cx="1352550" cy="0"/>
        </a:xfrm>
        <a:prstGeom prst="upArrow">
          <a:avLst>
            <a:gd name="adj1" fmla="val -2147483648"/>
            <a:gd name="adj2" fmla="val -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千円単位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四捨五入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95250</xdr:rowOff>
    </xdr:from>
    <xdr:to>
      <xdr:col>9</xdr:col>
      <xdr:colOff>704850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905625" y="581025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</xdr:row>
      <xdr:rowOff>28575</xdr:rowOff>
    </xdr:from>
    <xdr:to>
      <xdr:col>11</xdr:col>
      <xdr:colOff>714375</xdr:colOff>
      <xdr:row>5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8667750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95250</xdr:rowOff>
    </xdr:from>
    <xdr:to>
      <xdr:col>18</xdr:col>
      <xdr:colOff>0</xdr:colOff>
      <xdr:row>5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14935200" y="581025"/>
          <a:ext cx="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</xdr:row>
      <xdr:rowOff>28575</xdr:rowOff>
    </xdr:from>
    <xdr:to>
      <xdr:col>11</xdr:col>
      <xdr:colOff>714375</xdr:colOff>
      <xdr:row>5</xdr:row>
      <xdr:rowOff>142875</xdr:rowOff>
    </xdr:to>
    <xdr:sp>
      <xdr:nvSpPr>
        <xdr:cNvPr id="4" name="AutoShape 9"/>
        <xdr:cNvSpPr>
          <a:spLocks/>
        </xdr:cNvSpPr>
      </xdr:nvSpPr>
      <xdr:spPr>
        <a:xfrm>
          <a:off x="8667750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4</xdr:row>
      <xdr:rowOff>28575</xdr:rowOff>
    </xdr:from>
    <xdr:to>
      <xdr:col>11</xdr:col>
      <xdr:colOff>552450</xdr:colOff>
      <xdr:row>5</xdr:row>
      <xdr:rowOff>142875</xdr:rowOff>
    </xdr:to>
    <xdr:sp>
      <xdr:nvSpPr>
        <xdr:cNvPr id="1" name="AutoShape 11"/>
        <xdr:cNvSpPr>
          <a:spLocks/>
        </xdr:cNvSpPr>
      </xdr:nvSpPr>
      <xdr:spPr>
        <a:xfrm>
          <a:off x="5095875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28575</xdr:rowOff>
    </xdr:from>
    <xdr:to>
      <xdr:col>11</xdr:col>
      <xdr:colOff>552450</xdr:colOff>
      <xdr:row>5</xdr:row>
      <xdr:rowOff>142875</xdr:rowOff>
    </xdr:to>
    <xdr:sp>
      <xdr:nvSpPr>
        <xdr:cNvPr id="2" name="AutoShape 12"/>
        <xdr:cNvSpPr>
          <a:spLocks/>
        </xdr:cNvSpPr>
      </xdr:nvSpPr>
      <xdr:spPr>
        <a:xfrm>
          <a:off x="5095875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26</xdr:row>
      <xdr:rowOff>0</xdr:rowOff>
    </xdr:from>
    <xdr:to>
      <xdr:col>11</xdr:col>
      <xdr:colOff>552450</xdr:colOff>
      <xdr:row>26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5095875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26</xdr:row>
      <xdr:rowOff>0</xdr:rowOff>
    </xdr:from>
    <xdr:to>
      <xdr:col>11</xdr:col>
      <xdr:colOff>552450</xdr:colOff>
      <xdr:row>26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5095875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tabSelected="1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14" width="8.125" style="1" customWidth="1"/>
    <col min="15" max="16384" width="9.00390625" style="1" customWidth="1"/>
  </cols>
  <sheetData>
    <row r="1" ht="14.25" customHeight="1">
      <c r="B1" s="7" t="s">
        <v>29</v>
      </c>
    </row>
    <row r="3" spans="2:14" ht="12" customHeight="1">
      <c r="B3" s="192" t="s">
        <v>1</v>
      </c>
      <c r="C3" s="189" t="s">
        <v>2</v>
      </c>
      <c r="D3" s="189" t="s">
        <v>3</v>
      </c>
      <c r="E3" s="196" t="s">
        <v>4</v>
      </c>
      <c r="F3" s="193" t="s">
        <v>5</v>
      </c>
      <c r="G3" s="194"/>
      <c r="H3" s="194"/>
      <c r="I3" s="194"/>
      <c r="J3" s="194"/>
      <c r="K3" s="194"/>
      <c r="L3" s="194"/>
      <c r="M3" s="194"/>
      <c r="N3" s="195"/>
    </row>
    <row r="4" spans="2:14" ht="12" customHeight="1">
      <c r="B4" s="192"/>
      <c r="C4" s="190"/>
      <c r="D4" s="190"/>
      <c r="E4" s="197"/>
      <c r="F4" s="187" t="s">
        <v>6</v>
      </c>
      <c r="G4" s="187" t="s">
        <v>7</v>
      </c>
      <c r="H4" s="187" t="s">
        <v>8</v>
      </c>
      <c r="I4" s="187" t="s">
        <v>0</v>
      </c>
      <c r="J4" s="193" t="s">
        <v>9</v>
      </c>
      <c r="K4" s="194"/>
      <c r="L4" s="194"/>
      <c r="M4" s="195"/>
      <c r="N4" s="187" t="s">
        <v>10</v>
      </c>
    </row>
    <row r="5" spans="2:14" ht="12" customHeight="1">
      <c r="B5" s="192"/>
      <c r="C5" s="191"/>
      <c r="D5" s="191"/>
      <c r="E5" s="198"/>
      <c r="F5" s="188"/>
      <c r="G5" s="188"/>
      <c r="H5" s="188"/>
      <c r="I5" s="188"/>
      <c r="J5" s="10" t="s">
        <v>11</v>
      </c>
      <c r="K5" s="10" t="s">
        <v>12</v>
      </c>
      <c r="L5" s="11" t="s">
        <v>13</v>
      </c>
      <c r="M5" s="11" t="s">
        <v>14</v>
      </c>
      <c r="N5" s="188"/>
    </row>
    <row r="6" spans="2:14" ht="12" customHeight="1">
      <c r="B6" s="8"/>
      <c r="C6" s="2" t="s">
        <v>15</v>
      </c>
      <c r="D6" s="2" t="s">
        <v>16</v>
      </c>
      <c r="E6" s="2" t="s">
        <v>17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  <c r="M6" s="2" t="s">
        <v>16</v>
      </c>
      <c r="N6" s="2" t="s">
        <v>16</v>
      </c>
    </row>
    <row r="7" spans="2:14" ht="12" customHeight="1">
      <c r="B7" s="9" t="s">
        <v>30</v>
      </c>
      <c r="C7" s="3">
        <v>7492</v>
      </c>
      <c r="D7" s="4">
        <v>9615</v>
      </c>
      <c r="E7" s="6">
        <v>4.8</v>
      </c>
      <c r="F7" s="4">
        <v>8752</v>
      </c>
      <c r="G7" s="4">
        <v>7398</v>
      </c>
      <c r="H7" s="4">
        <v>535</v>
      </c>
      <c r="I7" s="4">
        <v>1469</v>
      </c>
      <c r="J7" s="4">
        <v>341</v>
      </c>
      <c r="K7" s="4">
        <v>507</v>
      </c>
      <c r="L7" s="4">
        <v>99</v>
      </c>
      <c r="M7" s="4">
        <v>6979</v>
      </c>
      <c r="N7" s="4">
        <v>144</v>
      </c>
    </row>
    <row r="8" spans="2:14" ht="12" customHeight="1">
      <c r="B8" s="9" t="s">
        <v>27</v>
      </c>
      <c r="C8" s="4">
        <v>7594</v>
      </c>
      <c r="D8" s="4">
        <v>9766</v>
      </c>
      <c r="E8" s="6">
        <v>4.9</v>
      </c>
      <c r="F8" s="4">
        <v>8878</v>
      </c>
      <c r="G8" s="4">
        <v>7519</v>
      </c>
      <c r="H8" s="4">
        <v>549</v>
      </c>
      <c r="I8" s="4">
        <v>1455</v>
      </c>
      <c r="J8" s="4">
        <v>333</v>
      </c>
      <c r="K8" s="4">
        <v>546</v>
      </c>
      <c r="L8" s="4">
        <v>102</v>
      </c>
      <c r="M8" s="4">
        <v>7013</v>
      </c>
      <c r="N8" s="4">
        <v>179</v>
      </c>
    </row>
    <row r="9" spans="2:14" ht="12" customHeight="1">
      <c r="B9" s="9" t="s">
        <v>26</v>
      </c>
      <c r="C9" s="4">
        <v>7701</v>
      </c>
      <c r="D9" s="4">
        <v>9917</v>
      </c>
      <c r="E9" s="6">
        <v>4.9</v>
      </c>
      <c r="F9" s="4">
        <v>9002</v>
      </c>
      <c r="G9" s="4">
        <v>7675</v>
      </c>
      <c r="H9" s="4">
        <v>562</v>
      </c>
      <c r="I9" s="4">
        <v>1485</v>
      </c>
      <c r="J9" s="4">
        <v>336</v>
      </c>
      <c r="K9" s="4">
        <v>541</v>
      </c>
      <c r="L9" s="1">
        <v>103</v>
      </c>
      <c r="M9" s="4">
        <v>7219</v>
      </c>
      <c r="N9" s="4">
        <v>199</v>
      </c>
    </row>
    <row r="10" spans="2:14" ht="12" customHeight="1">
      <c r="B10" s="9" t="s">
        <v>25</v>
      </c>
      <c r="C10" s="4">
        <v>7898</v>
      </c>
      <c r="D10" s="4">
        <v>10168</v>
      </c>
      <c r="E10" s="6">
        <v>5.1</v>
      </c>
      <c r="F10" s="4">
        <v>9277</v>
      </c>
      <c r="G10" s="4">
        <v>7888</v>
      </c>
      <c r="H10" s="4">
        <v>577</v>
      </c>
      <c r="I10" s="4">
        <v>1493</v>
      </c>
      <c r="J10" s="4">
        <v>341</v>
      </c>
      <c r="K10" s="4">
        <v>548</v>
      </c>
      <c r="L10" s="4">
        <v>112</v>
      </c>
      <c r="M10" s="4">
        <v>7324</v>
      </c>
      <c r="N10" s="4">
        <v>219</v>
      </c>
    </row>
    <row r="11" spans="2:14" ht="12" customHeight="1">
      <c r="B11" s="9" t="s">
        <v>24</v>
      </c>
      <c r="C11" s="4">
        <v>8016</v>
      </c>
      <c r="D11" s="4">
        <v>10362</v>
      </c>
      <c r="E11" s="6">
        <v>5.1</v>
      </c>
      <c r="F11" s="4">
        <v>9453</v>
      </c>
      <c r="G11" s="4">
        <v>8061</v>
      </c>
      <c r="H11" s="4">
        <v>599</v>
      </c>
      <c r="I11" s="4">
        <v>1498</v>
      </c>
      <c r="J11" s="4">
        <v>337</v>
      </c>
      <c r="K11" s="4">
        <v>542</v>
      </c>
      <c r="L11" s="4">
        <v>109</v>
      </c>
      <c r="M11" s="4">
        <v>7454</v>
      </c>
      <c r="N11" s="4">
        <v>216</v>
      </c>
    </row>
    <row r="12" spans="2:14" ht="12" customHeight="1">
      <c r="B12" s="9" t="s">
        <v>23</v>
      </c>
      <c r="C12" s="4">
        <v>8128</v>
      </c>
      <c r="D12" s="4">
        <v>10524</v>
      </c>
      <c r="E12" s="6">
        <v>5.2</v>
      </c>
      <c r="F12" s="4">
        <v>9619</v>
      </c>
      <c r="G12" s="4">
        <v>8215</v>
      </c>
      <c r="H12" s="4">
        <v>614</v>
      </c>
      <c r="I12" s="4">
        <v>1511</v>
      </c>
      <c r="J12" s="4">
        <v>333</v>
      </c>
      <c r="K12" s="4">
        <v>526</v>
      </c>
      <c r="L12" s="4">
        <v>101</v>
      </c>
      <c r="M12" s="4">
        <v>7643</v>
      </c>
      <c r="N12" s="4">
        <v>206</v>
      </c>
    </row>
    <row r="13" spans="2:14" ht="12" customHeight="1">
      <c r="B13" s="9" t="s">
        <v>18</v>
      </c>
      <c r="C13" s="4">
        <v>8280</v>
      </c>
      <c r="D13" s="4">
        <v>10731</v>
      </c>
      <c r="E13" s="6">
        <v>5.3</v>
      </c>
      <c r="F13" s="4">
        <v>9855</v>
      </c>
      <c r="G13" s="4">
        <v>8394</v>
      </c>
      <c r="H13" s="4">
        <v>636</v>
      </c>
      <c r="I13" s="4">
        <v>1536</v>
      </c>
      <c r="J13" s="4">
        <v>324</v>
      </c>
      <c r="K13" s="4">
        <v>515</v>
      </c>
      <c r="L13" s="4">
        <v>106</v>
      </c>
      <c r="M13" s="4">
        <v>7848</v>
      </c>
      <c r="N13" s="4">
        <v>215</v>
      </c>
    </row>
    <row r="14" spans="2:14" ht="12" customHeight="1">
      <c r="B14" s="9" t="s">
        <v>19</v>
      </c>
      <c r="C14" s="4">
        <v>8349</v>
      </c>
      <c r="D14" s="4">
        <v>10849</v>
      </c>
      <c r="E14" s="6">
        <v>5.4</v>
      </c>
      <c r="F14" s="4">
        <v>10074</v>
      </c>
      <c r="G14" s="4">
        <v>8543</v>
      </c>
      <c r="H14" s="4">
        <v>652</v>
      </c>
      <c r="I14" s="4">
        <v>1544</v>
      </c>
      <c r="J14" s="4">
        <v>320</v>
      </c>
      <c r="K14" s="4">
        <v>531</v>
      </c>
      <c r="L14" s="4">
        <v>108</v>
      </c>
      <c r="M14" s="4">
        <v>8010</v>
      </c>
      <c r="N14" s="4">
        <v>215</v>
      </c>
    </row>
    <row r="15" spans="2:14" ht="12" customHeight="1">
      <c r="B15" s="9" t="s">
        <v>20</v>
      </c>
      <c r="C15" s="4">
        <v>8490</v>
      </c>
      <c r="D15" s="4">
        <v>11049</v>
      </c>
      <c r="E15" s="6">
        <v>5.5</v>
      </c>
      <c r="F15" s="4">
        <v>10255</v>
      </c>
      <c r="G15" s="4">
        <v>8710</v>
      </c>
      <c r="H15" s="4">
        <v>678</v>
      </c>
      <c r="I15" s="4">
        <v>1556</v>
      </c>
      <c r="J15" s="4">
        <v>330</v>
      </c>
      <c r="K15" s="4">
        <v>525</v>
      </c>
      <c r="L15" s="4">
        <v>96</v>
      </c>
      <c r="M15" s="4">
        <v>8107</v>
      </c>
      <c r="N15" s="4">
        <v>212</v>
      </c>
    </row>
    <row r="16" spans="2:14" ht="12" customHeight="1">
      <c r="B16" s="9" t="s">
        <v>31</v>
      </c>
      <c r="C16" s="4">
        <v>8597</v>
      </c>
      <c r="D16" s="4">
        <v>11210</v>
      </c>
      <c r="E16" s="6">
        <v>5.6</v>
      </c>
      <c r="F16" s="4">
        <v>10334</v>
      </c>
      <c r="G16" s="4">
        <v>8852</v>
      </c>
      <c r="H16" s="4">
        <v>694</v>
      </c>
      <c r="I16" s="4">
        <v>1561</v>
      </c>
      <c r="J16" s="4">
        <v>335</v>
      </c>
      <c r="K16" s="4">
        <v>575</v>
      </c>
      <c r="L16" s="4">
        <v>99</v>
      </c>
      <c r="M16" s="4">
        <v>8070</v>
      </c>
      <c r="N16" s="4">
        <v>233</v>
      </c>
    </row>
    <row r="17" spans="2:14" ht="12" customHeight="1">
      <c r="B17" s="9" t="s">
        <v>21</v>
      </c>
      <c r="C17" s="4">
        <v>8648</v>
      </c>
      <c r="D17" s="4">
        <v>11302</v>
      </c>
      <c r="E17" s="6">
        <v>5.6</v>
      </c>
      <c r="F17" s="4">
        <v>10404</v>
      </c>
      <c r="G17" s="4">
        <v>8937</v>
      </c>
      <c r="H17" s="4">
        <v>715</v>
      </c>
      <c r="I17" s="4">
        <v>1554</v>
      </c>
      <c r="J17" s="4">
        <v>330</v>
      </c>
      <c r="K17" s="4">
        <v>551</v>
      </c>
      <c r="L17" s="4">
        <v>101</v>
      </c>
      <c r="M17" s="4">
        <v>8175</v>
      </c>
      <c r="N17" s="4">
        <v>224</v>
      </c>
    </row>
    <row r="18" spans="2:14" ht="12" customHeight="1">
      <c r="B18" s="9" t="s">
        <v>22</v>
      </c>
      <c r="C18" s="4">
        <v>8786</v>
      </c>
      <c r="D18" s="4">
        <v>11498</v>
      </c>
      <c r="E18" s="6">
        <v>5.7</v>
      </c>
      <c r="F18" s="4">
        <v>10555</v>
      </c>
      <c r="G18" s="4">
        <v>9056</v>
      </c>
      <c r="H18" s="4">
        <v>750</v>
      </c>
      <c r="I18" s="4">
        <v>1572</v>
      </c>
      <c r="J18" s="4">
        <v>339</v>
      </c>
      <c r="K18" s="4">
        <v>532</v>
      </c>
      <c r="L18" s="4">
        <v>118</v>
      </c>
      <c r="M18" s="4">
        <v>8295</v>
      </c>
      <c r="N18" s="4">
        <v>269</v>
      </c>
    </row>
    <row r="19" spans="2:14" ht="12" customHeight="1">
      <c r="B19" s="5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</row>
    <row r="20" ht="12" customHeight="1">
      <c r="B20" s="5" t="s">
        <v>28</v>
      </c>
    </row>
    <row r="21" ht="12" customHeight="1">
      <c r="B21" s="5"/>
    </row>
    <row r="23" spans="3:14" ht="12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9" spans="10:12" ht="12" customHeight="1">
      <c r="J29" s="12"/>
      <c r="L29" s="12"/>
    </row>
  </sheetData>
  <sheetProtection/>
  <mergeCells count="11">
    <mergeCell ref="D3:D5"/>
    <mergeCell ref="F4:F5"/>
    <mergeCell ref="G4:G5"/>
    <mergeCell ref="I4:I5"/>
    <mergeCell ref="H4:H5"/>
    <mergeCell ref="C3:C5"/>
    <mergeCell ref="B3:B5"/>
    <mergeCell ref="F3:N3"/>
    <mergeCell ref="J4:M4"/>
    <mergeCell ref="N4:N5"/>
    <mergeCell ref="E3:E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  <ignoredErrors>
    <ignoredError sqref="B13:B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6" width="12.625" style="1" customWidth="1"/>
    <col min="7" max="10" width="8.625" style="1" customWidth="1"/>
    <col min="11" max="16384" width="9.00390625" style="1" customWidth="1"/>
  </cols>
  <sheetData>
    <row r="1" ht="14.25" customHeight="1">
      <c r="B1" s="7" t="s">
        <v>308</v>
      </c>
    </row>
    <row r="3" spans="1:10" ht="12" customHeight="1">
      <c r="A3" s="1" t="s">
        <v>191</v>
      </c>
      <c r="B3" s="248" t="s">
        <v>218</v>
      </c>
      <c r="C3" s="303" t="s">
        <v>309</v>
      </c>
      <c r="D3" s="303"/>
      <c r="E3" s="303"/>
      <c r="F3" s="303"/>
      <c r="G3" s="303" t="s">
        <v>310</v>
      </c>
      <c r="H3" s="303"/>
      <c r="I3" s="303"/>
      <c r="J3" s="303"/>
    </row>
    <row r="4" spans="2:10" ht="12" customHeight="1">
      <c r="B4" s="250"/>
      <c r="C4" s="303" t="s">
        <v>311</v>
      </c>
      <c r="D4" s="303"/>
      <c r="E4" s="304" t="s">
        <v>312</v>
      </c>
      <c r="F4" s="304"/>
      <c r="G4" s="303" t="s">
        <v>311</v>
      </c>
      <c r="H4" s="303"/>
      <c r="I4" s="304" t="s">
        <v>312</v>
      </c>
      <c r="J4" s="304"/>
    </row>
    <row r="5" spans="2:10" ht="12" customHeight="1">
      <c r="B5" s="22"/>
      <c r="C5" s="2" t="s">
        <v>76</v>
      </c>
      <c r="D5" s="2" t="s">
        <v>313</v>
      </c>
      <c r="E5" s="2" t="s">
        <v>76</v>
      </c>
      <c r="F5" s="2" t="s">
        <v>313</v>
      </c>
      <c r="G5" s="2" t="s">
        <v>76</v>
      </c>
      <c r="H5" s="2" t="s">
        <v>313</v>
      </c>
      <c r="I5" s="2" t="s">
        <v>76</v>
      </c>
      <c r="J5" s="2" t="s">
        <v>313</v>
      </c>
    </row>
    <row r="6" spans="2:10" ht="12" customHeight="1">
      <c r="B6" s="114" t="s">
        <v>314</v>
      </c>
      <c r="C6" s="4">
        <v>12</v>
      </c>
      <c r="D6" s="4">
        <v>5105160</v>
      </c>
      <c r="E6" s="4">
        <v>12</v>
      </c>
      <c r="F6" s="4">
        <v>5008230</v>
      </c>
      <c r="G6" s="4" t="s">
        <v>58</v>
      </c>
      <c r="H6" s="4" t="s">
        <v>58</v>
      </c>
      <c r="I6" s="4" t="s">
        <v>58</v>
      </c>
      <c r="J6" s="4" t="s">
        <v>58</v>
      </c>
    </row>
    <row r="7" spans="2:10" ht="12" customHeight="1">
      <c r="B7" s="114" t="s">
        <v>315</v>
      </c>
      <c r="C7" s="4">
        <v>138</v>
      </c>
      <c r="D7" s="4">
        <v>1665440</v>
      </c>
      <c r="E7" s="4">
        <v>96</v>
      </c>
      <c r="F7" s="4">
        <v>1193000</v>
      </c>
      <c r="G7" s="4" t="s">
        <v>58</v>
      </c>
      <c r="H7" s="4" t="s">
        <v>58</v>
      </c>
      <c r="I7" s="4" t="s">
        <v>58</v>
      </c>
      <c r="J7" s="4" t="s">
        <v>58</v>
      </c>
    </row>
    <row r="8" spans="2:10" ht="12" customHeight="1">
      <c r="B8" s="114" t="s">
        <v>316</v>
      </c>
      <c r="C8" s="4">
        <v>12</v>
      </c>
      <c r="D8" s="4">
        <v>9782</v>
      </c>
      <c r="E8" s="4">
        <v>12</v>
      </c>
      <c r="F8" s="4">
        <v>7368</v>
      </c>
      <c r="G8" s="4" t="s">
        <v>58</v>
      </c>
      <c r="H8" s="4" t="s">
        <v>58</v>
      </c>
      <c r="I8" s="4" t="s">
        <v>58</v>
      </c>
      <c r="J8" s="4" t="s">
        <v>58</v>
      </c>
    </row>
    <row r="9" spans="2:10" s="29" customFormat="1" ht="12" customHeight="1">
      <c r="B9" s="37" t="s">
        <v>317</v>
      </c>
      <c r="C9" s="4">
        <v>162</v>
      </c>
      <c r="D9" s="4">
        <v>6780382</v>
      </c>
      <c r="E9" s="36">
        <f>SUM(E6:E8)</f>
        <v>120</v>
      </c>
      <c r="F9" s="36">
        <f>SUM(F6:F8)</f>
        <v>6208598</v>
      </c>
      <c r="G9" s="36" t="s">
        <v>58</v>
      </c>
      <c r="H9" s="36" t="s">
        <v>58</v>
      </c>
      <c r="I9" s="36" t="s">
        <v>58</v>
      </c>
      <c r="J9" s="36" t="s">
        <v>58</v>
      </c>
    </row>
    <row r="10" spans="1:10" ht="12" customHeight="1">
      <c r="A10" s="1" t="s">
        <v>191</v>
      </c>
      <c r="B10" s="248" t="s">
        <v>318</v>
      </c>
      <c r="C10" s="303" t="s">
        <v>319</v>
      </c>
      <c r="D10" s="303"/>
      <c r="E10" s="303"/>
      <c r="F10" s="303"/>
      <c r="G10" s="208" t="s">
        <v>218</v>
      </c>
      <c r="H10" s="210"/>
      <c r="I10" s="305" t="s">
        <v>320</v>
      </c>
      <c r="J10" s="306"/>
    </row>
    <row r="11" spans="2:10" ht="12" customHeight="1">
      <c r="B11" s="250"/>
      <c r="C11" s="303" t="s">
        <v>311</v>
      </c>
      <c r="D11" s="303"/>
      <c r="E11" s="304" t="s">
        <v>312</v>
      </c>
      <c r="F11" s="304"/>
      <c r="G11" s="214"/>
      <c r="H11" s="216"/>
      <c r="I11" s="21" t="s">
        <v>311</v>
      </c>
      <c r="J11" s="126" t="s">
        <v>312</v>
      </c>
    </row>
    <row r="12" spans="2:10" ht="12" customHeight="1">
      <c r="B12" s="22"/>
      <c r="C12" s="2" t="s">
        <v>76</v>
      </c>
      <c r="D12" s="2" t="s">
        <v>313</v>
      </c>
      <c r="E12" s="2" t="s">
        <v>76</v>
      </c>
      <c r="F12" s="2" t="s">
        <v>313</v>
      </c>
      <c r="G12" s="192"/>
      <c r="H12" s="192"/>
      <c r="I12" s="2" t="s">
        <v>76</v>
      </c>
      <c r="J12" s="2" t="s">
        <v>76</v>
      </c>
    </row>
    <row r="13" spans="2:10" ht="12" customHeight="1">
      <c r="B13" s="307" t="s">
        <v>321</v>
      </c>
      <c r="C13" s="309">
        <v>4</v>
      </c>
      <c r="D13" s="309">
        <v>308932</v>
      </c>
      <c r="E13" s="309">
        <v>4</v>
      </c>
      <c r="F13" s="309">
        <v>133539</v>
      </c>
      <c r="G13" s="240" t="s">
        <v>322</v>
      </c>
      <c r="H13" s="241"/>
      <c r="I13" s="311">
        <f>131+18</f>
        <v>149</v>
      </c>
      <c r="J13" s="311">
        <f>114+21</f>
        <v>135</v>
      </c>
    </row>
    <row r="14" spans="2:10" ht="12" customHeight="1">
      <c r="B14" s="308"/>
      <c r="C14" s="310"/>
      <c r="D14" s="310"/>
      <c r="E14" s="310"/>
      <c r="F14" s="310"/>
      <c r="G14" s="242"/>
      <c r="H14" s="243"/>
      <c r="I14" s="311"/>
      <c r="J14" s="311"/>
    </row>
    <row r="15" spans="2:10" ht="12" customHeight="1">
      <c r="B15" s="307" t="s">
        <v>323</v>
      </c>
      <c r="C15" s="309">
        <v>4</v>
      </c>
      <c r="D15" s="309">
        <v>302090</v>
      </c>
      <c r="E15" s="309">
        <v>4</v>
      </c>
      <c r="F15" s="309">
        <v>452368</v>
      </c>
      <c r="G15" s="240" t="s">
        <v>324</v>
      </c>
      <c r="H15" s="241"/>
      <c r="I15" s="311">
        <v>82</v>
      </c>
      <c r="J15" s="311">
        <v>63</v>
      </c>
    </row>
    <row r="16" spans="2:10" ht="12" customHeight="1">
      <c r="B16" s="308"/>
      <c r="C16" s="310"/>
      <c r="D16" s="310"/>
      <c r="E16" s="310"/>
      <c r="F16" s="310"/>
      <c r="G16" s="242"/>
      <c r="H16" s="243"/>
      <c r="I16" s="311"/>
      <c r="J16" s="311"/>
    </row>
    <row r="17" spans="2:10" s="29" customFormat="1" ht="12" customHeight="1">
      <c r="B17" s="315" t="s">
        <v>317</v>
      </c>
      <c r="C17" s="309">
        <f>C13+C15</f>
        <v>8</v>
      </c>
      <c r="D17" s="309">
        <f>D13+D15</f>
        <v>611022</v>
      </c>
      <c r="E17" s="313">
        <f>+E13+E15</f>
        <v>8</v>
      </c>
      <c r="F17" s="313">
        <f>+F13+F15</f>
        <v>585907</v>
      </c>
      <c r="G17" s="317" t="s">
        <v>317</v>
      </c>
      <c r="H17" s="318"/>
      <c r="I17" s="309">
        <f>I13+I15</f>
        <v>231</v>
      </c>
      <c r="J17" s="313">
        <f>+J13+J15</f>
        <v>198</v>
      </c>
    </row>
    <row r="18" spans="2:10" s="29" customFormat="1" ht="12" customHeight="1">
      <c r="B18" s="316"/>
      <c r="C18" s="312"/>
      <c r="D18" s="312"/>
      <c r="E18" s="314"/>
      <c r="F18" s="314"/>
      <c r="G18" s="272"/>
      <c r="H18" s="228"/>
      <c r="I18" s="312"/>
      <c r="J18" s="314"/>
    </row>
    <row r="19" ht="12" customHeight="1">
      <c r="B19" s="5"/>
    </row>
    <row r="20" ht="12" customHeight="1">
      <c r="B20" s="5" t="s">
        <v>306</v>
      </c>
    </row>
    <row r="21" ht="12" customHeight="1">
      <c r="B21" s="5"/>
    </row>
    <row r="22" spans="2:9" ht="12" customHeight="1">
      <c r="B22" s="5"/>
      <c r="C22" s="5"/>
      <c r="D22" s="5"/>
      <c r="E22" s="5"/>
      <c r="F22" s="5"/>
      <c r="G22" s="5"/>
      <c r="H22" s="5"/>
      <c r="I22" s="5"/>
    </row>
  </sheetData>
  <sheetProtection/>
  <mergeCells count="38">
    <mergeCell ref="I17:I18"/>
    <mergeCell ref="J17:J18"/>
    <mergeCell ref="B17:B18"/>
    <mergeCell ref="C17:C18"/>
    <mergeCell ref="D17:D18"/>
    <mergeCell ref="E17:E18"/>
    <mergeCell ref="F17:F18"/>
    <mergeCell ref="G17:H18"/>
    <mergeCell ref="I13:I14"/>
    <mergeCell ref="J13:J14"/>
    <mergeCell ref="B15:B16"/>
    <mergeCell ref="C15:C16"/>
    <mergeCell ref="D15:D16"/>
    <mergeCell ref="E15:E16"/>
    <mergeCell ref="F15:F16"/>
    <mergeCell ref="G15:H16"/>
    <mergeCell ref="I15:I16"/>
    <mergeCell ref="J15:J16"/>
    <mergeCell ref="G12:H12"/>
    <mergeCell ref="B13:B14"/>
    <mergeCell ref="C13:C14"/>
    <mergeCell ref="D13:D14"/>
    <mergeCell ref="E13:E14"/>
    <mergeCell ref="F13:F14"/>
    <mergeCell ref="G13:H14"/>
    <mergeCell ref="B10:B11"/>
    <mergeCell ref="C10:F10"/>
    <mergeCell ref="G10:H11"/>
    <mergeCell ref="I10:J10"/>
    <mergeCell ref="C11:D11"/>
    <mergeCell ref="E11:F11"/>
    <mergeCell ref="B3:B4"/>
    <mergeCell ref="C3:F3"/>
    <mergeCell ref="G3:J3"/>
    <mergeCell ref="C4:D4"/>
    <mergeCell ref="E4:F4"/>
    <mergeCell ref="G4:H4"/>
    <mergeCell ref="I4:J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1" customWidth="1"/>
    <col min="2" max="2" width="10.125" style="1" customWidth="1"/>
    <col min="3" max="7" width="4.50390625" style="1" bestFit="1" customWidth="1"/>
    <col min="8" max="8" width="4.375" style="1" bestFit="1" customWidth="1"/>
    <col min="9" max="10" width="5.25390625" style="1" bestFit="1" customWidth="1"/>
    <col min="11" max="20" width="4.50390625" style="1" bestFit="1" customWidth="1"/>
    <col min="21" max="22" width="5.25390625" style="1" bestFit="1" customWidth="1"/>
    <col min="23" max="23" width="4.375" style="1" bestFit="1" customWidth="1"/>
    <col min="24" max="16384" width="9.00390625" style="1" customWidth="1"/>
  </cols>
  <sheetData>
    <row r="1" ht="14.25" customHeight="1">
      <c r="B1" s="7" t="s">
        <v>325</v>
      </c>
    </row>
    <row r="3" spans="1:23" ht="12" customHeight="1">
      <c r="A3" s="1" t="s">
        <v>191</v>
      </c>
      <c r="B3" s="248" t="s">
        <v>194</v>
      </c>
      <c r="C3" s="319" t="s">
        <v>326</v>
      </c>
      <c r="D3" s="320"/>
      <c r="E3" s="321"/>
      <c r="F3" s="319" t="s">
        <v>327</v>
      </c>
      <c r="G3" s="320"/>
      <c r="H3" s="321"/>
      <c r="I3" s="319" t="s">
        <v>328</v>
      </c>
      <c r="J3" s="320"/>
      <c r="K3" s="321"/>
      <c r="L3" s="319" t="s">
        <v>329</v>
      </c>
      <c r="M3" s="320"/>
      <c r="N3" s="321"/>
      <c r="O3" s="319" t="s">
        <v>330</v>
      </c>
      <c r="P3" s="320"/>
      <c r="Q3" s="321"/>
      <c r="R3" s="319" t="s">
        <v>331</v>
      </c>
      <c r="S3" s="320"/>
      <c r="T3" s="321"/>
      <c r="U3" s="319" t="s">
        <v>332</v>
      </c>
      <c r="V3" s="320"/>
      <c r="W3" s="321"/>
    </row>
    <row r="4" spans="2:23" ht="12" customHeight="1">
      <c r="B4" s="249"/>
      <c r="C4" s="322"/>
      <c r="D4" s="323"/>
      <c r="E4" s="324"/>
      <c r="F4" s="322"/>
      <c r="G4" s="323"/>
      <c r="H4" s="324"/>
      <c r="I4" s="322"/>
      <c r="J4" s="323"/>
      <c r="K4" s="324"/>
      <c r="L4" s="322"/>
      <c r="M4" s="323"/>
      <c r="N4" s="324"/>
      <c r="O4" s="322"/>
      <c r="P4" s="323"/>
      <c r="Q4" s="324"/>
      <c r="R4" s="325" t="s">
        <v>333</v>
      </c>
      <c r="S4" s="326"/>
      <c r="T4" s="327"/>
      <c r="U4" s="322"/>
      <c r="V4" s="323"/>
      <c r="W4" s="324"/>
    </row>
    <row r="5" spans="2:23" ht="12" customHeight="1">
      <c r="B5" s="250"/>
      <c r="C5" s="14" t="s">
        <v>174</v>
      </c>
      <c r="D5" s="14" t="s">
        <v>334</v>
      </c>
      <c r="E5" s="14" t="s">
        <v>335</v>
      </c>
      <c r="F5" s="14" t="s">
        <v>174</v>
      </c>
      <c r="G5" s="14" t="s">
        <v>334</v>
      </c>
      <c r="H5" s="14" t="s">
        <v>335</v>
      </c>
      <c r="I5" s="14" t="s">
        <v>174</v>
      </c>
      <c r="J5" s="14" t="s">
        <v>334</v>
      </c>
      <c r="K5" s="14" t="s">
        <v>335</v>
      </c>
      <c r="L5" s="14" t="s">
        <v>174</v>
      </c>
      <c r="M5" s="14" t="s">
        <v>334</v>
      </c>
      <c r="N5" s="14" t="s">
        <v>335</v>
      </c>
      <c r="O5" s="14" t="s">
        <v>174</v>
      </c>
      <c r="P5" s="14" t="s">
        <v>334</v>
      </c>
      <c r="Q5" s="14" t="s">
        <v>335</v>
      </c>
      <c r="R5" s="14" t="s">
        <v>174</v>
      </c>
      <c r="S5" s="14" t="s">
        <v>334</v>
      </c>
      <c r="T5" s="14" t="s">
        <v>335</v>
      </c>
      <c r="U5" s="14" t="s">
        <v>174</v>
      </c>
      <c r="V5" s="14" t="s">
        <v>334</v>
      </c>
      <c r="W5" s="14" t="s">
        <v>335</v>
      </c>
    </row>
    <row r="6" spans="2:23" ht="12" customHeight="1">
      <c r="B6" s="22"/>
      <c r="C6" s="2" t="s">
        <v>76</v>
      </c>
      <c r="D6" s="2" t="s">
        <v>76</v>
      </c>
      <c r="E6" s="2" t="s">
        <v>76</v>
      </c>
      <c r="F6" s="2" t="s">
        <v>76</v>
      </c>
      <c r="G6" s="2" t="s">
        <v>76</v>
      </c>
      <c r="H6" s="2" t="s">
        <v>76</v>
      </c>
      <c r="I6" s="2" t="s">
        <v>76</v>
      </c>
      <c r="J6" s="2" t="s">
        <v>76</v>
      </c>
      <c r="K6" s="2" t="s">
        <v>76</v>
      </c>
      <c r="L6" s="2" t="s">
        <v>76</v>
      </c>
      <c r="M6" s="2" t="s">
        <v>76</v>
      </c>
      <c r="N6" s="2" t="s">
        <v>76</v>
      </c>
      <c r="O6" s="2" t="s">
        <v>76</v>
      </c>
      <c r="P6" s="2" t="s">
        <v>76</v>
      </c>
      <c r="Q6" s="2" t="s">
        <v>76</v>
      </c>
      <c r="R6" s="2" t="s">
        <v>76</v>
      </c>
      <c r="S6" s="2" t="s">
        <v>76</v>
      </c>
      <c r="T6" s="2" t="s">
        <v>76</v>
      </c>
      <c r="U6" s="2" t="s">
        <v>76</v>
      </c>
      <c r="V6" s="2" t="s">
        <v>76</v>
      </c>
      <c r="W6" s="2" t="s">
        <v>76</v>
      </c>
    </row>
    <row r="7" spans="2:23" ht="12" customHeight="1">
      <c r="B7" s="9" t="s">
        <v>207</v>
      </c>
      <c r="C7" s="2">
        <v>1</v>
      </c>
      <c r="D7" s="2" t="s">
        <v>156</v>
      </c>
      <c r="E7" s="2">
        <v>1</v>
      </c>
      <c r="F7" s="2" t="s">
        <v>156</v>
      </c>
      <c r="G7" s="2" t="s">
        <v>156</v>
      </c>
      <c r="H7" s="2" t="s">
        <v>156</v>
      </c>
      <c r="I7" s="2">
        <v>9</v>
      </c>
      <c r="J7" s="2">
        <v>9</v>
      </c>
      <c r="K7" s="2" t="s">
        <v>156</v>
      </c>
      <c r="L7" s="2" t="s">
        <v>156</v>
      </c>
      <c r="M7" s="2" t="s">
        <v>156</v>
      </c>
      <c r="N7" s="2" t="s">
        <v>156</v>
      </c>
      <c r="O7" s="2">
        <v>2</v>
      </c>
      <c r="P7" s="2">
        <v>2</v>
      </c>
      <c r="Q7" s="2" t="s">
        <v>156</v>
      </c>
      <c r="R7" s="2" t="s">
        <v>156</v>
      </c>
      <c r="S7" s="2" t="s">
        <v>156</v>
      </c>
      <c r="T7" s="2" t="s">
        <v>156</v>
      </c>
      <c r="U7" s="2">
        <v>1</v>
      </c>
      <c r="V7" s="2">
        <v>1</v>
      </c>
      <c r="W7" s="2" t="s">
        <v>156</v>
      </c>
    </row>
    <row r="8" spans="2:23" ht="12" customHeight="1">
      <c r="B8" s="9" t="s">
        <v>208</v>
      </c>
      <c r="C8" s="2">
        <v>1</v>
      </c>
      <c r="D8" s="2">
        <v>1</v>
      </c>
      <c r="E8" s="2" t="s">
        <v>156</v>
      </c>
      <c r="F8" s="2" t="s">
        <v>156</v>
      </c>
      <c r="G8" s="2" t="s">
        <v>156</v>
      </c>
      <c r="H8" s="2" t="s">
        <v>156</v>
      </c>
      <c r="I8" s="2">
        <v>4</v>
      </c>
      <c r="J8" s="2">
        <v>2</v>
      </c>
      <c r="K8" s="2">
        <v>2</v>
      </c>
      <c r="L8" s="2" t="s">
        <v>156</v>
      </c>
      <c r="M8" s="2" t="s">
        <v>156</v>
      </c>
      <c r="N8" s="2" t="s">
        <v>156</v>
      </c>
      <c r="O8" s="2">
        <v>5</v>
      </c>
      <c r="P8" s="2">
        <v>3</v>
      </c>
      <c r="Q8" s="2">
        <v>2</v>
      </c>
      <c r="R8" s="2">
        <v>1</v>
      </c>
      <c r="S8" s="2">
        <v>1</v>
      </c>
      <c r="T8" s="2" t="s">
        <v>156</v>
      </c>
      <c r="U8" s="2">
        <v>1</v>
      </c>
      <c r="V8" s="2">
        <v>1</v>
      </c>
      <c r="W8" s="2" t="s">
        <v>156</v>
      </c>
    </row>
    <row r="9" spans="2:23" ht="12" customHeight="1">
      <c r="B9" s="9" t="s">
        <v>210</v>
      </c>
      <c r="C9" s="2" t="s">
        <v>156</v>
      </c>
      <c r="D9" s="2" t="s">
        <v>156</v>
      </c>
      <c r="E9" s="2" t="s">
        <v>156</v>
      </c>
      <c r="F9" s="2" t="s">
        <v>156</v>
      </c>
      <c r="G9" s="2" t="s">
        <v>156</v>
      </c>
      <c r="H9" s="2" t="s">
        <v>156</v>
      </c>
      <c r="I9" s="2">
        <v>2</v>
      </c>
      <c r="J9" s="2">
        <v>2</v>
      </c>
      <c r="K9" s="2" t="s">
        <v>156</v>
      </c>
      <c r="L9" s="2" t="s">
        <v>156</v>
      </c>
      <c r="M9" s="2" t="s">
        <v>156</v>
      </c>
      <c r="N9" s="2" t="s">
        <v>156</v>
      </c>
      <c r="O9" s="2">
        <v>4</v>
      </c>
      <c r="P9" s="2">
        <v>4</v>
      </c>
      <c r="Q9" s="2" t="s">
        <v>156</v>
      </c>
      <c r="R9" s="2">
        <v>3</v>
      </c>
      <c r="S9" s="2">
        <v>3</v>
      </c>
      <c r="T9" s="2" t="s">
        <v>156</v>
      </c>
      <c r="U9" s="2">
        <v>1</v>
      </c>
      <c r="V9" s="2">
        <v>1</v>
      </c>
      <c r="W9" s="2" t="s">
        <v>156</v>
      </c>
    </row>
    <row r="10" spans="2:23" ht="12" customHeight="1">
      <c r="B10" s="9" t="s">
        <v>212</v>
      </c>
      <c r="C10" s="2" t="s">
        <v>156</v>
      </c>
      <c r="D10" s="2" t="s">
        <v>156</v>
      </c>
      <c r="E10" s="2" t="s">
        <v>156</v>
      </c>
      <c r="F10" s="2">
        <v>1</v>
      </c>
      <c r="G10" s="2">
        <v>1</v>
      </c>
      <c r="H10" s="2" t="s">
        <v>156</v>
      </c>
      <c r="I10" s="2">
        <v>3</v>
      </c>
      <c r="J10" s="2">
        <v>3</v>
      </c>
      <c r="K10" s="2" t="s">
        <v>156</v>
      </c>
      <c r="L10" s="2">
        <v>1</v>
      </c>
      <c r="M10" s="2">
        <v>1</v>
      </c>
      <c r="N10" s="2" t="s">
        <v>156</v>
      </c>
      <c r="O10" s="2">
        <v>1</v>
      </c>
      <c r="P10" s="2">
        <v>1</v>
      </c>
      <c r="Q10" s="2" t="s">
        <v>156</v>
      </c>
      <c r="R10" s="2" t="s">
        <v>156</v>
      </c>
      <c r="S10" s="2" t="s">
        <v>156</v>
      </c>
      <c r="T10" s="2" t="s">
        <v>156</v>
      </c>
      <c r="U10" s="2" t="s">
        <v>156</v>
      </c>
      <c r="V10" s="2" t="s">
        <v>156</v>
      </c>
      <c r="W10" s="2" t="s">
        <v>156</v>
      </c>
    </row>
    <row r="11" spans="2:23" s="29" customFormat="1" ht="12" customHeight="1">
      <c r="B11" s="90" t="s">
        <v>214</v>
      </c>
      <c r="C11" s="127" t="s">
        <v>156</v>
      </c>
      <c r="D11" s="127" t="s">
        <v>156</v>
      </c>
      <c r="E11" s="127" t="s">
        <v>156</v>
      </c>
      <c r="F11" s="127" t="s">
        <v>156</v>
      </c>
      <c r="G11" s="127" t="s">
        <v>156</v>
      </c>
      <c r="H11" s="127" t="s">
        <v>156</v>
      </c>
      <c r="I11" s="127">
        <v>4</v>
      </c>
      <c r="J11" s="127">
        <v>4</v>
      </c>
      <c r="K11" s="127" t="s">
        <v>156</v>
      </c>
      <c r="L11" s="127">
        <v>1</v>
      </c>
      <c r="M11" s="127">
        <v>1</v>
      </c>
      <c r="N11" s="127" t="s">
        <v>156</v>
      </c>
      <c r="O11" s="127">
        <v>2</v>
      </c>
      <c r="P11" s="127">
        <v>1</v>
      </c>
      <c r="Q11" s="127">
        <v>1</v>
      </c>
      <c r="R11" s="2" t="s">
        <v>156</v>
      </c>
      <c r="S11" s="2" t="s">
        <v>156</v>
      </c>
      <c r="T11" s="2" t="s">
        <v>156</v>
      </c>
      <c r="U11" s="127">
        <v>1</v>
      </c>
      <c r="V11" s="127">
        <v>1</v>
      </c>
      <c r="W11" s="2" t="s">
        <v>156</v>
      </c>
    </row>
    <row r="12" ht="12" customHeight="1">
      <c r="B12" s="5"/>
    </row>
    <row r="13" ht="12" customHeight="1">
      <c r="B13" s="5" t="s">
        <v>306</v>
      </c>
    </row>
    <row r="14" spans="2:23" ht="12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2" customHeight="1">
      <c r="B15" s="5"/>
    </row>
  </sheetData>
  <sheetProtection/>
  <mergeCells count="9">
    <mergeCell ref="R3:T3"/>
    <mergeCell ref="U3:W4"/>
    <mergeCell ref="R4:T4"/>
    <mergeCell ref="B3:B5"/>
    <mergeCell ref="C3:E4"/>
    <mergeCell ref="F3:H4"/>
    <mergeCell ref="I3:K4"/>
    <mergeCell ref="L3:N4"/>
    <mergeCell ref="O3:Q4"/>
  </mergeCells>
  <printOptions/>
  <pageMargins left="0.984251968503937" right="0.7874015748031497" top="0.984251968503937" bottom="0.984251968503937" header="0.5118110236220472" footer="0.5118110236220472"/>
  <pageSetup horizontalDpi="360" verticalDpi="360" orientation="landscape" paperSize="9" scale="105" r:id="rId1"/>
  <headerFooter alignWithMargins="0">
    <oddHeader>&amp;L&amp;F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="115" zoomScaleNormal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3" width="7.50390625" style="1" customWidth="1"/>
    <col min="4" max="4" width="7.875" style="1" customWidth="1"/>
    <col min="5" max="5" width="7.75390625" style="1" customWidth="1"/>
    <col min="6" max="7" width="9.875" style="1" customWidth="1"/>
    <col min="8" max="8" width="10.125" style="1" customWidth="1"/>
    <col min="9" max="9" width="13.125" style="1" customWidth="1"/>
    <col min="10" max="12" width="10.125" style="1" customWidth="1"/>
    <col min="13" max="16384" width="9.00390625" style="1" customWidth="1"/>
  </cols>
  <sheetData>
    <row r="1" ht="14.25" customHeight="1">
      <c r="B1" s="7" t="s">
        <v>336</v>
      </c>
    </row>
    <row r="3" spans="1:10" ht="12" customHeight="1">
      <c r="A3" s="1" t="s">
        <v>191</v>
      </c>
      <c r="B3" s="248" t="s">
        <v>194</v>
      </c>
      <c r="C3" s="319" t="s">
        <v>337</v>
      </c>
      <c r="D3" s="320"/>
      <c r="E3" s="321"/>
      <c r="F3" s="331" t="s">
        <v>338</v>
      </c>
      <c r="G3" s="332"/>
      <c r="H3" s="319" t="s">
        <v>339</v>
      </c>
      <c r="I3" s="320"/>
      <c r="J3" s="321"/>
    </row>
    <row r="4" spans="1:10" ht="12" customHeight="1">
      <c r="A4" s="1" t="s">
        <v>191</v>
      </c>
      <c r="B4" s="249"/>
      <c r="C4" s="322"/>
      <c r="D4" s="323"/>
      <c r="E4" s="324"/>
      <c r="F4" s="333"/>
      <c r="G4" s="334"/>
      <c r="H4" s="322"/>
      <c r="I4" s="323"/>
      <c r="J4" s="324"/>
    </row>
    <row r="5" spans="2:10" ht="12" customHeight="1">
      <c r="B5" s="249"/>
      <c r="C5" s="189" t="s">
        <v>340</v>
      </c>
      <c r="D5" s="189" t="s">
        <v>341</v>
      </c>
      <c r="E5" s="189" t="s">
        <v>342</v>
      </c>
      <c r="F5" s="328" t="s">
        <v>343</v>
      </c>
      <c r="G5" s="328" t="s">
        <v>344</v>
      </c>
      <c r="H5" s="328" t="s">
        <v>345</v>
      </c>
      <c r="I5" s="328" t="s">
        <v>346</v>
      </c>
      <c r="J5" s="328" t="s">
        <v>347</v>
      </c>
    </row>
    <row r="6" spans="2:10" ht="12" customHeight="1">
      <c r="B6" s="249"/>
      <c r="C6" s="335"/>
      <c r="D6" s="335"/>
      <c r="E6" s="335"/>
      <c r="F6" s="329"/>
      <c r="G6" s="329"/>
      <c r="H6" s="329"/>
      <c r="I6" s="329"/>
      <c r="J6" s="329"/>
    </row>
    <row r="7" spans="2:10" ht="12" customHeight="1">
      <c r="B7" s="250"/>
      <c r="C7" s="336"/>
      <c r="D7" s="336"/>
      <c r="E7" s="336"/>
      <c r="F7" s="330"/>
      <c r="G7" s="330"/>
      <c r="H7" s="330"/>
      <c r="I7" s="330"/>
      <c r="J7" s="330"/>
    </row>
    <row r="8" spans="2:10" ht="12" customHeight="1">
      <c r="B8" s="22"/>
      <c r="C8" s="2" t="s">
        <v>76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</row>
    <row r="9" spans="2:10" ht="12" customHeight="1">
      <c r="B9" s="34" t="s">
        <v>207</v>
      </c>
      <c r="C9" s="2">
        <v>1</v>
      </c>
      <c r="D9" s="2">
        <v>1</v>
      </c>
      <c r="E9" s="2" t="s">
        <v>156</v>
      </c>
      <c r="F9" s="128">
        <v>6495</v>
      </c>
      <c r="G9" s="2" t="s">
        <v>156</v>
      </c>
      <c r="H9" s="2">
        <v>54</v>
      </c>
      <c r="I9" s="4" t="s">
        <v>156</v>
      </c>
      <c r="J9" s="2" t="s">
        <v>156</v>
      </c>
    </row>
    <row r="10" spans="2:10" ht="12" customHeight="1">
      <c r="B10" s="9" t="s">
        <v>208</v>
      </c>
      <c r="C10" s="2" t="s">
        <v>156</v>
      </c>
      <c r="D10" s="2">
        <v>2</v>
      </c>
      <c r="E10" s="2" t="s">
        <v>156</v>
      </c>
      <c r="F10" s="128">
        <v>13486</v>
      </c>
      <c r="G10" s="2" t="s">
        <v>156</v>
      </c>
      <c r="H10" s="2">
        <v>56</v>
      </c>
      <c r="I10" s="4">
        <v>1</v>
      </c>
      <c r="J10" s="2">
        <v>369</v>
      </c>
    </row>
    <row r="11" spans="2:10" ht="12" customHeight="1">
      <c r="B11" s="9" t="s">
        <v>210</v>
      </c>
      <c r="C11" s="2" t="s">
        <v>156</v>
      </c>
      <c r="D11" s="2">
        <v>1</v>
      </c>
      <c r="E11" s="2" t="s">
        <v>156</v>
      </c>
      <c r="F11" s="128">
        <v>2189</v>
      </c>
      <c r="G11" s="2" t="s">
        <v>156</v>
      </c>
      <c r="H11" s="129">
        <v>22</v>
      </c>
      <c r="I11" s="4" t="s">
        <v>156</v>
      </c>
      <c r="J11" s="2">
        <v>151</v>
      </c>
    </row>
    <row r="12" spans="2:10" ht="12" customHeight="1">
      <c r="B12" s="9" t="s">
        <v>212</v>
      </c>
      <c r="C12" s="2">
        <v>2</v>
      </c>
      <c r="D12" s="2" t="s">
        <v>156</v>
      </c>
      <c r="E12" s="2">
        <v>1</v>
      </c>
      <c r="F12" s="128">
        <v>1040</v>
      </c>
      <c r="G12" s="2" t="s">
        <v>156</v>
      </c>
      <c r="H12" s="129">
        <v>4</v>
      </c>
      <c r="I12" s="4" t="s">
        <v>156</v>
      </c>
      <c r="J12" s="2">
        <v>37</v>
      </c>
    </row>
    <row r="13" spans="2:10" s="29" customFormat="1" ht="12" customHeight="1">
      <c r="B13" s="90" t="s">
        <v>214</v>
      </c>
      <c r="C13" s="127">
        <v>1</v>
      </c>
      <c r="D13" s="36">
        <v>1</v>
      </c>
      <c r="E13" s="127">
        <v>1</v>
      </c>
      <c r="F13" s="130">
        <v>34</v>
      </c>
      <c r="G13" s="130">
        <v>356</v>
      </c>
      <c r="H13" s="131">
        <v>1</v>
      </c>
      <c r="I13" s="131" t="s">
        <v>58</v>
      </c>
      <c r="J13" s="127">
        <v>58</v>
      </c>
    </row>
    <row r="14" spans="2:7" ht="12" customHeight="1">
      <c r="B14" s="5"/>
      <c r="F14" s="132"/>
      <c r="G14" s="132"/>
    </row>
    <row r="15" ht="12" customHeight="1">
      <c r="B15" s="5" t="s">
        <v>306</v>
      </c>
    </row>
    <row r="16" spans="2:10" ht="12" customHeight="1">
      <c r="B16" s="5" t="s">
        <v>348</v>
      </c>
      <c r="C16" s="5"/>
      <c r="D16" s="5"/>
      <c r="E16" s="5"/>
      <c r="F16" s="5"/>
      <c r="G16" s="5"/>
      <c r="H16" s="5"/>
      <c r="I16" s="5"/>
      <c r="J16" s="5"/>
    </row>
    <row r="17" ht="12" customHeight="1">
      <c r="B17" s="5" t="s">
        <v>349</v>
      </c>
    </row>
  </sheetData>
  <sheetProtection/>
  <mergeCells count="12">
    <mergeCell ref="E5:E7"/>
    <mergeCell ref="F5:F7"/>
    <mergeCell ref="G5:G7"/>
    <mergeCell ref="H5:H7"/>
    <mergeCell ref="I5:I7"/>
    <mergeCell ref="J5:J7"/>
    <mergeCell ref="B3:B7"/>
    <mergeCell ref="C3:E4"/>
    <mergeCell ref="F3:G4"/>
    <mergeCell ref="H3:J4"/>
    <mergeCell ref="C5:C7"/>
    <mergeCell ref="D5:D7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115" zoomScaleNormal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2.75390625" style="1" customWidth="1"/>
    <col min="3" max="3" width="15.25390625" style="1" customWidth="1"/>
    <col min="4" max="4" width="14.25390625" style="1" customWidth="1"/>
    <col min="5" max="5" width="13.375" style="1" customWidth="1"/>
    <col min="6" max="9" width="13.25390625" style="1" customWidth="1"/>
    <col min="10" max="16384" width="9.00390625" style="1" customWidth="1"/>
  </cols>
  <sheetData>
    <row r="1" ht="14.25" customHeight="1">
      <c r="B1" s="7" t="s">
        <v>350</v>
      </c>
    </row>
    <row r="3" spans="1:6" ht="12">
      <c r="A3" s="1" t="s">
        <v>191</v>
      </c>
      <c r="B3" s="337" t="s">
        <v>351</v>
      </c>
      <c r="C3" s="339" t="s">
        <v>352</v>
      </c>
      <c r="D3" s="341" t="s">
        <v>353</v>
      </c>
      <c r="E3" s="303" t="s">
        <v>354</v>
      </c>
      <c r="F3" s="303"/>
    </row>
    <row r="4" spans="2:6" ht="12">
      <c r="B4" s="338"/>
      <c r="C4" s="340"/>
      <c r="D4" s="342"/>
      <c r="E4" s="133" t="s">
        <v>355</v>
      </c>
      <c r="F4" s="133" t="s">
        <v>356</v>
      </c>
    </row>
    <row r="5" spans="2:6" ht="12" customHeight="1">
      <c r="B5" s="22"/>
      <c r="C5" s="2" t="s">
        <v>76</v>
      </c>
      <c r="D5" s="134" t="s">
        <v>76</v>
      </c>
      <c r="E5" s="2" t="s">
        <v>76</v>
      </c>
      <c r="F5" s="2" t="s">
        <v>76</v>
      </c>
    </row>
    <row r="6" spans="2:6" ht="12" customHeight="1">
      <c r="B6" s="135" t="s">
        <v>357</v>
      </c>
      <c r="C6" s="134">
        <v>21</v>
      </c>
      <c r="D6" s="134">
        <v>151</v>
      </c>
      <c r="E6" s="2">
        <v>49</v>
      </c>
      <c r="F6" s="2">
        <v>42</v>
      </c>
    </row>
    <row r="7" spans="2:6" ht="12" customHeight="1">
      <c r="B7" s="9" t="s">
        <v>208</v>
      </c>
      <c r="C7" s="134">
        <v>12</v>
      </c>
      <c r="D7" s="134">
        <v>161</v>
      </c>
      <c r="E7" s="2">
        <v>36</v>
      </c>
      <c r="F7" s="2">
        <v>54</v>
      </c>
    </row>
    <row r="8" spans="2:6" ht="12" customHeight="1">
      <c r="B8" s="9" t="s">
        <v>210</v>
      </c>
      <c r="C8" s="134">
        <v>18</v>
      </c>
      <c r="D8" s="134">
        <v>175</v>
      </c>
      <c r="E8" s="2">
        <v>71</v>
      </c>
      <c r="F8" s="2">
        <v>193</v>
      </c>
    </row>
    <row r="9" spans="2:6" ht="12" customHeight="1">
      <c r="B9" s="9" t="s">
        <v>212</v>
      </c>
      <c r="C9" s="134">
        <v>30</v>
      </c>
      <c r="D9" s="134">
        <v>155</v>
      </c>
      <c r="E9" s="2">
        <v>90</v>
      </c>
      <c r="F9" s="2">
        <v>135</v>
      </c>
    </row>
    <row r="10" spans="2:6" s="29" customFormat="1" ht="12" customHeight="1">
      <c r="B10" s="90" t="s">
        <v>214</v>
      </c>
      <c r="C10" s="136">
        <v>23</v>
      </c>
      <c r="D10" s="136">
        <v>108</v>
      </c>
      <c r="E10" s="127">
        <v>61</v>
      </c>
      <c r="F10" s="127">
        <v>53</v>
      </c>
    </row>
    <row r="11" ht="12" customHeight="1">
      <c r="B11" s="5"/>
    </row>
    <row r="12" ht="12" customHeight="1">
      <c r="B12" s="5" t="s">
        <v>306</v>
      </c>
    </row>
    <row r="13" spans="2:6" ht="12" customHeight="1">
      <c r="B13" s="5"/>
      <c r="C13" s="5"/>
      <c r="D13" s="5"/>
      <c r="E13" s="5"/>
      <c r="F13" s="5"/>
    </row>
    <row r="14" ht="12" customHeight="1">
      <c r="B14" s="5"/>
    </row>
  </sheetData>
  <sheetProtection/>
  <mergeCells count="4">
    <mergeCell ref="B3:B4"/>
    <mergeCell ref="C3:C4"/>
    <mergeCell ref="D3:D4"/>
    <mergeCell ref="E3:F3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&amp;L&amp;F</oddHeader>
  </headerFooter>
  <rowBreaks count="1" manualBreakCount="1">
    <brk id="1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76"/>
  <sheetViews>
    <sheetView zoomScaleSheetLayoutView="120" zoomScalePageLayoutView="0" workbookViewId="0" topLeftCell="A3">
      <pane xSplit="3" ySplit="2" topLeftCell="D5" activePane="bottomRight" state="frozen"/>
      <selection pane="topLeft" activeCell="A3" sqref="A3"/>
      <selection pane="topRight" activeCell="D3" sqref="D3"/>
      <selection pane="bottomLeft" activeCell="A5" sqref="A5"/>
      <selection pane="bottomRight" activeCell="A3" sqref="A3"/>
    </sheetView>
  </sheetViews>
  <sheetFormatPr defaultColWidth="9.00390625" defaultRowHeight="12" customHeight="1"/>
  <cols>
    <col min="1" max="1" width="2.625" style="108" customWidth="1"/>
    <col min="2" max="2" width="2.50390625" style="1" customWidth="1"/>
    <col min="3" max="3" width="31.125" style="1" customWidth="1"/>
    <col min="4" max="4" width="8.375" style="1" customWidth="1"/>
    <col min="5" max="5" width="10.25390625" style="1" bestFit="1" customWidth="1"/>
    <col min="6" max="7" width="13.75390625" style="1" customWidth="1"/>
    <col min="8" max="8" width="9.375" style="1" bestFit="1" customWidth="1"/>
    <col min="9" max="9" width="12.00390625" style="1" customWidth="1"/>
    <col min="10" max="10" width="8.25390625" style="1" customWidth="1"/>
    <col min="11" max="11" width="11.375" style="108" customWidth="1"/>
    <col min="12" max="12" width="7.50390625" style="1" customWidth="1"/>
    <col min="13" max="13" width="11.375" style="1" customWidth="1"/>
    <col min="14" max="14" width="5.875" style="1" customWidth="1"/>
    <col min="15" max="15" width="10.125" style="1" customWidth="1"/>
    <col min="16" max="16" width="5.25390625" style="1" customWidth="1"/>
    <col min="17" max="17" width="11.00390625" style="1" customWidth="1"/>
    <col min="18" max="18" width="5.125" style="1" customWidth="1"/>
    <col min="19" max="19" width="8.625" style="1" customWidth="1"/>
    <col min="20" max="20" width="6.125" style="1" customWidth="1"/>
    <col min="21" max="21" width="9.375" style="1" customWidth="1"/>
    <col min="22" max="22" width="7.375" style="1" customWidth="1"/>
    <col min="23" max="23" width="10.25390625" style="1" customWidth="1"/>
    <col min="24" max="25" width="9.00390625" style="1" customWidth="1"/>
    <col min="26" max="26" width="11.875" style="1" bestFit="1" customWidth="1"/>
    <col min="27" max="16384" width="9.00390625" style="1" customWidth="1"/>
  </cols>
  <sheetData>
    <row r="1" ht="14.25" customHeight="1">
      <c r="B1" s="7" t="s">
        <v>358</v>
      </c>
    </row>
    <row r="2" spans="4:23" ht="12" customHeight="1" thickBot="1">
      <c r="D2" s="122"/>
      <c r="E2" s="122"/>
      <c r="F2" s="122"/>
      <c r="G2" s="122"/>
      <c r="H2" s="122"/>
      <c r="I2" s="122"/>
      <c r="J2" s="122"/>
      <c r="K2" s="137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2" customHeight="1">
      <c r="A3" s="108" t="s">
        <v>191</v>
      </c>
      <c r="B3" s="353" t="s">
        <v>359</v>
      </c>
      <c r="C3" s="354"/>
      <c r="D3" s="359" t="s">
        <v>360</v>
      </c>
      <c r="E3" s="360"/>
      <c r="F3" s="362" t="s">
        <v>361</v>
      </c>
      <c r="G3" s="360"/>
      <c r="H3" s="363" t="s">
        <v>362</v>
      </c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</row>
    <row r="4" spans="2:26" ht="12" customHeight="1">
      <c r="B4" s="355"/>
      <c r="C4" s="356"/>
      <c r="D4" s="361"/>
      <c r="E4" s="239"/>
      <c r="F4" s="238"/>
      <c r="G4" s="239"/>
      <c r="H4" s="343" t="s">
        <v>174</v>
      </c>
      <c r="I4" s="344"/>
      <c r="J4" s="343" t="s">
        <v>363</v>
      </c>
      <c r="K4" s="344"/>
      <c r="L4" s="343" t="s">
        <v>364</v>
      </c>
      <c r="M4" s="344"/>
      <c r="N4" s="343" t="s">
        <v>365</v>
      </c>
      <c r="O4" s="344"/>
      <c r="P4" s="343" t="s">
        <v>366</v>
      </c>
      <c r="Q4" s="344"/>
      <c r="R4" s="343" t="s">
        <v>367</v>
      </c>
      <c r="S4" s="344"/>
      <c r="T4" s="343" t="s">
        <v>368</v>
      </c>
      <c r="U4" s="344"/>
      <c r="V4" s="343" t="s">
        <v>369</v>
      </c>
      <c r="W4" s="345"/>
      <c r="Y4" s="138"/>
      <c r="Z4" s="138"/>
    </row>
    <row r="5" spans="2:26" ht="12" customHeight="1" thickBot="1">
      <c r="B5" s="357"/>
      <c r="C5" s="358"/>
      <c r="D5" s="139" t="s">
        <v>370</v>
      </c>
      <c r="E5" s="140" t="s">
        <v>371</v>
      </c>
      <c r="F5" s="140" t="s">
        <v>372</v>
      </c>
      <c r="G5" s="140" t="s">
        <v>373</v>
      </c>
      <c r="H5" s="140" t="s">
        <v>153</v>
      </c>
      <c r="I5" s="140" t="s">
        <v>154</v>
      </c>
      <c r="J5" s="140" t="s">
        <v>153</v>
      </c>
      <c r="K5" s="140" t="s">
        <v>154</v>
      </c>
      <c r="L5" s="140" t="s">
        <v>153</v>
      </c>
      <c r="M5" s="140" t="s">
        <v>154</v>
      </c>
      <c r="N5" s="140" t="s">
        <v>153</v>
      </c>
      <c r="O5" s="140" t="s">
        <v>154</v>
      </c>
      <c r="P5" s="140" t="s">
        <v>153</v>
      </c>
      <c r="Q5" s="140" t="s">
        <v>154</v>
      </c>
      <c r="R5" s="140" t="s">
        <v>153</v>
      </c>
      <c r="S5" s="140" t="s">
        <v>154</v>
      </c>
      <c r="T5" s="140" t="s">
        <v>153</v>
      </c>
      <c r="U5" s="140" t="s">
        <v>154</v>
      </c>
      <c r="V5" s="140" t="s">
        <v>153</v>
      </c>
      <c r="W5" s="141" t="s">
        <v>154</v>
      </c>
      <c r="Y5" s="142"/>
      <c r="Z5" s="142"/>
    </row>
    <row r="6" spans="2:26" ht="12" customHeight="1">
      <c r="B6" s="143"/>
      <c r="C6" s="144"/>
      <c r="D6" s="145"/>
      <c r="E6" s="146" t="s">
        <v>16</v>
      </c>
      <c r="F6" s="146" t="s">
        <v>39</v>
      </c>
      <c r="G6" s="146" t="s">
        <v>39</v>
      </c>
      <c r="H6" s="146" t="s">
        <v>76</v>
      </c>
      <c r="I6" s="146" t="s">
        <v>374</v>
      </c>
      <c r="J6" s="146" t="s">
        <v>76</v>
      </c>
      <c r="K6" s="147" t="s">
        <v>374</v>
      </c>
      <c r="L6" s="146" t="s">
        <v>76</v>
      </c>
      <c r="M6" s="146" t="s">
        <v>374</v>
      </c>
      <c r="N6" s="146" t="s">
        <v>76</v>
      </c>
      <c r="O6" s="146" t="s">
        <v>374</v>
      </c>
      <c r="P6" s="146" t="s">
        <v>76</v>
      </c>
      <c r="Q6" s="146" t="s">
        <v>374</v>
      </c>
      <c r="R6" s="146" t="s">
        <v>76</v>
      </c>
      <c r="S6" s="146" t="s">
        <v>374</v>
      </c>
      <c r="T6" s="146" t="s">
        <v>76</v>
      </c>
      <c r="U6" s="146" t="s">
        <v>374</v>
      </c>
      <c r="V6" s="146" t="s">
        <v>76</v>
      </c>
      <c r="W6" s="148" t="s">
        <v>374</v>
      </c>
      <c r="Y6" s="149"/>
      <c r="Z6" s="149"/>
    </row>
    <row r="7" spans="2:26" s="108" customFormat="1" ht="12" customHeight="1">
      <c r="B7" s="346" t="s">
        <v>40</v>
      </c>
      <c r="C7" s="347"/>
      <c r="D7" s="150">
        <v>40231</v>
      </c>
      <c r="E7" s="124">
        <v>691763</v>
      </c>
      <c r="F7" s="124">
        <v>15059621</v>
      </c>
      <c r="G7" s="124">
        <v>14535853</v>
      </c>
      <c r="H7" s="151">
        <v>85673</v>
      </c>
      <c r="I7" s="151">
        <v>11492240</v>
      </c>
      <c r="J7" s="124">
        <v>49792</v>
      </c>
      <c r="K7" s="124">
        <v>2913047</v>
      </c>
      <c r="L7" s="124">
        <v>8583</v>
      </c>
      <c r="M7" s="124">
        <v>1352320</v>
      </c>
      <c r="N7" s="124">
        <v>436</v>
      </c>
      <c r="O7" s="124">
        <v>747324</v>
      </c>
      <c r="P7" s="124">
        <v>21</v>
      </c>
      <c r="Q7" s="124">
        <v>142550</v>
      </c>
      <c r="R7" s="124">
        <v>52</v>
      </c>
      <c r="S7" s="124">
        <v>36807</v>
      </c>
      <c r="T7" s="124">
        <v>683</v>
      </c>
      <c r="U7" s="124">
        <v>90837</v>
      </c>
      <c r="V7" s="124">
        <v>26106</v>
      </c>
      <c r="W7" s="152">
        <v>6209357</v>
      </c>
      <c r="Y7" s="153"/>
      <c r="Z7" s="109"/>
    </row>
    <row r="8" spans="1:26" s="29" customFormat="1" ht="12" customHeight="1">
      <c r="A8" s="154"/>
      <c r="B8" s="348" t="s">
        <v>41</v>
      </c>
      <c r="C8" s="349"/>
      <c r="D8" s="155">
        <f aca="true" t="shared" si="0" ref="D8:W8">SUM(D9,D12,D19,D28,D54,D58,D59)</f>
        <v>39717</v>
      </c>
      <c r="E8" s="155">
        <f t="shared" si="0"/>
        <v>698941</v>
      </c>
      <c r="F8" s="156">
        <f t="shared" si="0"/>
        <v>11989660718</v>
      </c>
      <c r="G8" s="156">
        <f t="shared" si="0"/>
        <v>11451650580</v>
      </c>
      <c r="H8" s="156">
        <f t="shared" si="0"/>
        <v>79198</v>
      </c>
      <c r="I8" s="156">
        <f t="shared" si="0"/>
        <v>10836740</v>
      </c>
      <c r="J8" s="156">
        <f t="shared" si="0"/>
        <v>44175</v>
      </c>
      <c r="K8" s="156">
        <f t="shared" si="0"/>
        <v>2541272</v>
      </c>
      <c r="L8" s="156">
        <f t="shared" si="0"/>
        <v>8007</v>
      </c>
      <c r="M8" s="156">
        <f t="shared" si="0"/>
        <v>1253966</v>
      </c>
      <c r="N8" s="156">
        <f t="shared" si="0"/>
        <v>386</v>
      </c>
      <c r="O8" s="156">
        <f t="shared" si="0"/>
        <v>657848</v>
      </c>
      <c r="P8" s="156">
        <f t="shared" si="0"/>
        <v>14</v>
      </c>
      <c r="Q8" s="156">
        <f t="shared" si="0"/>
        <v>108901</v>
      </c>
      <c r="R8" s="156">
        <f t="shared" si="0"/>
        <v>55</v>
      </c>
      <c r="S8" s="156">
        <f t="shared" si="0"/>
        <v>41049</v>
      </c>
      <c r="T8" s="156">
        <f t="shared" si="0"/>
        <v>652</v>
      </c>
      <c r="U8" s="156">
        <f t="shared" si="0"/>
        <v>87845</v>
      </c>
      <c r="V8" s="156">
        <f t="shared" si="0"/>
        <v>25909</v>
      </c>
      <c r="W8" s="156">
        <f t="shared" si="0"/>
        <v>6145859</v>
      </c>
      <c r="Y8" s="157"/>
      <c r="Z8" s="157"/>
    </row>
    <row r="9" spans="2:26" s="154" customFormat="1" ht="12" customHeight="1">
      <c r="B9" s="350" t="s">
        <v>375</v>
      </c>
      <c r="C9" s="158" t="s">
        <v>174</v>
      </c>
      <c r="D9" s="155">
        <f>SUM(D10:D11)</f>
        <v>232</v>
      </c>
      <c r="E9" s="155">
        <f aca="true" t="shared" si="1" ref="E9:W9">SUM(E10:E11)</f>
        <v>1184</v>
      </c>
      <c r="F9" s="155">
        <f t="shared" si="1"/>
        <v>93804275</v>
      </c>
      <c r="G9" s="155">
        <f t="shared" si="1"/>
        <v>93726275</v>
      </c>
      <c r="H9" s="155">
        <v>1046</v>
      </c>
      <c r="I9" s="155">
        <f>SUM(I10:I11)</f>
        <v>171017</v>
      </c>
      <c r="J9" s="155">
        <f t="shared" si="1"/>
        <v>459</v>
      </c>
      <c r="K9" s="155">
        <f>SUM(K10:K11)</f>
        <v>24900</v>
      </c>
      <c r="L9" s="155">
        <f t="shared" si="1"/>
        <v>140</v>
      </c>
      <c r="M9" s="155">
        <f>SUM(M10:M11)</f>
        <v>21737</v>
      </c>
      <c r="N9" s="155">
        <f t="shared" si="1"/>
        <v>4</v>
      </c>
      <c r="O9" s="155">
        <f>SUM(O10:O11)</f>
        <v>11057</v>
      </c>
      <c r="P9" s="155" t="s">
        <v>80</v>
      </c>
      <c r="Q9" s="155" t="s">
        <v>80</v>
      </c>
      <c r="R9" s="155">
        <f t="shared" si="1"/>
        <v>1</v>
      </c>
      <c r="S9" s="155">
        <f t="shared" si="1"/>
        <v>597</v>
      </c>
      <c r="T9" s="155">
        <f t="shared" si="1"/>
        <v>4</v>
      </c>
      <c r="U9" s="155">
        <f t="shared" si="1"/>
        <v>683</v>
      </c>
      <c r="V9" s="155">
        <f t="shared" si="1"/>
        <v>438</v>
      </c>
      <c r="W9" s="159">
        <f t="shared" si="1"/>
        <v>112043</v>
      </c>
      <c r="Y9" s="160"/>
      <c r="Z9" s="160"/>
    </row>
    <row r="10" spans="2:26" ht="12" customHeight="1">
      <c r="B10" s="351"/>
      <c r="C10" s="161" t="s">
        <v>376</v>
      </c>
      <c r="D10" s="162">
        <v>131</v>
      </c>
      <c r="E10" s="95">
        <v>433</v>
      </c>
      <c r="F10" s="95">
        <v>40408280</v>
      </c>
      <c r="G10" s="95">
        <v>40330280</v>
      </c>
      <c r="H10" s="163">
        <v>722</v>
      </c>
      <c r="I10" s="163">
        <v>131230</v>
      </c>
      <c r="J10" s="95">
        <v>257</v>
      </c>
      <c r="K10" s="95">
        <v>13682</v>
      </c>
      <c r="L10" s="95">
        <v>81</v>
      </c>
      <c r="M10" s="95">
        <v>12026</v>
      </c>
      <c r="N10" s="95">
        <v>3</v>
      </c>
      <c r="O10" s="95">
        <v>6606</v>
      </c>
      <c r="P10" s="95" t="s">
        <v>80</v>
      </c>
      <c r="Q10" s="95" t="s">
        <v>80</v>
      </c>
      <c r="R10" s="95" t="s">
        <v>80</v>
      </c>
      <c r="S10" s="95" t="s">
        <v>80</v>
      </c>
      <c r="T10" s="95">
        <v>4</v>
      </c>
      <c r="U10" s="95">
        <v>683</v>
      </c>
      <c r="V10" s="95">
        <v>377</v>
      </c>
      <c r="W10" s="164">
        <v>98233</v>
      </c>
      <c r="Y10" s="157"/>
      <c r="Z10" s="157"/>
    </row>
    <row r="11" spans="2:26" ht="12" customHeight="1">
      <c r="B11" s="352"/>
      <c r="C11" s="161" t="s">
        <v>377</v>
      </c>
      <c r="D11" s="162">
        <v>101</v>
      </c>
      <c r="E11" s="95">
        <v>751</v>
      </c>
      <c r="F11" s="95">
        <v>53395995</v>
      </c>
      <c r="G11" s="95">
        <v>53395995</v>
      </c>
      <c r="H11" s="163">
        <v>324</v>
      </c>
      <c r="I11" s="163">
        <v>39787</v>
      </c>
      <c r="J11" s="95">
        <v>202</v>
      </c>
      <c r="K11" s="95">
        <v>11218</v>
      </c>
      <c r="L11" s="95">
        <v>59</v>
      </c>
      <c r="M11" s="95">
        <v>9711</v>
      </c>
      <c r="N11" s="95">
        <v>1</v>
      </c>
      <c r="O11" s="95">
        <v>4451</v>
      </c>
      <c r="P11" s="95" t="s">
        <v>80</v>
      </c>
      <c r="Q11" s="95" t="s">
        <v>80</v>
      </c>
      <c r="R11" s="95">
        <v>1</v>
      </c>
      <c r="S11" s="95">
        <v>597</v>
      </c>
      <c r="T11" s="95" t="s">
        <v>80</v>
      </c>
      <c r="U11" s="95" t="s">
        <v>80</v>
      </c>
      <c r="V11" s="95">
        <v>61</v>
      </c>
      <c r="W11" s="164">
        <v>13810</v>
      </c>
      <c r="Y11" s="157"/>
      <c r="Z11" s="157"/>
    </row>
    <row r="12" spans="2:26" s="154" customFormat="1" ht="12" customHeight="1">
      <c r="B12" s="350" t="s">
        <v>378</v>
      </c>
      <c r="C12" s="158" t="s">
        <v>174</v>
      </c>
      <c r="D12" s="165">
        <f>SUM(D13:D18)</f>
        <v>56</v>
      </c>
      <c r="E12" s="165">
        <f>SUM(E13:E18)</f>
        <v>349</v>
      </c>
      <c r="F12" s="165">
        <f aca="true" t="shared" si="2" ref="F12:W12">SUM(F13:F18)</f>
        <v>84143529</v>
      </c>
      <c r="G12" s="165">
        <f t="shared" si="2"/>
        <v>22445220</v>
      </c>
      <c r="H12" s="165">
        <v>1473</v>
      </c>
      <c r="I12" s="165">
        <f>SUM(I13:I18)</f>
        <v>260580</v>
      </c>
      <c r="J12" s="165">
        <f t="shared" si="2"/>
        <v>299</v>
      </c>
      <c r="K12" s="165">
        <f>SUM(K13:K18)</f>
        <v>14887</v>
      </c>
      <c r="L12" s="165">
        <f t="shared" si="2"/>
        <v>122</v>
      </c>
      <c r="M12" s="165">
        <f>SUM(M13:M18)</f>
        <v>21024</v>
      </c>
      <c r="N12" s="165">
        <f t="shared" si="2"/>
        <v>1</v>
      </c>
      <c r="O12" s="165">
        <f t="shared" si="2"/>
        <v>2378</v>
      </c>
      <c r="P12" s="165">
        <f t="shared" si="2"/>
        <v>1</v>
      </c>
      <c r="Q12" s="165">
        <f t="shared" si="2"/>
        <v>8092</v>
      </c>
      <c r="R12" s="165">
        <f t="shared" si="2"/>
        <v>2</v>
      </c>
      <c r="S12" s="165">
        <f t="shared" si="2"/>
        <v>1209</v>
      </c>
      <c r="T12" s="165">
        <f t="shared" si="2"/>
        <v>12</v>
      </c>
      <c r="U12" s="165">
        <f t="shared" si="2"/>
        <v>630</v>
      </c>
      <c r="V12" s="165">
        <f t="shared" si="2"/>
        <v>1036</v>
      </c>
      <c r="W12" s="166">
        <f t="shared" si="2"/>
        <v>212360</v>
      </c>
      <c r="X12" s="167"/>
      <c r="Y12" s="160"/>
      <c r="Z12" s="160"/>
    </row>
    <row r="13" spans="2:26" ht="12" customHeight="1">
      <c r="B13" s="351"/>
      <c r="C13" s="161" t="s">
        <v>379</v>
      </c>
      <c r="D13" s="162" t="s">
        <v>80</v>
      </c>
      <c r="E13" s="162" t="s">
        <v>80</v>
      </c>
      <c r="F13" s="162" t="s">
        <v>80</v>
      </c>
      <c r="G13" s="162" t="s">
        <v>80</v>
      </c>
      <c r="H13" s="163">
        <v>347</v>
      </c>
      <c r="I13" s="163">
        <v>76411</v>
      </c>
      <c r="J13" s="95">
        <v>62</v>
      </c>
      <c r="K13" s="95">
        <v>905</v>
      </c>
      <c r="L13" s="95">
        <v>40</v>
      </c>
      <c r="M13" s="95">
        <v>7589</v>
      </c>
      <c r="N13" s="95" t="s">
        <v>80</v>
      </c>
      <c r="O13" s="95" t="s">
        <v>80</v>
      </c>
      <c r="P13" s="95">
        <v>1</v>
      </c>
      <c r="Q13" s="95">
        <v>8092</v>
      </c>
      <c r="R13" s="95">
        <v>2</v>
      </c>
      <c r="S13" s="95">
        <v>1209</v>
      </c>
      <c r="T13" s="95">
        <v>12</v>
      </c>
      <c r="U13" s="95">
        <v>630</v>
      </c>
      <c r="V13" s="95">
        <v>230</v>
      </c>
      <c r="W13" s="164">
        <v>57986</v>
      </c>
      <c r="X13"/>
      <c r="Y13" s="157"/>
      <c r="Z13" s="157"/>
    </row>
    <row r="14" spans="2:26" ht="12" customHeight="1">
      <c r="B14" s="351"/>
      <c r="C14" s="161" t="s">
        <v>380</v>
      </c>
      <c r="D14" s="162" t="s">
        <v>80</v>
      </c>
      <c r="E14" s="162" t="s">
        <v>80</v>
      </c>
      <c r="F14" s="162" t="s">
        <v>80</v>
      </c>
      <c r="G14" s="162" t="s">
        <v>80</v>
      </c>
      <c r="H14" s="163">
        <v>6</v>
      </c>
      <c r="I14" s="163">
        <v>1280</v>
      </c>
      <c r="J14" s="95" t="s">
        <v>80</v>
      </c>
      <c r="K14" s="95" t="s">
        <v>80</v>
      </c>
      <c r="L14" s="95" t="s">
        <v>80</v>
      </c>
      <c r="M14" s="95" t="s">
        <v>80</v>
      </c>
      <c r="N14" s="95" t="s">
        <v>80</v>
      </c>
      <c r="O14" s="95" t="s">
        <v>80</v>
      </c>
      <c r="P14" s="95" t="s">
        <v>80</v>
      </c>
      <c r="Q14" s="95" t="s">
        <v>80</v>
      </c>
      <c r="R14" s="95" t="s">
        <v>80</v>
      </c>
      <c r="S14" s="95" t="s">
        <v>80</v>
      </c>
      <c r="T14" s="95" t="s">
        <v>80</v>
      </c>
      <c r="U14" s="95" t="s">
        <v>80</v>
      </c>
      <c r="V14" s="95">
        <v>6</v>
      </c>
      <c r="W14" s="164">
        <v>1280</v>
      </c>
      <c r="X14"/>
      <c r="Y14" s="157"/>
      <c r="Z14" s="157"/>
    </row>
    <row r="15" spans="2:26" ht="12" customHeight="1">
      <c r="B15" s="351"/>
      <c r="C15" s="161" t="s">
        <v>381</v>
      </c>
      <c r="D15" s="162" t="s">
        <v>80</v>
      </c>
      <c r="E15" s="162" t="s">
        <v>80</v>
      </c>
      <c r="F15" s="162" t="s">
        <v>80</v>
      </c>
      <c r="G15" s="162" t="s">
        <v>80</v>
      </c>
      <c r="H15" s="162" t="s">
        <v>80</v>
      </c>
      <c r="I15" s="162" t="s">
        <v>80</v>
      </c>
      <c r="J15" s="162" t="s">
        <v>80</v>
      </c>
      <c r="K15" s="162" t="s">
        <v>80</v>
      </c>
      <c r="L15" s="162" t="s">
        <v>80</v>
      </c>
      <c r="M15" s="162" t="s">
        <v>80</v>
      </c>
      <c r="N15" s="162" t="s">
        <v>80</v>
      </c>
      <c r="O15" s="162" t="s">
        <v>80</v>
      </c>
      <c r="P15" s="162" t="s">
        <v>80</v>
      </c>
      <c r="Q15" s="162" t="s">
        <v>80</v>
      </c>
      <c r="R15" s="162" t="s">
        <v>80</v>
      </c>
      <c r="S15" s="162" t="s">
        <v>80</v>
      </c>
      <c r="T15" s="162" t="s">
        <v>80</v>
      </c>
      <c r="U15" s="162" t="s">
        <v>80</v>
      </c>
      <c r="V15" s="162" t="s">
        <v>80</v>
      </c>
      <c r="W15" s="162" t="s">
        <v>80</v>
      </c>
      <c r="X15"/>
      <c r="Y15" s="157"/>
      <c r="Z15" s="157"/>
    </row>
    <row r="16" spans="2:26" ht="12" customHeight="1">
      <c r="B16" s="351"/>
      <c r="C16" s="161" t="s">
        <v>382</v>
      </c>
      <c r="D16" s="162">
        <v>18</v>
      </c>
      <c r="E16" s="95">
        <v>125</v>
      </c>
      <c r="F16" s="95">
        <v>74244747</v>
      </c>
      <c r="G16" s="95">
        <v>14921747</v>
      </c>
      <c r="H16" s="163">
        <v>801</v>
      </c>
      <c r="I16" s="163">
        <v>121739</v>
      </c>
      <c r="J16" s="95">
        <v>170</v>
      </c>
      <c r="K16" s="95">
        <v>5287</v>
      </c>
      <c r="L16" s="95">
        <v>54</v>
      </c>
      <c r="M16" s="95">
        <v>9029</v>
      </c>
      <c r="N16" s="95">
        <v>1</v>
      </c>
      <c r="O16" s="95">
        <v>2378</v>
      </c>
      <c r="P16" s="162" t="s">
        <v>80</v>
      </c>
      <c r="Q16" s="162" t="s">
        <v>80</v>
      </c>
      <c r="R16" s="162" t="s">
        <v>80</v>
      </c>
      <c r="S16" s="162" t="s">
        <v>80</v>
      </c>
      <c r="T16" s="162" t="s">
        <v>80</v>
      </c>
      <c r="U16" s="162" t="s">
        <v>80</v>
      </c>
      <c r="V16" s="95">
        <v>576</v>
      </c>
      <c r="W16" s="164">
        <v>105045</v>
      </c>
      <c r="X16"/>
      <c r="Y16" s="157"/>
      <c r="Z16" s="157"/>
    </row>
    <row r="17" spans="2:26" ht="12" customHeight="1">
      <c r="B17" s="351"/>
      <c r="C17" s="161" t="s">
        <v>383</v>
      </c>
      <c r="D17" s="162">
        <v>38</v>
      </c>
      <c r="E17" s="95">
        <v>224</v>
      </c>
      <c r="F17" s="95">
        <v>9898782</v>
      </c>
      <c r="G17" s="95">
        <v>7523473</v>
      </c>
      <c r="H17" s="163">
        <v>319</v>
      </c>
      <c r="I17" s="163">
        <v>61150</v>
      </c>
      <c r="J17" s="95">
        <v>67</v>
      </c>
      <c r="K17" s="95">
        <v>8695</v>
      </c>
      <c r="L17" s="95">
        <v>28</v>
      </c>
      <c r="M17" s="95">
        <v>4406</v>
      </c>
      <c r="N17" s="95" t="s">
        <v>80</v>
      </c>
      <c r="O17" s="95" t="s">
        <v>80</v>
      </c>
      <c r="P17" s="162" t="s">
        <v>80</v>
      </c>
      <c r="Q17" s="162" t="s">
        <v>80</v>
      </c>
      <c r="R17" s="162" t="s">
        <v>80</v>
      </c>
      <c r="S17" s="162" t="s">
        <v>80</v>
      </c>
      <c r="T17" s="162" t="s">
        <v>80</v>
      </c>
      <c r="U17" s="162" t="s">
        <v>80</v>
      </c>
      <c r="V17" s="95">
        <v>224</v>
      </c>
      <c r="W17" s="164">
        <v>48049</v>
      </c>
      <c r="X17"/>
      <c r="Y17" s="157"/>
      <c r="Z17" s="157"/>
    </row>
    <row r="18" spans="2:26" s="108" customFormat="1" ht="12" customHeight="1">
      <c r="B18" s="352"/>
      <c r="C18" s="161" t="s">
        <v>384</v>
      </c>
      <c r="D18" s="162" t="s">
        <v>80</v>
      </c>
      <c r="E18" s="162" t="s">
        <v>80</v>
      </c>
      <c r="F18" s="162" t="s">
        <v>80</v>
      </c>
      <c r="G18" s="162" t="s">
        <v>80</v>
      </c>
      <c r="H18" s="162" t="s">
        <v>80</v>
      </c>
      <c r="I18" s="162" t="s">
        <v>80</v>
      </c>
      <c r="J18" s="162" t="s">
        <v>80</v>
      </c>
      <c r="K18" s="162" t="s">
        <v>80</v>
      </c>
      <c r="L18" s="162" t="s">
        <v>80</v>
      </c>
      <c r="M18" s="162" t="s">
        <v>80</v>
      </c>
      <c r="N18" s="162" t="s">
        <v>80</v>
      </c>
      <c r="O18" s="95" t="s">
        <v>80</v>
      </c>
      <c r="P18" s="162" t="s">
        <v>80</v>
      </c>
      <c r="Q18" s="162" t="s">
        <v>80</v>
      </c>
      <c r="R18" s="162" t="s">
        <v>80</v>
      </c>
      <c r="S18" s="162" t="s">
        <v>80</v>
      </c>
      <c r="T18" s="162" t="s">
        <v>80</v>
      </c>
      <c r="U18" s="162" t="s">
        <v>80</v>
      </c>
      <c r="V18" s="162" t="s">
        <v>80</v>
      </c>
      <c r="W18" s="162" t="s">
        <v>80</v>
      </c>
      <c r="X18" s="168"/>
      <c r="Y18" s="160"/>
      <c r="Z18" s="160"/>
    </row>
    <row r="19" spans="2:26" s="154" customFormat="1" ht="12" customHeight="1">
      <c r="B19" s="350" t="s">
        <v>385</v>
      </c>
      <c r="C19" s="158" t="s">
        <v>174</v>
      </c>
      <c r="D19" s="165">
        <f>SUM(D20:D27)</f>
        <v>9971</v>
      </c>
      <c r="E19" s="165">
        <f aca="true" t="shared" si="3" ref="E19:W19">SUM(E20:E27)</f>
        <v>50694</v>
      </c>
      <c r="F19" s="165">
        <f t="shared" si="3"/>
        <v>2352221470</v>
      </c>
      <c r="G19" s="165">
        <f t="shared" si="3"/>
        <v>2288856070</v>
      </c>
      <c r="H19" s="165">
        <v>19992</v>
      </c>
      <c r="I19" s="165">
        <f>SUM(I20:I27)</f>
        <v>3631636</v>
      </c>
      <c r="J19" s="165">
        <f t="shared" si="3"/>
        <v>8248</v>
      </c>
      <c r="K19" s="165">
        <f>SUM(K20:K27)</f>
        <v>607240</v>
      </c>
      <c r="L19" s="165">
        <f t="shared" si="3"/>
        <v>2562</v>
      </c>
      <c r="M19" s="165">
        <f>SUM(M20:M27)</f>
        <v>544305</v>
      </c>
      <c r="N19" s="165">
        <f t="shared" si="3"/>
        <v>68</v>
      </c>
      <c r="O19" s="165">
        <f t="shared" si="3"/>
        <v>123129</v>
      </c>
      <c r="P19" s="165">
        <f t="shared" si="3"/>
        <v>3</v>
      </c>
      <c r="Q19" s="165">
        <f t="shared" si="3"/>
        <v>14162</v>
      </c>
      <c r="R19" s="165">
        <f t="shared" si="3"/>
        <v>22</v>
      </c>
      <c r="S19" s="165">
        <f t="shared" si="3"/>
        <v>16655</v>
      </c>
      <c r="T19" s="165">
        <f t="shared" si="3"/>
        <v>350</v>
      </c>
      <c r="U19" s="165">
        <f t="shared" si="3"/>
        <v>46803</v>
      </c>
      <c r="V19" s="165">
        <f t="shared" si="3"/>
        <v>8739</v>
      </c>
      <c r="W19" s="166">
        <f t="shared" si="3"/>
        <v>2279342</v>
      </c>
      <c r="Y19" s="160"/>
      <c r="Z19" s="160"/>
    </row>
    <row r="20" spans="2:26" ht="12" customHeight="1">
      <c r="B20" s="351"/>
      <c r="C20" s="161" t="s">
        <v>386</v>
      </c>
      <c r="D20" s="162">
        <v>8</v>
      </c>
      <c r="E20" s="95">
        <v>116</v>
      </c>
      <c r="F20" s="95">
        <v>92864508</v>
      </c>
      <c r="G20" s="95">
        <v>80432028</v>
      </c>
      <c r="H20" s="163">
        <v>4964</v>
      </c>
      <c r="I20" s="163">
        <v>1005931</v>
      </c>
      <c r="J20" s="95">
        <v>1697</v>
      </c>
      <c r="K20" s="95">
        <v>55570</v>
      </c>
      <c r="L20" s="95">
        <v>792</v>
      </c>
      <c r="M20" s="95">
        <v>222178</v>
      </c>
      <c r="N20" s="95">
        <v>3</v>
      </c>
      <c r="O20" s="95">
        <v>10863</v>
      </c>
      <c r="P20" s="95" t="s">
        <v>80</v>
      </c>
      <c r="Q20" s="95" t="s">
        <v>80</v>
      </c>
      <c r="R20" s="95">
        <v>5</v>
      </c>
      <c r="S20" s="95">
        <v>7612</v>
      </c>
      <c r="T20" s="95">
        <v>52</v>
      </c>
      <c r="U20" s="95">
        <v>5752</v>
      </c>
      <c r="V20" s="95">
        <v>2415</v>
      </c>
      <c r="W20" s="164">
        <v>703956</v>
      </c>
      <c r="Y20" s="157"/>
      <c r="Z20" s="157"/>
    </row>
    <row r="21" spans="2:26" ht="12" customHeight="1">
      <c r="B21" s="351"/>
      <c r="C21" s="161" t="s">
        <v>387</v>
      </c>
      <c r="D21" s="162">
        <v>42</v>
      </c>
      <c r="E21" s="95">
        <v>500</v>
      </c>
      <c r="F21" s="95">
        <v>23079930</v>
      </c>
      <c r="G21" s="95">
        <v>23079930</v>
      </c>
      <c r="H21" s="163">
        <v>536</v>
      </c>
      <c r="I21" s="163">
        <v>96708</v>
      </c>
      <c r="J21" s="95">
        <v>240</v>
      </c>
      <c r="K21" s="95">
        <v>12100</v>
      </c>
      <c r="L21" s="95">
        <v>107</v>
      </c>
      <c r="M21" s="95">
        <v>29508</v>
      </c>
      <c r="N21" s="95" t="s">
        <v>80</v>
      </c>
      <c r="O21" s="95" t="s">
        <v>80</v>
      </c>
      <c r="P21" s="95" t="s">
        <v>80</v>
      </c>
      <c r="Q21" s="95" t="s">
        <v>80</v>
      </c>
      <c r="R21" s="95" t="s">
        <v>80</v>
      </c>
      <c r="S21" s="95" t="s">
        <v>80</v>
      </c>
      <c r="T21" s="95">
        <v>8</v>
      </c>
      <c r="U21" s="95">
        <v>1025</v>
      </c>
      <c r="V21" s="95">
        <v>181</v>
      </c>
      <c r="W21" s="164">
        <v>54075</v>
      </c>
      <c r="Y21" s="157"/>
      <c r="Z21" s="157"/>
    </row>
    <row r="22" spans="2:26" ht="12" customHeight="1">
      <c r="B22" s="351"/>
      <c r="C22" s="161" t="s">
        <v>388</v>
      </c>
      <c r="D22" s="162">
        <v>98</v>
      </c>
      <c r="E22" s="95">
        <v>887</v>
      </c>
      <c r="F22" s="95">
        <v>19853700</v>
      </c>
      <c r="G22" s="95">
        <v>19691782</v>
      </c>
      <c r="H22" s="163">
        <v>144</v>
      </c>
      <c r="I22" s="163">
        <v>25179</v>
      </c>
      <c r="J22" s="95">
        <v>50</v>
      </c>
      <c r="K22" s="95">
        <v>895</v>
      </c>
      <c r="L22" s="95">
        <v>16</v>
      </c>
      <c r="M22" s="95">
        <v>3356</v>
      </c>
      <c r="N22" s="95">
        <v>1</v>
      </c>
      <c r="O22" s="95">
        <v>795</v>
      </c>
      <c r="P22" s="95" t="s">
        <v>80</v>
      </c>
      <c r="Q22" s="95" t="s">
        <v>80</v>
      </c>
      <c r="R22" s="95" t="s">
        <v>80</v>
      </c>
      <c r="S22" s="95" t="s">
        <v>80</v>
      </c>
      <c r="T22" s="95">
        <v>4</v>
      </c>
      <c r="U22" s="95">
        <v>683</v>
      </c>
      <c r="V22" s="95">
        <v>73</v>
      </c>
      <c r="W22" s="164">
        <v>19450</v>
      </c>
      <c r="Y22" s="157"/>
      <c r="Z22" s="157"/>
    </row>
    <row r="23" spans="2:26" ht="12" customHeight="1">
      <c r="B23" s="351"/>
      <c r="C23" s="161" t="s">
        <v>389</v>
      </c>
      <c r="D23" s="162" t="s">
        <v>80</v>
      </c>
      <c r="E23" s="162" t="s">
        <v>80</v>
      </c>
      <c r="F23" s="162">
        <v>217396</v>
      </c>
      <c r="G23" s="162">
        <v>217396</v>
      </c>
      <c r="H23" s="163">
        <v>12</v>
      </c>
      <c r="I23" s="163">
        <v>4122</v>
      </c>
      <c r="J23" s="95" t="s">
        <v>80</v>
      </c>
      <c r="K23" s="95" t="s">
        <v>80</v>
      </c>
      <c r="L23" s="95" t="s">
        <v>80</v>
      </c>
      <c r="M23" s="95" t="s">
        <v>80</v>
      </c>
      <c r="N23" s="95" t="s">
        <v>80</v>
      </c>
      <c r="O23" s="95" t="s">
        <v>80</v>
      </c>
      <c r="P23" s="95" t="s">
        <v>80</v>
      </c>
      <c r="Q23" s="95" t="s">
        <v>80</v>
      </c>
      <c r="R23" s="95" t="s">
        <v>80</v>
      </c>
      <c r="S23" s="95" t="s">
        <v>80</v>
      </c>
      <c r="T23" s="95" t="s">
        <v>80</v>
      </c>
      <c r="U23" s="95" t="s">
        <v>80</v>
      </c>
      <c r="V23" s="95">
        <v>12</v>
      </c>
      <c r="W23" s="164">
        <v>4122</v>
      </c>
      <c r="Y23" s="157"/>
      <c r="Z23" s="157"/>
    </row>
    <row r="24" spans="2:26" ht="12" customHeight="1">
      <c r="B24" s="351"/>
      <c r="C24" s="161" t="s">
        <v>390</v>
      </c>
      <c r="D24" s="162">
        <v>6649</v>
      </c>
      <c r="E24" s="95">
        <v>32393</v>
      </c>
      <c r="F24" s="95">
        <v>1684265164</v>
      </c>
      <c r="G24" s="95">
        <v>1654631813</v>
      </c>
      <c r="H24" s="163">
        <f>J24+L24+N24+P24+R24+T24+V24</f>
        <v>9633</v>
      </c>
      <c r="I24" s="163">
        <v>1690578</v>
      </c>
      <c r="J24" s="95">
        <v>4183</v>
      </c>
      <c r="K24" s="95">
        <v>351766</v>
      </c>
      <c r="L24" s="95">
        <v>1037</v>
      </c>
      <c r="M24" s="95">
        <v>175743</v>
      </c>
      <c r="N24" s="95">
        <v>39</v>
      </c>
      <c r="O24" s="95">
        <v>61301</v>
      </c>
      <c r="P24" s="95">
        <v>3</v>
      </c>
      <c r="Q24" s="95">
        <v>14162</v>
      </c>
      <c r="R24" s="95">
        <v>13</v>
      </c>
      <c r="S24" s="95">
        <v>6920</v>
      </c>
      <c r="T24" s="95">
        <v>213</v>
      </c>
      <c r="U24" s="95">
        <v>29474</v>
      </c>
      <c r="V24" s="95">
        <v>4145</v>
      </c>
      <c r="W24" s="164">
        <v>1051212</v>
      </c>
      <c r="Y24" s="157"/>
      <c r="Z24" s="157"/>
    </row>
    <row r="25" spans="2:26" ht="12" customHeight="1">
      <c r="B25" s="351"/>
      <c r="C25" s="161" t="s">
        <v>391</v>
      </c>
      <c r="D25" s="162">
        <v>1464</v>
      </c>
      <c r="E25" s="95">
        <v>5115</v>
      </c>
      <c r="F25" s="95">
        <v>82276479</v>
      </c>
      <c r="G25" s="95">
        <v>81225802</v>
      </c>
      <c r="H25" s="163">
        <v>479</v>
      </c>
      <c r="I25" s="163">
        <v>70916</v>
      </c>
      <c r="J25" s="95">
        <v>278</v>
      </c>
      <c r="K25" s="95">
        <v>22441</v>
      </c>
      <c r="L25" s="95">
        <v>61</v>
      </c>
      <c r="M25" s="95">
        <v>9634</v>
      </c>
      <c r="N25" s="95">
        <v>2</v>
      </c>
      <c r="O25" s="95">
        <v>5218</v>
      </c>
      <c r="P25" s="95" t="s">
        <v>80</v>
      </c>
      <c r="Q25" s="95" t="s">
        <v>80</v>
      </c>
      <c r="R25" s="95" t="s">
        <v>80</v>
      </c>
      <c r="S25" s="95" t="s">
        <v>80</v>
      </c>
      <c r="T25" s="95">
        <v>17</v>
      </c>
      <c r="U25" s="95">
        <v>2562</v>
      </c>
      <c r="V25" s="95">
        <v>121</v>
      </c>
      <c r="W25" s="164">
        <v>31061</v>
      </c>
      <c r="Y25" s="157"/>
      <c r="Z25" s="157"/>
    </row>
    <row r="26" spans="2:26" ht="12" customHeight="1">
      <c r="B26" s="351"/>
      <c r="C26" s="169" t="s">
        <v>392</v>
      </c>
      <c r="D26" s="162">
        <v>207</v>
      </c>
      <c r="E26" s="95">
        <v>2109</v>
      </c>
      <c r="F26" s="95">
        <v>45884871</v>
      </c>
      <c r="G26" s="95">
        <v>45551565</v>
      </c>
      <c r="H26" s="163">
        <v>357</v>
      </c>
      <c r="I26" s="163">
        <v>65153</v>
      </c>
      <c r="J26" s="95">
        <v>199</v>
      </c>
      <c r="K26" s="95">
        <v>11921</v>
      </c>
      <c r="L26" s="95">
        <v>42</v>
      </c>
      <c r="M26" s="95">
        <v>12901</v>
      </c>
      <c r="N26" s="95">
        <v>4</v>
      </c>
      <c r="O26" s="95">
        <v>9703</v>
      </c>
      <c r="P26" s="95" t="s">
        <v>80</v>
      </c>
      <c r="Q26" s="95" t="s">
        <v>80</v>
      </c>
      <c r="R26" s="95" t="s">
        <v>80</v>
      </c>
      <c r="S26" s="95" t="s">
        <v>80</v>
      </c>
      <c r="T26" s="95">
        <v>6</v>
      </c>
      <c r="U26" s="95">
        <v>427</v>
      </c>
      <c r="V26" s="95">
        <v>106</v>
      </c>
      <c r="W26" s="164">
        <v>30201</v>
      </c>
      <c r="Y26" s="157"/>
      <c r="Z26" s="157"/>
    </row>
    <row r="27" spans="2:26" ht="12" customHeight="1">
      <c r="B27" s="352"/>
      <c r="C27" s="161" t="s">
        <v>393</v>
      </c>
      <c r="D27" s="162">
        <v>1503</v>
      </c>
      <c r="E27" s="95">
        <v>9574</v>
      </c>
      <c r="F27" s="95">
        <v>403779422</v>
      </c>
      <c r="G27" s="95">
        <v>384025754</v>
      </c>
      <c r="H27" s="163">
        <v>3867</v>
      </c>
      <c r="I27" s="163">
        <v>673049</v>
      </c>
      <c r="J27" s="95">
        <v>1601</v>
      </c>
      <c r="K27" s="95">
        <v>152547</v>
      </c>
      <c r="L27" s="95">
        <v>507</v>
      </c>
      <c r="M27" s="95">
        <v>90985</v>
      </c>
      <c r="N27" s="95">
        <v>19</v>
      </c>
      <c r="O27" s="95">
        <v>35249</v>
      </c>
      <c r="P27" s="95" t="s">
        <v>80</v>
      </c>
      <c r="Q27" s="95" t="s">
        <v>80</v>
      </c>
      <c r="R27" s="95">
        <v>4</v>
      </c>
      <c r="S27" s="95">
        <v>2123</v>
      </c>
      <c r="T27" s="95">
        <v>50</v>
      </c>
      <c r="U27" s="95">
        <v>6880</v>
      </c>
      <c r="V27" s="95">
        <v>1686</v>
      </c>
      <c r="W27" s="164">
        <v>385265</v>
      </c>
      <c r="Y27" s="157"/>
      <c r="Z27" s="157"/>
    </row>
    <row r="28" spans="2:26" s="154" customFormat="1" ht="12" customHeight="1">
      <c r="B28" s="350" t="s">
        <v>394</v>
      </c>
      <c r="C28" s="158" t="s">
        <v>174</v>
      </c>
      <c r="D28" s="165">
        <f>SUM(D29:D53)</f>
        <v>8484</v>
      </c>
      <c r="E28" s="165">
        <f aca="true" t="shared" si="4" ref="E28:W28">SUM(E29:E53)</f>
        <v>204750</v>
      </c>
      <c r="F28" s="165">
        <f t="shared" si="4"/>
        <v>3731786346</v>
      </c>
      <c r="G28" s="165">
        <f t="shared" si="4"/>
        <v>3595279848</v>
      </c>
      <c r="H28" s="165">
        <v>27086</v>
      </c>
      <c r="I28" s="165">
        <f>SUM(I29:I53)</f>
        <v>3586475</v>
      </c>
      <c r="J28" s="165">
        <f t="shared" si="4"/>
        <v>14147</v>
      </c>
      <c r="K28" s="165">
        <f>SUM(K29:K53)</f>
        <v>785599</v>
      </c>
      <c r="L28" s="165">
        <f t="shared" si="4"/>
        <v>2263</v>
      </c>
      <c r="M28" s="165">
        <f>SUM(M29:M53)</f>
        <v>281390</v>
      </c>
      <c r="N28" s="165">
        <f t="shared" si="4"/>
        <v>183</v>
      </c>
      <c r="O28" s="165">
        <f t="shared" si="4"/>
        <v>295033</v>
      </c>
      <c r="P28" s="165">
        <f t="shared" si="4"/>
        <v>2</v>
      </c>
      <c r="Q28" s="165">
        <f t="shared" si="4"/>
        <v>10102</v>
      </c>
      <c r="R28" s="165">
        <f t="shared" si="4"/>
        <v>12</v>
      </c>
      <c r="S28" s="165">
        <f t="shared" si="4"/>
        <v>7747</v>
      </c>
      <c r="T28" s="165">
        <f t="shared" si="4"/>
        <v>117</v>
      </c>
      <c r="U28" s="165">
        <f t="shared" si="4"/>
        <v>16426</v>
      </c>
      <c r="V28" s="165">
        <f t="shared" si="4"/>
        <v>10362</v>
      </c>
      <c r="W28" s="166">
        <f t="shared" si="4"/>
        <v>2190178</v>
      </c>
      <c r="Y28" s="160"/>
      <c r="Z28" s="160"/>
    </row>
    <row r="29" spans="2:26" ht="12" customHeight="1">
      <c r="B29" s="351"/>
      <c r="C29" s="161" t="s">
        <v>395</v>
      </c>
      <c r="D29" s="162">
        <v>752</v>
      </c>
      <c r="E29" s="95">
        <v>26725</v>
      </c>
      <c r="F29" s="95">
        <v>437842911</v>
      </c>
      <c r="G29" s="95">
        <v>409308830</v>
      </c>
      <c r="H29" s="163">
        <v>3575</v>
      </c>
      <c r="I29" s="163">
        <v>385856</v>
      </c>
      <c r="J29" s="95">
        <v>2447</v>
      </c>
      <c r="K29" s="95">
        <v>153863</v>
      </c>
      <c r="L29" s="95">
        <v>434</v>
      </c>
      <c r="M29" s="95">
        <v>43854</v>
      </c>
      <c r="N29" s="95">
        <v>26</v>
      </c>
      <c r="O29" s="95">
        <v>38515</v>
      </c>
      <c r="P29" s="95" t="s">
        <v>80</v>
      </c>
      <c r="Q29" s="95" t="s">
        <v>80</v>
      </c>
      <c r="R29" s="95">
        <v>2</v>
      </c>
      <c r="S29" s="95">
        <v>1307</v>
      </c>
      <c r="T29" s="95">
        <v>32</v>
      </c>
      <c r="U29" s="95">
        <v>5007</v>
      </c>
      <c r="V29" s="95">
        <v>634</v>
      </c>
      <c r="W29" s="164">
        <v>143310</v>
      </c>
      <c r="Y29" s="157"/>
      <c r="Z29" s="157"/>
    </row>
    <row r="30" spans="2:26" ht="12" customHeight="1">
      <c r="B30" s="351"/>
      <c r="C30" s="161" t="s">
        <v>396</v>
      </c>
      <c r="D30" s="162">
        <v>1</v>
      </c>
      <c r="E30" s="95">
        <v>6</v>
      </c>
      <c r="F30" s="95">
        <v>5947</v>
      </c>
      <c r="G30" s="95">
        <v>5947</v>
      </c>
      <c r="H30" s="170" t="s">
        <v>80</v>
      </c>
      <c r="I30" s="170" t="s">
        <v>80</v>
      </c>
      <c r="J30" s="170" t="s">
        <v>80</v>
      </c>
      <c r="K30" s="170" t="s">
        <v>80</v>
      </c>
      <c r="L30" s="170" t="s">
        <v>80</v>
      </c>
      <c r="M30" s="170" t="s">
        <v>80</v>
      </c>
      <c r="N30" s="170" t="s">
        <v>80</v>
      </c>
      <c r="O30" s="95" t="s">
        <v>80</v>
      </c>
      <c r="P30" s="95" t="s">
        <v>80</v>
      </c>
      <c r="Q30" s="95" t="s">
        <v>80</v>
      </c>
      <c r="R30" s="95" t="s">
        <v>80</v>
      </c>
      <c r="S30" s="95" t="s">
        <v>80</v>
      </c>
      <c r="T30" s="95" t="s">
        <v>80</v>
      </c>
      <c r="U30" s="95" t="s">
        <v>80</v>
      </c>
      <c r="V30" s="95" t="s">
        <v>80</v>
      </c>
      <c r="W30" s="95" t="s">
        <v>80</v>
      </c>
      <c r="Y30" s="157"/>
      <c r="Z30" s="157"/>
    </row>
    <row r="31" spans="2:26" ht="12" customHeight="1">
      <c r="B31" s="351"/>
      <c r="C31" s="161" t="s">
        <v>397</v>
      </c>
      <c r="D31" s="162">
        <v>440</v>
      </c>
      <c r="E31" s="95">
        <v>4248</v>
      </c>
      <c r="F31" s="95">
        <v>32058174</v>
      </c>
      <c r="G31" s="95">
        <v>27548060</v>
      </c>
      <c r="H31" s="163">
        <v>613</v>
      </c>
      <c r="I31" s="163">
        <v>79174</v>
      </c>
      <c r="J31" s="95">
        <v>234</v>
      </c>
      <c r="K31" s="95">
        <v>8978</v>
      </c>
      <c r="L31" s="95">
        <v>33</v>
      </c>
      <c r="M31" s="95">
        <v>3497</v>
      </c>
      <c r="N31" s="95">
        <v>3</v>
      </c>
      <c r="O31" s="95">
        <v>4894</v>
      </c>
      <c r="P31" s="95" t="s">
        <v>80</v>
      </c>
      <c r="Q31" s="95" t="s">
        <v>80</v>
      </c>
      <c r="R31" s="95" t="s">
        <v>80</v>
      </c>
      <c r="S31" s="95" t="s">
        <v>80</v>
      </c>
      <c r="T31" s="95">
        <v>4</v>
      </c>
      <c r="U31" s="95">
        <v>683</v>
      </c>
      <c r="V31" s="95">
        <v>339</v>
      </c>
      <c r="W31" s="164">
        <v>61122</v>
      </c>
      <c r="Y31" s="157"/>
      <c r="Z31" s="157"/>
    </row>
    <row r="32" spans="2:26" ht="12" customHeight="1">
      <c r="B32" s="351"/>
      <c r="C32" s="161" t="s">
        <v>398</v>
      </c>
      <c r="D32" s="162">
        <v>454</v>
      </c>
      <c r="E32" s="95">
        <v>4083</v>
      </c>
      <c r="F32" s="95">
        <v>150149345</v>
      </c>
      <c r="G32" s="95">
        <v>141067907</v>
      </c>
      <c r="H32" s="163">
        <v>1673</v>
      </c>
      <c r="I32" s="163">
        <v>249115</v>
      </c>
      <c r="J32" s="95">
        <v>662</v>
      </c>
      <c r="K32" s="95">
        <v>40582</v>
      </c>
      <c r="L32" s="95">
        <v>128</v>
      </c>
      <c r="M32" s="95">
        <v>14008</v>
      </c>
      <c r="N32" s="95">
        <v>19</v>
      </c>
      <c r="O32" s="95">
        <v>25142</v>
      </c>
      <c r="P32" s="95" t="s">
        <v>80</v>
      </c>
      <c r="Q32" s="95" t="s">
        <v>80</v>
      </c>
      <c r="R32" s="95" t="s">
        <v>80</v>
      </c>
      <c r="S32" s="95" t="s">
        <v>80</v>
      </c>
      <c r="T32" s="95">
        <v>4</v>
      </c>
      <c r="U32" s="95">
        <v>626</v>
      </c>
      <c r="V32" s="95">
        <v>860</v>
      </c>
      <c r="W32" s="164">
        <v>168757</v>
      </c>
      <c r="Y32" s="157"/>
      <c r="Z32" s="157"/>
    </row>
    <row r="33" spans="2:26" ht="12" customHeight="1">
      <c r="B33" s="351"/>
      <c r="C33" s="161" t="s">
        <v>399</v>
      </c>
      <c r="D33" s="162">
        <v>1</v>
      </c>
      <c r="E33" s="95">
        <v>4</v>
      </c>
      <c r="F33" s="95">
        <v>103904</v>
      </c>
      <c r="G33" s="95">
        <v>103904</v>
      </c>
      <c r="H33" s="163">
        <v>12</v>
      </c>
      <c r="I33" s="163">
        <v>4489</v>
      </c>
      <c r="J33" s="95" t="s">
        <v>80</v>
      </c>
      <c r="K33" s="95" t="s">
        <v>80</v>
      </c>
      <c r="L33" s="95" t="s">
        <v>80</v>
      </c>
      <c r="M33" s="95" t="s">
        <v>80</v>
      </c>
      <c r="N33" s="95" t="s">
        <v>80</v>
      </c>
      <c r="O33" s="95" t="s">
        <v>80</v>
      </c>
      <c r="P33" s="95" t="s">
        <v>80</v>
      </c>
      <c r="Q33" s="95" t="s">
        <v>80</v>
      </c>
      <c r="R33" s="95" t="s">
        <v>80</v>
      </c>
      <c r="S33" s="95" t="s">
        <v>80</v>
      </c>
      <c r="T33" s="95" t="s">
        <v>80</v>
      </c>
      <c r="U33" s="95" t="s">
        <v>80</v>
      </c>
      <c r="V33" s="95">
        <v>12</v>
      </c>
      <c r="W33" s="164">
        <v>4489</v>
      </c>
      <c r="Y33" s="157"/>
      <c r="Z33" s="157"/>
    </row>
    <row r="34" spans="2:26" ht="12" customHeight="1">
      <c r="B34" s="351"/>
      <c r="C34" s="161" t="s">
        <v>400</v>
      </c>
      <c r="D34" s="162">
        <v>226</v>
      </c>
      <c r="E34" s="95">
        <v>5013</v>
      </c>
      <c r="F34" s="95">
        <v>62258346</v>
      </c>
      <c r="G34" s="95">
        <v>61019204</v>
      </c>
      <c r="H34" s="163">
        <v>359</v>
      </c>
      <c r="I34" s="163">
        <v>33881</v>
      </c>
      <c r="J34" s="95">
        <v>279</v>
      </c>
      <c r="K34" s="95">
        <v>11267</v>
      </c>
      <c r="L34" s="95">
        <v>21</v>
      </c>
      <c r="M34" s="95">
        <v>2706</v>
      </c>
      <c r="N34" s="95">
        <v>5</v>
      </c>
      <c r="O34" s="95">
        <v>8244</v>
      </c>
      <c r="P34" s="95" t="s">
        <v>80</v>
      </c>
      <c r="Q34" s="95" t="s">
        <v>80</v>
      </c>
      <c r="R34" s="95" t="s">
        <v>80</v>
      </c>
      <c r="S34" s="95" t="s">
        <v>80</v>
      </c>
      <c r="T34" s="95" t="s">
        <v>80</v>
      </c>
      <c r="U34" s="95" t="s">
        <v>80</v>
      </c>
      <c r="V34" s="95">
        <v>54</v>
      </c>
      <c r="W34" s="164">
        <v>11664</v>
      </c>
      <c r="Y34" s="157"/>
      <c r="Z34" s="157"/>
    </row>
    <row r="35" spans="2:26" ht="12" customHeight="1">
      <c r="B35" s="351"/>
      <c r="C35" s="161" t="s">
        <v>401</v>
      </c>
      <c r="D35" s="162">
        <v>240</v>
      </c>
      <c r="E35" s="95">
        <v>9971</v>
      </c>
      <c r="F35" s="95">
        <v>195247730</v>
      </c>
      <c r="G35" s="95">
        <v>193103632</v>
      </c>
      <c r="H35" s="163">
        <v>1074</v>
      </c>
      <c r="I35" s="163">
        <v>158671</v>
      </c>
      <c r="J35" s="95">
        <v>598</v>
      </c>
      <c r="K35" s="95">
        <v>25866</v>
      </c>
      <c r="L35" s="95">
        <v>47</v>
      </c>
      <c r="M35" s="95">
        <v>5666</v>
      </c>
      <c r="N35" s="95">
        <v>8</v>
      </c>
      <c r="O35" s="95">
        <v>12359</v>
      </c>
      <c r="P35" s="95" t="s">
        <v>80</v>
      </c>
      <c r="Q35" s="95" t="s">
        <v>80</v>
      </c>
      <c r="R35" s="95">
        <v>1</v>
      </c>
      <c r="S35" s="95">
        <v>812</v>
      </c>
      <c r="T35" s="95">
        <v>4</v>
      </c>
      <c r="U35" s="95">
        <v>1200</v>
      </c>
      <c r="V35" s="95">
        <v>416</v>
      </c>
      <c r="W35" s="164">
        <v>112768</v>
      </c>
      <c r="Y35" s="157"/>
      <c r="Z35" s="157"/>
    </row>
    <row r="36" spans="2:26" ht="12" customHeight="1">
      <c r="B36" s="351"/>
      <c r="C36" s="161" t="s">
        <v>402</v>
      </c>
      <c r="D36" s="162">
        <v>20</v>
      </c>
      <c r="E36" s="95">
        <v>750</v>
      </c>
      <c r="F36" s="95">
        <v>15248264</v>
      </c>
      <c r="G36" s="95">
        <v>14994857</v>
      </c>
      <c r="H36" s="163">
        <v>74</v>
      </c>
      <c r="I36" s="163">
        <v>12331</v>
      </c>
      <c r="J36" s="95">
        <v>52</v>
      </c>
      <c r="K36" s="95">
        <v>2057</v>
      </c>
      <c r="L36" s="95">
        <v>3</v>
      </c>
      <c r="M36" s="95">
        <v>469</v>
      </c>
      <c r="N36" s="95">
        <v>1</v>
      </c>
      <c r="O36" s="95">
        <v>5533</v>
      </c>
      <c r="P36" s="95" t="s">
        <v>80</v>
      </c>
      <c r="Q36" s="95" t="s">
        <v>80</v>
      </c>
      <c r="R36" s="95" t="s">
        <v>80</v>
      </c>
      <c r="S36" s="95" t="s">
        <v>80</v>
      </c>
      <c r="T36" s="95" t="s">
        <v>80</v>
      </c>
      <c r="U36" s="95" t="s">
        <v>80</v>
      </c>
      <c r="V36" s="95">
        <v>18</v>
      </c>
      <c r="W36" s="164">
        <v>4272</v>
      </c>
      <c r="Y36" s="157"/>
      <c r="Z36" s="157"/>
    </row>
    <row r="37" spans="2:26" ht="12" customHeight="1">
      <c r="B37" s="351"/>
      <c r="C37" s="161" t="s">
        <v>403</v>
      </c>
      <c r="D37" s="162">
        <v>130</v>
      </c>
      <c r="E37" s="95">
        <v>2274</v>
      </c>
      <c r="F37" s="95">
        <v>83966036</v>
      </c>
      <c r="G37" s="95">
        <v>83348916</v>
      </c>
      <c r="H37" s="163">
        <v>623</v>
      </c>
      <c r="I37" s="163">
        <v>97875</v>
      </c>
      <c r="J37" s="95">
        <v>257</v>
      </c>
      <c r="K37" s="95">
        <v>17080</v>
      </c>
      <c r="L37" s="95">
        <v>54</v>
      </c>
      <c r="M37" s="95">
        <v>6089</v>
      </c>
      <c r="N37" s="95">
        <v>2</v>
      </c>
      <c r="O37" s="95">
        <v>3086</v>
      </c>
      <c r="P37" s="95" t="s">
        <v>80</v>
      </c>
      <c r="Q37" s="95" t="s">
        <v>80</v>
      </c>
      <c r="R37" s="95" t="s">
        <v>80</v>
      </c>
      <c r="S37" s="95" t="s">
        <v>80</v>
      </c>
      <c r="T37" s="95" t="s">
        <v>80</v>
      </c>
      <c r="U37" s="95" t="s">
        <v>80</v>
      </c>
      <c r="V37" s="95">
        <v>310</v>
      </c>
      <c r="W37" s="164">
        <v>71620</v>
      </c>
      <c r="Y37" s="157"/>
      <c r="Z37" s="157"/>
    </row>
    <row r="38" spans="2:26" ht="12" customHeight="1">
      <c r="B38" s="351"/>
      <c r="C38" s="161" t="s">
        <v>404</v>
      </c>
      <c r="D38" s="162">
        <v>5</v>
      </c>
      <c r="E38" s="95">
        <v>18</v>
      </c>
      <c r="F38" s="95">
        <v>600648</v>
      </c>
      <c r="G38" s="95">
        <v>600648</v>
      </c>
      <c r="H38" s="170" t="s">
        <v>80</v>
      </c>
      <c r="I38" s="170" t="s">
        <v>80</v>
      </c>
      <c r="J38" s="170" t="s">
        <v>80</v>
      </c>
      <c r="K38" s="170" t="s">
        <v>80</v>
      </c>
      <c r="L38" s="170" t="s">
        <v>80</v>
      </c>
      <c r="M38" s="170" t="s">
        <v>80</v>
      </c>
      <c r="N38" s="170" t="s">
        <v>80</v>
      </c>
      <c r="O38" s="170" t="s">
        <v>80</v>
      </c>
      <c r="P38" s="170" t="s">
        <v>80</v>
      </c>
      <c r="Q38" s="170" t="s">
        <v>80</v>
      </c>
      <c r="R38" s="170" t="s">
        <v>80</v>
      </c>
      <c r="S38" s="170" t="s">
        <v>80</v>
      </c>
      <c r="T38" s="95" t="s">
        <v>80</v>
      </c>
      <c r="U38" s="170" t="s">
        <v>80</v>
      </c>
      <c r="V38" s="170" t="s">
        <v>80</v>
      </c>
      <c r="W38" s="170" t="s">
        <v>80</v>
      </c>
      <c r="Y38" s="157"/>
      <c r="Z38" s="157"/>
    </row>
    <row r="39" spans="2:26" ht="12" customHeight="1">
      <c r="B39" s="351"/>
      <c r="C39" s="161" t="s">
        <v>405</v>
      </c>
      <c r="D39" s="162">
        <v>105</v>
      </c>
      <c r="E39" s="95">
        <v>671</v>
      </c>
      <c r="F39" s="95">
        <v>42140009</v>
      </c>
      <c r="G39" s="95">
        <v>37002933</v>
      </c>
      <c r="H39" s="163">
        <v>2202</v>
      </c>
      <c r="I39" s="163">
        <v>318677</v>
      </c>
      <c r="J39" s="95">
        <v>524</v>
      </c>
      <c r="K39" s="95">
        <v>10926</v>
      </c>
      <c r="L39" s="95">
        <v>225</v>
      </c>
      <c r="M39" s="95">
        <v>36870</v>
      </c>
      <c r="N39" s="95">
        <v>1</v>
      </c>
      <c r="O39" s="95">
        <v>1932</v>
      </c>
      <c r="P39" s="95">
        <v>1</v>
      </c>
      <c r="Q39" s="95">
        <v>10040</v>
      </c>
      <c r="R39" s="95">
        <v>6</v>
      </c>
      <c r="S39" s="95">
        <v>3949</v>
      </c>
      <c r="T39" s="95" t="s">
        <v>80</v>
      </c>
      <c r="U39" s="95" t="s">
        <v>80</v>
      </c>
      <c r="V39" s="95">
        <v>1445</v>
      </c>
      <c r="W39" s="164">
        <v>254960</v>
      </c>
      <c r="Y39" s="157"/>
      <c r="Z39" s="157"/>
    </row>
    <row r="40" spans="2:26" ht="12" customHeight="1">
      <c r="B40" s="351"/>
      <c r="C40" s="161" t="s">
        <v>406</v>
      </c>
      <c r="D40" s="162">
        <v>11</v>
      </c>
      <c r="E40" s="95">
        <v>1175</v>
      </c>
      <c r="F40" s="95">
        <v>47237065</v>
      </c>
      <c r="G40" s="95">
        <v>47237065</v>
      </c>
      <c r="H40" s="163">
        <v>251</v>
      </c>
      <c r="I40" s="163">
        <v>54210</v>
      </c>
      <c r="J40" s="95">
        <v>72</v>
      </c>
      <c r="K40" s="95">
        <v>7463</v>
      </c>
      <c r="L40" s="95">
        <v>15</v>
      </c>
      <c r="M40" s="95">
        <v>3833</v>
      </c>
      <c r="N40" s="95" t="s">
        <v>80</v>
      </c>
      <c r="O40" s="95" t="s">
        <v>80</v>
      </c>
      <c r="P40" s="95" t="s">
        <v>80</v>
      </c>
      <c r="Q40" s="95" t="s">
        <v>80</v>
      </c>
      <c r="R40" s="95" t="s">
        <v>80</v>
      </c>
      <c r="S40" s="95" t="s">
        <v>80</v>
      </c>
      <c r="T40" s="95" t="s">
        <v>80</v>
      </c>
      <c r="U40" s="95" t="s">
        <v>80</v>
      </c>
      <c r="V40" s="95">
        <v>164</v>
      </c>
      <c r="W40" s="164">
        <v>42914</v>
      </c>
      <c r="Y40" s="157"/>
      <c r="Z40" s="157"/>
    </row>
    <row r="41" spans="2:26" ht="12" customHeight="1">
      <c r="B41" s="351"/>
      <c r="C41" s="161" t="s">
        <v>407</v>
      </c>
      <c r="D41" s="162">
        <v>25</v>
      </c>
      <c r="E41" s="95">
        <v>1055</v>
      </c>
      <c r="F41" s="95">
        <v>29074185</v>
      </c>
      <c r="G41" s="95">
        <v>29074185</v>
      </c>
      <c r="H41" s="163">
        <v>264</v>
      </c>
      <c r="I41" s="163">
        <v>46614</v>
      </c>
      <c r="J41" s="95">
        <v>104</v>
      </c>
      <c r="K41" s="95">
        <v>5925</v>
      </c>
      <c r="L41" s="95">
        <v>36</v>
      </c>
      <c r="M41" s="95">
        <v>7431</v>
      </c>
      <c r="N41" s="95">
        <v>2</v>
      </c>
      <c r="O41" s="95">
        <v>5509</v>
      </c>
      <c r="P41" s="95" t="s">
        <v>80</v>
      </c>
      <c r="Q41" s="95" t="s">
        <v>80</v>
      </c>
      <c r="R41" s="95" t="s">
        <v>80</v>
      </c>
      <c r="S41" s="95" t="s">
        <v>80</v>
      </c>
      <c r="T41" s="95" t="s">
        <v>80</v>
      </c>
      <c r="U41" s="95" t="s">
        <v>80</v>
      </c>
      <c r="V41" s="95">
        <v>122</v>
      </c>
      <c r="W41" s="164">
        <v>27749</v>
      </c>
      <c r="Y41" s="157"/>
      <c r="Z41" s="157"/>
    </row>
    <row r="42" spans="2:26" ht="12" customHeight="1">
      <c r="B42" s="351"/>
      <c r="C42" s="161" t="s">
        <v>408</v>
      </c>
      <c r="D42" s="162">
        <v>38</v>
      </c>
      <c r="E42" s="95">
        <v>1114</v>
      </c>
      <c r="F42" s="95">
        <v>28361857</v>
      </c>
      <c r="G42" s="95">
        <v>27874207</v>
      </c>
      <c r="H42" s="163">
        <v>215</v>
      </c>
      <c r="I42" s="163">
        <v>42491</v>
      </c>
      <c r="J42" s="95">
        <v>99</v>
      </c>
      <c r="K42" s="95">
        <v>16385</v>
      </c>
      <c r="L42" s="95">
        <v>19</v>
      </c>
      <c r="M42" s="95">
        <v>1888</v>
      </c>
      <c r="N42" s="95">
        <v>1</v>
      </c>
      <c r="O42" s="95">
        <v>187</v>
      </c>
      <c r="P42" s="95" t="s">
        <v>80</v>
      </c>
      <c r="Q42" s="95" t="s">
        <v>80</v>
      </c>
      <c r="R42" s="95" t="s">
        <v>80</v>
      </c>
      <c r="S42" s="95" t="s">
        <v>80</v>
      </c>
      <c r="T42" s="95" t="s">
        <v>80</v>
      </c>
      <c r="U42" s="95" t="s">
        <v>80</v>
      </c>
      <c r="V42" s="95">
        <v>96</v>
      </c>
      <c r="W42" s="164">
        <v>24031</v>
      </c>
      <c r="Y42" s="157"/>
      <c r="Z42" s="157"/>
    </row>
    <row r="43" spans="2:26" ht="12" customHeight="1">
      <c r="B43" s="351"/>
      <c r="C43" s="161" t="s">
        <v>409</v>
      </c>
      <c r="D43" s="162">
        <v>34</v>
      </c>
      <c r="E43" s="95">
        <v>830</v>
      </c>
      <c r="F43" s="95">
        <v>52007778</v>
      </c>
      <c r="G43" s="95">
        <v>52007778</v>
      </c>
      <c r="H43" s="163">
        <v>394</v>
      </c>
      <c r="I43" s="163">
        <v>75242</v>
      </c>
      <c r="J43" s="95">
        <v>166</v>
      </c>
      <c r="K43" s="95">
        <v>18722</v>
      </c>
      <c r="L43" s="95">
        <v>36</v>
      </c>
      <c r="M43" s="95">
        <v>6073</v>
      </c>
      <c r="N43" s="95">
        <v>2</v>
      </c>
      <c r="O43" s="95">
        <v>5581</v>
      </c>
      <c r="P43" s="95" t="s">
        <v>80</v>
      </c>
      <c r="Q43" s="95" t="s">
        <v>80</v>
      </c>
      <c r="R43" s="95">
        <v>1</v>
      </c>
      <c r="S43" s="95">
        <v>575</v>
      </c>
      <c r="T43" s="95" t="s">
        <v>80</v>
      </c>
      <c r="U43" s="95" t="s">
        <v>80</v>
      </c>
      <c r="V43" s="95">
        <v>189</v>
      </c>
      <c r="W43" s="164">
        <v>44291</v>
      </c>
      <c r="Y43" s="157"/>
      <c r="Z43" s="157"/>
    </row>
    <row r="44" spans="2:26" ht="12" customHeight="1">
      <c r="B44" s="351"/>
      <c r="C44" s="161" t="s">
        <v>410</v>
      </c>
      <c r="D44" s="162">
        <v>1156</v>
      </c>
      <c r="E44" s="95">
        <v>13300</v>
      </c>
      <c r="F44" s="95">
        <v>460657302</v>
      </c>
      <c r="G44" s="95">
        <v>434729013</v>
      </c>
      <c r="H44" s="163">
        <v>4461</v>
      </c>
      <c r="I44" s="163">
        <v>613045</v>
      </c>
      <c r="J44" s="95">
        <v>1817</v>
      </c>
      <c r="K44" s="95">
        <v>85689</v>
      </c>
      <c r="L44" s="95">
        <v>289</v>
      </c>
      <c r="M44" s="95">
        <v>33701</v>
      </c>
      <c r="N44" s="95">
        <v>32</v>
      </c>
      <c r="O44" s="95">
        <v>53681</v>
      </c>
      <c r="P44" s="95" t="s">
        <v>80</v>
      </c>
      <c r="Q44" s="95" t="s">
        <v>80</v>
      </c>
      <c r="R44" s="95" t="s">
        <v>80</v>
      </c>
      <c r="S44" s="95" t="s">
        <v>80</v>
      </c>
      <c r="T44" s="95">
        <v>16</v>
      </c>
      <c r="U44" s="95">
        <v>2391</v>
      </c>
      <c r="V44" s="95">
        <v>2307</v>
      </c>
      <c r="W44" s="164">
        <v>437583</v>
      </c>
      <c r="Y44" s="157"/>
      <c r="Z44" s="157"/>
    </row>
    <row r="45" spans="2:26" ht="12" customHeight="1">
      <c r="B45" s="351"/>
      <c r="C45" s="171" t="s">
        <v>411</v>
      </c>
      <c r="D45" s="162">
        <v>13</v>
      </c>
      <c r="E45" s="95">
        <v>71</v>
      </c>
      <c r="F45" s="95">
        <v>1328735</v>
      </c>
      <c r="G45" s="95">
        <v>913577</v>
      </c>
      <c r="H45" s="163">
        <v>12</v>
      </c>
      <c r="I45" s="163">
        <v>1598</v>
      </c>
      <c r="J45" s="95">
        <v>6</v>
      </c>
      <c r="K45" s="95">
        <v>215</v>
      </c>
      <c r="L45" s="95" t="s">
        <v>80</v>
      </c>
      <c r="M45" s="95" t="s">
        <v>80</v>
      </c>
      <c r="N45" s="95" t="s">
        <v>80</v>
      </c>
      <c r="O45" s="95" t="s">
        <v>80</v>
      </c>
      <c r="P45" s="95" t="s">
        <v>80</v>
      </c>
      <c r="Q45" s="95" t="s">
        <v>80</v>
      </c>
      <c r="R45" s="95" t="s">
        <v>80</v>
      </c>
      <c r="S45" s="95" t="s">
        <v>80</v>
      </c>
      <c r="T45" s="95" t="s">
        <v>80</v>
      </c>
      <c r="U45" s="95" t="s">
        <v>80</v>
      </c>
      <c r="V45" s="95">
        <v>6</v>
      </c>
      <c r="W45" s="164">
        <v>1383</v>
      </c>
      <c r="Y45" s="157"/>
      <c r="Z45" s="157"/>
    </row>
    <row r="46" spans="2:26" ht="12" customHeight="1">
      <c r="B46" s="351"/>
      <c r="C46" s="161" t="s">
        <v>412</v>
      </c>
      <c r="D46" s="162">
        <v>83</v>
      </c>
      <c r="E46" s="95">
        <v>1575</v>
      </c>
      <c r="F46" s="95">
        <v>18374557</v>
      </c>
      <c r="G46" s="95">
        <v>18342376</v>
      </c>
      <c r="H46" s="163">
        <v>245</v>
      </c>
      <c r="I46" s="163">
        <v>27782</v>
      </c>
      <c r="J46" s="95">
        <v>183</v>
      </c>
      <c r="K46" s="95">
        <v>12334</v>
      </c>
      <c r="L46" s="95">
        <v>11</v>
      </c>
      <c r="M46" s="95">
        <v>1140</v>
      </c>
      <c r="N46" s="95" t="s">
        <v>80</v>
      </c>
      <c r="O46" s="95" t="s">
        <v>80</v>
      </c>
      <c r="P46" s="95" t="s">
        <v>80</v>
      </c>
      <c r="Q46" s="95" t="s">
        <v>80</v>
      </c>
      <c r="R46" s="95">
        <v>1</v>
      </c>
      <c r="S46" s="95">
        <v>505</v>
      </c>
      <c r="T46" s="95" t="s">
        <v>80</v>
      </c>
      <c r="U46" s="95" t="s">
        <v>80</v>
      </c>
      <c r="V46" s="95">
        <v>50</v>
      </c>
      <c r="W46" s="164">
        <v>13803</v>
      </c>
      <c r="Y46" s="157"/>
      <c r="Z46" s="157"/>
    </row>
    <row r="47" spans="2:26" ht="12" customHeight="1">
      <c r="B47" s="351"/>
      <c r="C47" s="161" t="s">
        <v>413</v>
      </c>
      <c r="D47" s="162">
        <v>984</v>
      </c>
      <c r="E47" s="95">
        <v>16487</v>
      </c>
      <c r="F47" s="95">
        <v>318793740</v>
      </c>
      <c r="G47" s="95">
        <v>307980650</v>
      </c>
      <c r="H47" s="163">
        <v>2332</v>
      </c>
      <c r="I47" s="163">
        <v>281942</v>
      </c>
      <c r="J47" s="95">
        <v>1506</v>
      </c>
      <c r="K47" s="95">
        <v>85509</v>
      </c>
      <c r="L47" s="95">
        <v>233</v>
      </c>
      <c r="M47" s="95">
        <v>30642</v>
      </c>
      <c r="N47" s="95">
        <v>20</v>
      </c>
      <c r="O47" s="95">
        <v>34120</v>
      </c>
      <c r="P47" s="95" t="s">
        <v>80</v>
      </c>
      <c r="Q47" s="95" t="s">
        <v>80</v>
      </c>
      <c r="R47" s="95">
        <v>1</v>
      </c>
      <c r="S47" s="95">
        <v>599</v>
      </c>
      <c r="T47" s="95" t="s">
        <v>80</v>
      </c>
      <c r="U47" s="95" t="s">
        <v>80</v>
      </c>
      <c r="V47" s="95">
        <v>572</v>
      </c>
      <c r="W47" s="164">
        <v>131072</v>
      </c>
      <c r="Y47" s="157"/>
      <c r="Z47" s="157"/>
    </row>
    <row r="48" spans="2:26" ht="12" customHeight="1">
      <c r="B48" s="351"/>
      <c r="C48" s="161" t="s">
        <v>414</v>
      </c>
      <c r="D48" s="162">
        <v>1018</v>
      </c>
      <c r="E48" s="95">
        <v>48280</v>
      </c>
      <c r="F48" s="95">
        <v>553599977</v>
      </c>
      <c r="G48" s="95">
        <v>540947418</v>
      </c>
      <c r="H48" s="163">
        <v>1917</v>
      </c>
      <c r="I48" s="163">
        <v>225765</v>
      </c>
      <c r="J48" s="95">
        <v>1126</v>
      </c>
      <c r="K48" s="95">
        <v>49076</v>
      </c>
      <c r="L48" s="95">
        <v>135</v>
      </c>
      <c r="M48" s="95">
        <v>17159</v>
      </c>
      <c r="N48" s="95">
        <v>14</v>
      </c>
      <c r="O48" s="95">
        <v>21536</v>
      </c>
      <c r="P48" s="95" t="s">
        <v>80</v>
      </c>
      <c r="Q48" s="95" t="s">
        <v>80</v>
      </c>
      <c r="R48" s="95" t="s">
        <v>80</v>
      </c>
      <c r="S48" s="95" t="s">
        <v>80</v>
      </c>
      <c r="T48" s="95">
        <v>17</v>
      </c>
      <c r="U48" s="95">
        <v>2078</v>
      </c>
      <c r="V48" s="95">
        <v>625</v>
      </c>
      <c r="W48" s="164">
        <v>135916</v>
      </c>
      <c r="Y48" s="157"/>
      <c r="Z48" s="157"/>
    </row>
    <row r="49" spans="2:26" ht="12" customHeight="1">
      <c r="B49" s="351"/>
      <c r="C49" s="161" t="s">
        <v>415</v>
      </c>
      <c r="D49" s="162">
        <v>1592</v>
      </c>
      <c r="E49" s="95">
        <v>45118</v>
      </c>
      <c r="F49" s="95">
        <v>780486234</v>
      </c>
      <c r="G49" s="95">
        <v>771881505</v>
      </c>
      <c r="H49" s="163">
        <v>3846</v>
      </c>
      <c r="I49" s="163">
        <v>471375</v>
      </c>
      <c r="J49" s="95">
        <v>2373</v>
      </c>
      <c r="K49" s="95">
        <v>118137</v>
      </c>
      <c r="L49" s="95">
        <v>290</v>
      </c>
      <c r="M49" s="95">
        <v>34277</v>
      </c>
      <c r="N49" s="95">
        <v>28</v>
      </c>
      <c r="O49" s="95">
        <v>43931</v>
      </c>
      <c r="P49" s="95" t="s">
        <v>80</v>
      </c>
      <c r="Q49" s="95" t="s">
        <v>80</v>
      </c>
      <c r="R49" s="95" t="s">
        <v>80</v>
      </c>
      <c r="S49" s="95" t="s">
        <v>80</v>
      </c>
      <c r="T49" s="95">
        <v>24</v>
      </c>
      <c r="U49" s="95">
        <v>2733</v>
      </c>
      <c r="V49" s="95">
        <v>1131</v>
      </c>
      <c r="W49" s="164">
        <v>272297</v>
      </c>
      <c r="Y49" s="157"/>
      <c r="Z49" s="157"/>
    </row>
    <row r="50" spans="2:26" ht="12" customHeight="1">
      <c r="B50" s="351"/>
      <c r="C50" s="161" t="s">
        <v>416</v>
      </c>
      <c r="D50" s="162">
        <v>2</v>
      </c>
      <c r="E50" s="95">
        <v>116</v>
      </c>
      <c r="F50" s="95">
        <v>8948144</v>
      </c>
      <c r="G50" s="95">
        <v>8948144</v>
      </c>
      <c r="H50" s="163">
        <v>27</v>
      </c>
      <c r="I50" s="163">
        <v>316</v>
      </c>
      <c r="J50" s="95">
        <v>27</v>
      </c>
      <c r="K50" s="95">
        <v>316</v>
      </c>
      <c r="L50" s="95" t="s">
        <v>80</v>
      </c>
      <c r="M50" s="95" t="s">
        <v>80</v>
      </c>
      <c r="N50" s="95" t="s">
        <v>80</v>
      </c>
      <c r="O50" s="95" t="s">
        <v>80</v>
      </c>
      <c r="P50" s="95" t="s">
        <v>80</v>
      </c>
      <c r="Q50" s="95" t="s">
        <v>80</v>
      </c>
      <c r="R50" s="95" t="s">
        <v>80</v>
      </c>
      <c r="S50" s="95" t="s">
        <v>80</v>
      </c>
      <c r="T50" s="95" t="s">
        <v>80</v>
      </c>
      <c r="U50" s="95" t="s">
        <v>80</v>
      </c>
      <c r="V50" s="95" t="s">
        <v>80</v>
      </c>
      <c r="W50" s="95" t="s">
        <v>80</v>
      </c>
      <c r="Y50" s="157"/>
      <c r="Z50" s="157"/>
    </row>
    <row r="51" spans="2:26" ht="12" customHeight="1">
      <c r="B51" s="351"/>
      <c r="C51" s="161" t="s">
        <v>417</v>
      </c>
      <c r="D51" s="162">
        <v>121</v>
      </c>
      <c r="E51" s="95">
        <v>3084</v>
      </c>
      <c r="F51" s="95">
        <v>23463021</v>
      </c>
      <c r="G51" s="95">
        <v>23223490</v>
      </c>
      <c r="H51" s="163">
        <v>188</v>
      </c>
      <c r="I51" s="163">
        <v>21029</v>
      </c>
      <c r="J51" s="95">
        <v>118</v>
      </c>
      <c r="K51" s="95">
        <v>7208</v>
      </c>
      <c r="L51" s="95">
        <v>12</v>
      </c>
      <c r="M51" s="95">
        <v>1595</v>
      </c>
      <c r="N51" s="95" t="s">
        <v>80</v>
      </c>
      <c r="O51" s="95" t="s">
        <v>80</v>
      </c>
      <c r="P51" s="95" t="s">
        <v>80</v>
      </c>
      <c r="Q51" s="95" t="s">
        <v>80</v>
      </c>
      <c r="R51" s="95" t="s">
        <v>80</v>
      </c>
      <c r="S51" s="95" t="s">
        <v>80</v>
      </c>
      <c r="T51" s="95" t="s">
        <v>80</v>
      </c>
      <c r="U51" s="95" t="s">
        <v>80</v>
      </c>
      <c r="V51" s="95">
        <v>58</v>
      </c>
      <c r="W51" s="164">
        <v>12226</v>
      </c>
      <c r="Y51" s="157"/>
      <c r="Z51" s="157"/>
    </row>
    <row r="52" spans="2:26" ht="12" customHeight="1">
      <c r="B52" s="351"/>
      <c r="C52" s="161" t="s">
        <v>418</v>
      </c>
      <c r="D52" s="162">
        <v>20</v>
      </c>
      <c r="E52" s="95">
        <v>458</v>
      </c>
      <c r="F52" s="95">
        <v>4804622</v>
      </c>
      <c r="G52" s="95">
        <v>4723529</v>
      </c>
      <c r="H52" s="163">
        <v>74</v>
      </c>
      <c r="I52" s="163">
        <v>9221</v>
      </c>
      <c r="J52" s="95">
        <v>51</v>
      </c>
      <c r="K52" s="95">
        <v>2895</v>
      </c>
      <c r="L52" s="95" t="s">
        <v>80</v>
      </c>
      <c r="M52" s="95" t="s">
        <v>80</v>
      </c>
      <c r="N52" s="95">
        <v>1</v>
      </c>
      <c r="O52" s="95">
        <v>1280</v>
      </c>
      <c r="P52" s="95" t="s">
        <v>80</v>
      </c>
      <c r="Q52" s="95" t="s">
        <v>80</v>
      </c>
      <c r="R52" s="95" t="s">
        <v>80</v>
      </c>
      <c r="S52" s="95" t="s">
        <v>80</v>
      </c>
      <c r="T52" s="95">
        <v>4</v>
      </c>
      <c r="U52" s="95">
        <v>342</v>
      </c>
      <c r="V52" s="95">
        <v>18</v>
      </c>
      <c r="W52" s="164">
        <v>4704</v>
      </c>
      <c r="Y52" s="157"/>
      <c r="Z52" s="157"/>
    </row>
    <row r="53" spans="2:26" ht="12" customHeight="1">
      <c r="B53" s="352"/>
      <c r="C53" s="161" t="s">
        <v>419</v>
      </c>
      <c r="D53" s="162">
        <v>1013</v>
      </c>
      <c r="E53" s="95">
        <v>18324</v>
      </c>
      <c r="F53" s="95">
        <v>385027815</v>
      </c>
      <c r="G53" s="95">
        <v>359292073</v>
      </c>
      <c r="H53" s="163">
        <v>2655</v>
      </c>
      <c r="I53" s="163">
        <v>375776</v>
      </c>
      <c r="J53" s="95">
        <v>1446</v>
      </c>
      <c r="K53" s="95">
        <v>105106</v>
      </c>
      <c r="L53" s="95">
        <v>242</v>
      </c>
      <c r="M53" s="95">
        <v>30492</v>
      </c>
      <c r="N53" s="95">
        <v>18</v>
      </c>
      <c r="O53" s="95">
        <v>29503</v>
      </c>
      <c r="P53" s="95">
        <v>1</v>
      </c>
      <c r="Q53" s="95">
        <v>62</v>
      </c>
      <c r="R53" s="95" t="s">
        <v>80</v>
      </c>
      <c r="S53" s="95" t="s">
        <v>80</v>
      </c>
      <c r="T53" s="95">
        <v>12</v>
      </c>
      <c r="U53" s="95">
        <v>1366</v>
      </c>
      <c r="V53" s="95">
        <v>936</v>
      </c>
      <c r="W53" s="164">
        <v>209247</v>
      </c>
      <c r="Y53" s="157"/>
      <c r="Z53" s="157"/>
    </row>
    <row r="54" spans="2:26" s="154" customFormat="1" ht="12" customHeight="1">
      <c r="B54" s="366" t="s">
        <v>420</v>
      </c>
      <c r="C54" s="158" t="s">
        <v>174</v>
      </c>
      <c r="D54" s="165">
        <f>SUM(D55:D57)</f>
        <v>1197</v>
      </c>
      <c r="E54" s="165">
        <f aca="true" t="shared" si="5" ref="E54:W54">SUM(E55:E57)</f>
        <v>31770</v>
      </c>
      <c r="F54" s="165">
        <f t="shared" si="5"/>
        <v>1059193832</v>
      </c>
      <c r="G54" s="165">
        <f t="shared" si="5"/>
        <v>927036278</v>
      </c>
      <c r="H54" s="165">
        <v>5983</v>
      </c>
      <c r="I54" s="165">
        <f>SUM(I55:I57)</f>
        <v>927818</v>
      </c>
      <c r="J54" s="165">
        <f t="shared" si="5"/>
        <v>3280</v>
      </c>
      <c r="K54" s="165">
        <f>SUM(K55:K57)</f>
        <v>211681</v>
      </c>
      <c r="L54" s="165">
        <f t="shared" si="5"/>
        <v>817</v>
      </c>
      <c r="M54" s="165">
        <f>SUM(M55:M57)</f>
        <v>124651</v>
      </c>
      <c r="N54" s="165">
        <f t="shared" si="5"/>
        <v>35</v>
      </c>
      <c r="O54" s="165">
        <f t="shared" si="5"/>
        <v>67046</v>
      </c>
      <c r="P54" s="165">
        <f t="shared" si="5"/>
        <v>3</v>
      </c>
      <c r="Q54" s="165">
        <f t="shared" si="5"/>
        <v>32902</v>
      </c>
      <c r="R54" s="165">
        <f t="shared" si="5"/>
        <v>4</v>
      </c>
      <c r="S54" s="165">
        <f t="shared" si="5"/>
        <v>2262</v>
      </c>
      <c r="T54" s="165">
        <f t="shared" si="5"/>
        <v>73</v>
      </c>
      <c r="U54" s="165">
        <f t="shared" si="5"/>
        <v>10863</v>
      </c>
      <c r="V54" s="165">
        <f t="shared" si="5"/>
        <v>1771</v>
      </c>
      <c r="W54" s="166">
        <f t="shared" si="5"/>
        <v>478413</v>
      </c>
      <c r="Y54" s="160"/>
      <c r="Z54" s="160"/>
    </row>
    <row r="55" spans="2:26" ht="12" customHeight="1">
      <c r="B55" s="367"/>
      <c r="C55" s="161" t="s">
        <v>421</v>
      </c>
      <c r="D55" s="162">
        <v>165</v>
      </c>
      <c r="E55" s="95">
        <v>7410</v>
      </c>
      <c r="F55" s="95">
        <v>115171637</v>
      </c>
      <c r="G55" s="95">
        <v>110719593</v>
      </c>
      <c r="H55" s="163">
        <v>523</v>
      </c>
      <c r="I55" s="163">
        <v>65135</v>
      </c>
      <c r="J55" s="95">
        <v>272</v>
      </c>
      <c r="K55" s="95">
        <v>9212</v>
      </c>
      <c r="L55" s="95">
        <v>71</v>
      </c>
      <c r="M55" s="95">
        <v>9959</v>
      </c>
      <c r="N55" s="95">
        <v>2</v>
      </c>
      <c r="O55" s="95">
        <v>3860</v>
      </c>
      <c r="P55" s="95" t="s">
        <v>80</v>
      </c>
      <c r="Q55" s="95" t="s">
        <v>80</v>
      </c>
      <c r="R55" s="95" t="s">
        <v>80</v>
      </c>
      <c r="S55" s="95" t="s">
        <v>80</v>
      </c>
      <c r="T55" s="95">
        <v>8</v>
      </c>
      <c r="U55" s="95">
        <v>683</v>
      </c>
      <c r="V55" s="95">
        <v>170</v>
      </c>
      <c r="W55" s="164">
        <v>41421</v>
      </c>
      <c r="Y55" s="157"/>
      <c r="Z55" s="157"/>
    </row>
    <row r="56" spans="2:26" ht="12" customHeight="1">
      <c r="B56" s="367"/>
      <c r="C56" s="161" t="s">
        <v>422</v>
      </c>
      <c r="D56" s="162">
        <v>1032</v>
      </c>
      <c r="E56" s="95">
        <v>24360</v>
      </c>
      <c r="F56" s="95">
        <v>944022195</v>
      </c>
      <c r="G56" s="95">
        <v>816316685</v>
      </c>
      <c r="H56" s="163">
        <v>5460</v>
      </c>
      <c r="I56" s="163">
        <f>K56+M56+O56+Q56+S56+U56+W56</f>
        <v>862683</v>
      </c>
      <c r="J56" s="95">
        <v>3008</v>
      </c>
      <c r="K56" s="95">
        <v>202469</v>
      </c>
      <c r="L56" s="95">
        <v>746</v>
      </c>
      <c r="M56" s="95">
        <v>114692</v>
      </c>
      <c r="N56" s="95">
        <v>33</v>
      </c>
      <c r="O56" s="95">
        <v>63186</v>
      </c>
      <c r="P56" s="95">
        <v>3</v>
      </c>
      <c r="Q56" s="95">
        <v>32902</v>
      </c>
      <c r="R56" s="95">
        <v>4</v>
      </c>
      <c r="S56" s="95">
        <v>2262</v>
      </c>
      <c r="T56" s="95">
        <v>65</v>
      </c>
      <c r="U56" s="95">
        <v>10180</v>
      </c>
      <c r="V56" s="95">
        <v>1601</v>
      </c>
      <c r="W56" s="164">
        <v>436992</v>
      </c>
      <c r="Y56" s="157"/>
      <c r="Z56" s="157"/>
    </row>
    <row r="57" spans="1:26" s="29" customFormat="1" ht="12" customHeight="1">
      <c r="A57" s="154"/>
      <c r="B57" s="368"/>
      <c r="C57" s="161" t="s">
        <v>423</v>
      </c>
      <c r="D57" s="172" t="s">
        <v>80</v>
      </c>
      <c r="E57" s="172" t="s">
        <v>80</v>
      </c>
      <c r="F57" s="172" t="s">
        <v>80</v>
      </c>
      <c r="G57" s="172" t="s">
        <v>80</v>
      </c>
      <c r="H57" s="172" t="s">
        <v>80</v>
      </c>
      <c r="I57" s="172" t="s">
        <v>80</v>
      </c>
      <c r="J57" s="172" t="s">
        <v>80</v>
      </c>
      <c r="K57" s="172" t="s">
        <v>80</v>
      </c>
      <c r="L57" s="172" t="s">
        <v>80</v>
      </c>
      <c r="M57" s="172" t="s">
        <v>80</v>
      </c>
      <c r="N57" s="172" t="s">
        <v>80</v>
      </c>
      <c r="O57" s="172" t="s">
        <v>80</v>
      </c>
      <c r="P57" s="172" t="s">
        <v>80</v>
      </c>
      <c r="Q57" s="172" t="s">
        <v>80</v>
      </c>
      <c r="R57" s="172" t="s">
        <v>80</v>
      </c>
      <c r="S57" s="172" t="s">
        <v>80</v>
      </c>
      <c r="T57" s="172" t="s">
        <v>80</v>
      </c>
      <c r="U57" s="172" t="s">
        <v>80</v>
      </c>
      <c r="V57" s="172" t="s">
        <v>80</v>
      </c>
      <c r="W57" s="172" t="s">
        <v>80</v>
      </c>
      <c r="Y57" s="157"/>
      <c r="Z57" s="157"/>
    </row>
    <row r="58" spans="2:26" s="154" customFormat="1" ht="12" customHeight="1">
      <c r="B58" s="369" t="s">
        <v>424</v>
      </c>
      <c r="C58" s="370"/>
      <c r="D58" s="165">
        <v>41</v>
      </c>
      <c r="E58" s="94">
        <v>2438</v>
      </c>
      <c r="F58" s="94">
        <v>61976618</v>
      </c>
      <c r="G58" s="94">
        <v>61976618</v>
      </c>
      <c r="H58" s="105">
        <v>63</v>
      </c>
      <c r="I58" s="105">
        <v>17098</v>
      </c>
      <c r="J58" s="94">
        <v>26</v>
      </c>
      <c r="K58" s="94">
        <v>2500</v>
      </c>
      <c r="L58" s="94">
        <v>1</v>
      </c>
      <c r="M58" s="94">
        <v>969</v>
      </c>
      <c r="N58" s="173" t="s">
        <v>80</v>
      </c>
      <c r="O58" s="173" t="s">
        <v>80</v>
      </c>
      <c r="P58" s="173" t="s">
        <v>80</v>
      </c>
      <c r="Q58" s="173" t="s">
        <v>80</v>
      </c>
      <c r="R58" s="173" t="s">
        <v>80</v>
      </c>
      <c r="S58" s="173" t="s">
        <v>80</v>
      </c>
      <c r="T58" s="173" t="s">
        <v>80</v>
      </c>
      <c r="U58" s="173" t="s">
        <v>80</v>
      </c>
      <c r="V58" s="94">
        <v>36</v>
      </c>
      <c r="W58" s="174">
        <v>13629</v>
      </c>
      <c r="Y58" s="160"/>
      <c r="Z58" s="160"/>
    </row>
    <row r="59" spans="2:26" s="108" customFormat="1" ht="12" customHeight="1">
      <c r="B59" s="371" t="s">
        <v>425</v>
      </c>
      <c r="C59" s="158" t="s">
        <v>174</v>
      </c>
      <c r="D59" s="165">
        <f>SUM(D60:D68)</f>
        <v>19736</v>
      </c>
      <c r="E59" s="165">
        <f>SUM(E60:E68)</f>
        <v>407756</v>
      </c>
      <c r="F59" s="165">
        <f aca="true" t="shared" si="6" ref="F59:W59">SUM(F60:F68)</f>
        <v>4606534648</v>
      </c>
      <c r="G59" s="165">
        <f t="shared" si="6"/>
        <v>4462330271</v>
      </c>
      <c r="H59" s="165">
        <v>23555</v>
      </c>
      <c r="I59" s="165">
        <f>SUM(I60:I68)</f>
        <v>2242116</v>
      </c>
      <c r="J59" s="165">
        <f t="shared" si="6"/>
        <v>17716</v>
      </c>
      <c r="K59" s="165">
        <f>SUM(K60:K68)</f>
        <v>894465</v>
      </c>
      <c r="L59" s="165">
        <f t="shared" si="6"/>
        <v>2102</v>
      </c>
      <c r="M59" s="165">
        <f>SUM(M60:M68)</f>
        <v>259890</v>
      </c>
      <c r="N59" s="165">
        <f t="shared" si="6"/>
        <v>95</v>
      </c>
      <c r="O59" s="165">
        <f t="shared" si="6"/>
        <v>159205</v>
      </c>
      <c r="P59" s="165">
        <f t="shared" si="6"/>
        <v>5</v>
      </c>
      <c r="Q59" s="165">
        <f t="shared" si="6"/>
        <v>43643</v>
      </c>
      <c r="R59" s="165">
        <f t="shared" si="6"/>
        <v>14</v>
      </c>
      <c r="S59" s="165">
        <f t="shared" si="6"/>
        <v>12579</v>
      </c>
      <c r="T59" s="165">
        <f t="shared" si="6"/>
        <v>96</v>
      </c>
      <c r="U59" s="165">
        <f t="shared" si="6"/>
        <v>12440</v>
      </c>
      <c r="V59" s="165">
        <f t="shared" si="6"/>
        <v>3527</v>
      </c>
      <c r="W59" s="166">
        <f t="shared" si="6"/>
        <v>859894</v>
      </c>
      <c r="Y59" s="160"/>
      <c r="Z59" s="160"/>
    </row>
    <row r="60" spans="2:26" ht="12" customHeight="1">
      <c r="B60" s="372"/>
      <c r="C60" s="161" t="s">
        <v>426</v>
      </c>
      <c r="D60" s="162">
        <v>1064</v>
      </c>
      <c r="E60" s="95">
        <v>5517</v>
      </c>
      <c r="F60" s="95">
        <v>131418728</v>
      </c>
      <c r="G60" s="95">
        <v>131061434</v>
      </c>
      <c r="H60" s="163">
        <v>1098</v>
      </c>
      <c r="I60" s="163">
        <v>119860</v>
      </c>
      <c r="J60" s="95">
        <v>780</v>
      </c>
      <c r="K60" s="95">
        <v>61100</v>
      </c>
      <c r="L60" s="95">
        <v>142</v>
      </c>
      <c r="M60" s="95">
        <v>16836</v>
      </c>
      <c r="N60" s="95">
        <v>5</v>
      </c>
      <c r="O60" s="95">
        <v>7620</v>
      </c>
      <c r="P60" s="95" t="s">
        <v>80</v>
      </c>
      <c r="Q60" s="95" t="s">
        <v>80</v>
      </c>
      <c r="R60" s="95">
        <v>1</v>
      </c>
      <c r="S60" s="95">
        <v>447</v>
      </c>
      <c r="T60" s="95">
        <v>4</v>
      </c>
      <c r="U60" s="95">
        <v>683</v>
      </c>
      <c r="V60" s="95">
        <v>166</v>
      </c>
      <c r="W60" s="164">
        <v>33174</v>
      </c>
      <c r="Y60" s="157"/>
      <c r="Z60" s="157"/>
    </row>
    <row r="61" spans="2:26" ht="12" customHeight="1">
      <c r="B61" s="372"/>
      <c r="C61" s="161" t="s">
        <v>427</v>
      </c>
      <c r="D61" s="162">
        <v>371</v>
      </c>
      <c r="E61" s="95">
        <v>3972</v>
      </c>
      <c r="F61" s="95">
        <v>130518765</v>
      </c>
      <c r="G61" s="95">
        <v>115310213</v>
      </c>
      <c r="H61" s="163">
        <v>810</v>
      </c>
      <c r="I61" s="163">
        <v>90656</v>
      </c>
      <c r="J61" s="95">
        <v>543</v>
      </c>
      <c r="K61" s="95">
        <v>27214</v>
      </c>
      <c r="L61" s="95">
        <v>69</v>
      </c>
      <c r="M61" s="95">
        <v>7523</v>
      </c>
      <c r="N61" s="95">
        <v>6</v>
      </c>
      <c r="O61" s="95">
        <v>8045</v>
      </c>
      <c r="P61" s="95" t="s">
        <v>80</v>
      </c>
      <c r="Q61" s="95" t="s">
        <v>80</v>
      </c>
      <c r="R61" s="95" t="s">
        <v>80</v>
      </c>
      <c r="S61" s="95" t="s">
        <v>80</v>
      </c>
      <c r="T61" s="95" t="s">
        <v>80</v>
      </c>
      <c r="U61" s="95" t="s">
        <v>80</v>
      </c>
      <c r="V61" s="95">
        <v>192</v>
      </c>
      <c r="W61" s="164">
        <v>47874</v>
      </c>
      <c r="Y61" s="157"/>
      <c r="Z61" s="157"/>
    </row>
    <row r="62" spans="2:26" ht="12" customHeight="1">
      <c r="B62" s="372"/>
      <c r="C62" s="161" t="s">
        <v>428</v>
      </c>
      <c r="D62" s="162">
        <v>224</v>
      </c>
      <c r="E62" s="95">
        <v>9845</v>
      </c>
      <c r="F62" s="95">
        <v>78977554</v>
      </c>
      <c r="G62" s="95">
        <v>71360376</v>
      </c>
      <c r="H62" s="163">
        <v>633</v>
      </c>
      <c r="I62" s="163">
        <v>58881</v>
      </c>
      <c r="J62" s="95">
        <v>469</v>
      </c>
      <c r="K62" s="95">
        <v>33625</v>
      </c>
      <c r="L62" s="95">
        <v>99</v>
      </c>
      <c r="M62" s="95">
        <v>10033</v>
      </c>
      <c r="N62" s="95">
        <v>3</v>
      </c>
      <c r="O62" s="95">
        <v>4072</v>
      </c>
      <c r="P62" s="95" t="s">
        <v>80</v>
      </c>
      <c r="Q62" s="95" t="s">
        <v>80</v>
      </c>
      <c r="R62" s="95">
        <v>1</v>
      </c>
      <c r="S62" s="95">
        <v>582</v>
      </c>
      <c r="T62" s="95">
        <v>4</v>
      </c>
      <c r="U62" s="95">
        <v>342</v>
      </c>
      <c r="V62" s="95">
        <v>57</v>
      </c>
      <c r="W62" s="164">
        <v>10227</v>
      </c>
      <c r="Y62" s="157"/>
      <c r="Z62" s="157"/>
    </row>
    <row r="63" spans="2:26" ht="12" customHeight="1">
      <c r="B63" s="372"/>
      <c r="C63" s="175" t="s">
        <v>429</v>
      </c>
      <c r="D63" s="176">
        <v>222</v>
      </c>
      <c r="E63" s="101">
        <v>8745</v>
      </c>
      <c r="F63" s="101">
        <v>131959875</v>
      </c>
      <c r="G63" s="101">
        <v>119495313</v>
      </c>
      <c r="H63" s="163">
        <v>909</v>
      </c>
      <c r="I63" s="163">
        <v>109044</v>
      </c>
      <c r="J63" s="101">
        <v>563</v>
      </c>
      <c r="K63" s="101">
        <v>36758</v>
      </c>
      <c r="L63" s="101">
        <v>126</v>
      </c>
      <c r="M63" s="101">
        <v>15326</v>
      </c>
      <c r="N63" s="101">
        <v>2</v>
      </c>
      <c r="O63" s="101">
        <v>6408</v>
      </c>
      <c r="P63" s="101">
        <v>1</v>
      </c>
      <c r="Q63" s="101">
        <v>4060</v>
      </c>
      <c r="R63" s="101">
        <v>1</v>
      </c>
      <c r="S63" s="101">
        <v>437</v>
      </c>
      <c r="T63" s="101">
        <v>8</v>
      </c>
      <c r="U63" s="101">
        <v>996</v>
      </c>
      <c r="V63" s="101">
        <v>208</v>
      </c>
      <c r="W63" s="177">
        <v>45059</v>
      </c>
      <c r="Y63" s="157"/>
      <c r="Z63" s="157"/>
    </row>
    <row r="64" spans="2:26" ht="12" customHeight="1">
      <c r="B64" s="372"/>
      <c r="C64" s="178" t="s">
        <v>430</v>
      </c>
      <c r="D64" s="176">
        <v>45</v>
      </c>
      <c r="E64" s="179">
        <v>1466</v>
      </c>
      <c r="F64" s="179">
        <v>12914673</v>
      </c>
      <c r="G64" s="179">
        <v>12786265</v>
      </c>
      <c r="H64" s="163">
        <v>78</v>
      </c>
      <c r="I64" s="163">
        <v>13192</v>
      </c>
      <c r="J64" s="179">
        <v>30</v>
      </c>
      <c r="K64" s="179">
        <v>1920</v>
      </c>
      <c r="L64" s="179">
        <v>4</v>
      </c>
      <c r="M64" s="179">
        <v>398</v>
      </c>
      <c r="N64" s="179" t="s">
        <v>80</v>
      </c>
      <c r="O64" s="179" t="s">
        <v>80</v>
      </c>
      <c r="P64" s="179" t="s">
        <v>80</v>
      </c>
      <c r="Q64" s="179" t="s">
        <v>80</v>
      </c>
      <c r="R64" s="179" t="s">
        <v>80</v>
      </c>
      <c r="S64" s="179" t="s">
        <v>80</v>
      </c>
      <c r="T64" s="179">
        <v>2</v>
      </c>
      <c r="U64" s="179">
        <v>342</v>
      </c>
      <c r="V64" s="179">
        <v>42</v>
      </c>
      <c r="W64" s="177">
        <v>10532</v>
      </c>
      <c r="Y64" s="157"/>
      <c r="Z64" s="157"/>
    </row>
    <row r="65" spans="2:26" ht="12" customHeight="1">
      <c r="B65" s="372"/>
      <c r="C65" s="178" t="s">
        <v>431</v>
      </c>
      <c r="D65" s="176">
        <v>6606</v>
      </c>
      <c r="E65" s="179">
        <v>183883</v>
      </c>
      <c r="F65" s="179">
        <v>1941954213</v>
      </c>
      <c r="G65" s="179">
        <v>1901504723</v>
      </c>
      <c r="H65" s="163">
        <v>10248</v>
      </c>
      <c r="I65" s="163">
        <f>K65+M65+O65+Q65+S65+U65+W65</f>
        <v>1029848</v>
      </c>
      <c r="J65" s="179">
        <v>7526</v>
      </c>
      <c r="K65" s="179">
        <v>418899</v>
      </c>
      <c r="L65" s="179">
        <v>913</v>
      </c>
      <c r="M65" s="179">
        <v>113343</v>
      </c>
      <c r="N65" s="179">
        <v>38</v>
      </c>
      <c r="O65" s="179">
        <v>72121</v>
      </c>
      <c r="P65" s="179">
        <v>2</v>
      </c>
      <c r="Q65" s="179">
        <v>13344</v>
      </c>
      <c r="R65" s="179">
        <v>6</v>
      </c>
      <c r="S65" s="179">
        <v>3658</v>
      </c>
      <c r="T65" s="179">
        <v>35</v>
      </c>
      <c r="U65" s="179">
        <v>4270</v>
      </c>
      <c r="V65" s="179">
        <v>1728</v>
      </c>
      <c r="W65" s="177">
        <v>404213</v>
      </c>
      <c r="Y65" s="157"/>
      <c r="Z65" s="157"/>
    </row>
    <row r="66" spans="2:26" ht="12" customHeight="1">
      <c r="B66" s="372"/>
      <c r="C66" s="178" t="s">
        <v>432</v>
      </c>
      <c r="D66" s="176">
        <v>531</v>
      </c>
      <c r="E66" s="179">
        <v>13738</v>
      </c>
      <c r="F66" s="179">
        <v>149307457</v>
      </c>
      <c r="G66" s="179">
        <v>144389063</v>
      </c>
      <c r="H66" s="163">
        <v>774</v>
      </c>
      <c r="I66" s="163">
        <v>86783</v>
      </c>
      <c r="J66" s="179">
        <v>582</v>
      </c>
      <c r="K66" s="179">
        <v>28253</v>
      </c>
      <c r="L66" s="179">
        <v>54</v>
      </c>
      <c r="M66" s="179">
        <v>8775</v>
      </c>
      <c r="N66" s="179">
        <v>1</v>
      </c>
      <c r="O66" s="179">
        <v>1875</v>
      </c>
      <c r="P66" s="162" t="s">
        <v>80</v>
      </c>
      <c r="Q66" s="162" t="s">
        <v>80</v>
      </c>
      <c r="R66" s="179">
        <v>1</v>
      </c>
      <c r="S66" s="179">
        <v>1133</v>
      </c>
      <c r="T66" s="179" t="s">
        <v>80</v>
      </c>
      <c r="U66" s="179" t="s">
        <v>80</v>
      </c>
      <c r="V66" s="179">
        <v>136</v>
      </c>
      <c r="W66" s="177">
        <v>46747</v>
      </c>
      <c r="Y66" s="157"/>
      <c r="Z66" s="157"/>
    </row>
    <row r="67" spans="2:26" s="108" customFormat="1" ht="12" customHeight="1">
      <c r="B67" s="372"/>
      <c r="C67" s="161" t="s">
        <v>433</v>
      </c>
      <c r="D67" s="162" t="s">
        <v>80</v>
      </c>
      <c r="E67" s="162" t="s">
        <v>80</v>
      </c>
      <c r="F67" s="162" t="s">
        <v>80</v>
      </c>
      <c r="G67" s="162" t="s">
        <v>80</v>
      </c>
      <c r="H67" s="162" t="s">
        <v>80</v>
      </c>
      <c r="I67" s="162" t="s">
        <v>80</v>
      </c>
      <c r="J67" s="162" t="s">
        <v>80</v>
      </c>
      <c r="K67" s="162" t="s">
        <v>80</v>
      </c>
      <c r="L67" s="162" t="s">
        <v>80</v>
      </c>
      <c r="M67" s="162" t="s">
        <v>80</v>
      </c>
      <c r="N67" s="162" t="s">
        <v>80</v>
      </c>
      <c r="O67" s="162" t="s">
        <v>80</v>
      </c>
      <c r="P67" s="162" t="s">
        <v>80</v>
      </c>
      <c r="Q67" s="162" t="s">
        <v>80</v>
      </c>
      <c r="R67" s="162" t="s">
        <v>80</v>
      </c>
      <c r="S67" s="162" t="s">
        <v>80</v>
      </c>
      <c r="T67" s="162" t="s">
        <v>80</v>
      </c>
      <c r="U67" s="162" t="s">
        <v>80</v>
      </c>
      <c r="V67" s="162" t="s">
        <v>80</v>
      </c>
      <c r="W67" s="162" t="s">
        <v>80</v>
      </c>
      <c r="Y67" s="160"/>
      <c r="Z67" s="160"/>
    </row>
    <row r="68" spans="2:26" ht="12" customHeight="1" thickBot="1">
      <c r="B68" s="373"/>
      <c r="C68" s="180" t="s">
        <v>434</v>
      </c>
      <c r="D68" s="181">
        <v>10673</v>
      </c>
      <c r="E68" s="182">
        <v>180590</v>
      </c>
      <c r="F68" s="182">
        <v>2029483383</v>
      </c>
      <c r="G68" s="182">
        <v>1966422884</v>
      </c>
      <c r="H68" s="183">
        <f>J68+L68+N68+P68+R68+T68+V68</f>
        <v>9005</v>
      </c>
      <c r="I68" s="183">
        <f>K68+M68+O68+Q68+S68+U68+W68</f>
        <v>733852</v>
      </c>
      <c r="J68" s="182">
        <v>7223</v>
      </c>
      <c r="K68" s="182">
        <v>286696</v>
      </c>
      <c r="L68" s="182">
        <v>695</v>
      </c>
      <c r="M68" s="182">
        <v>87656</v>
      </c>
      <c r="N68" s="182">
        <v>40</v>
      </c>
      <c r="O68" s="182">
        <v>59064</v>
      </c>
      <c r="P68" s="182">
        <v>2</v>
      </c>
      <c r="Q68" s="182">
        <v>26239</v>
      </c>
      <c r="R68" s="182">
        <v>4</v>
      </c>
      <c r="S68" s="182">
        <v>6322</v>
      </c>
      <c r="T68" s="182">
        <v>43</v>
      </c>
      <c r="U68" s="182">
        <v>5807</v>
      </c>
      <c r="V68" s="182">
        <v>998</v>
      </c>
      <c r="W68" s="184">
        <v>262068</v>
      </c>
      <c r="Y68" s="157"/>
      <c r="Z68" s="157"/>
    </row>
    <row r="69" spans="9:23" ht="12" customHeight="1" thickTop="1">
      <c r="I69" s="108"/>
      <c r="J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</row>
    <row r="70" spans="2:23" ht="12" customHeight="1">
      <c r="B70" s="5" t="s">
        <v>435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</row>
    <row r="71" spans="2:23" ht="12" customHeight="1">
      <c r="B71" s="5" t="s">
        <v>436</v>
      </c>
      <c r="D71" s="125"/>
      <c r="E71" s="125"/>
      <c r="F71" s="185"/>
      <c r="G71" s="185"/>
      <c r="H71" s="185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</row>
    <row r="72" spans="2:3" ht="12" customHeight="1">
      <c r="B72" s="5" t="s">
        <v>437</v>
      </c>
      <c r="C72" s="5"/>
    </row>
    <row r="76" ht="12" customHeight="1">
      <c r="C76" s="108"/>
    </row>
  </sheetData>
  <sheetProtection/>
  <mergeCells count="21">
    <mergeCell ref="T4:U4"/>
    <mergeCell ref="J4:K4"/>
    <mergeCell ref="L4:M4"/>
    <mergeCell ref="N4:O4"/>
    <mergeCell ref="P4:Q4"/>
    <mergeCell ref="H4:I4"/>
    <mergeCell ref="B19:B27"/>
    <mergeCell ref="B28:B53"/>
    <mergeCell ref="B54:B57"/>
    <mergeCell ref="B58:C58"/>
    <mergeCell ref="B59:B68"/>
    <mergeCell ref="R4:S4"/>
    <mergeCell ref="V4:W4"/>
    <mergeCell ref="B7:C7"/>
    <mergeCell ref="B8:C8"/>
    <mergeCell ref="B9:B11"/>
    <mergeCell ref="B12:B18"/>
    <mergeCell ref="B3:C5"/>
    <mergeCell ref="D3:E4"/>
    <mergeCell ref="F3:G4"/>
    <mergeCell ref="H3:W3"/>
  </mergeCells>
  <printOptions/>
  <pageMargins left="0.7874015748031497" right="0.35433070866141736" top="0.7874015748031497" bottom="0.6299212598425197" header="0.5118110236220472" footer="0.5118110236220472"/>
  <pageSetup horizontalDpi="600" verticalDpi="600" orientation="landscape" paperSize="8" scale="90" r:id="rId1"/>
  <headerFooter alignWithMargins="0">
    <oddHeader>&amp;L&amp;F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zoomScaleSheetLayoutView="120" zoomScalePageLayoutView="0" workbookViewId="0" topLeftCell="B1">
      <pane xSplit="3" ySplit="3" topLeftCell="E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B1" sqref="B1"/>
    </sheetView>
  </sheetViews>
  <sheetFormatPr defaultColWidth="9.00390625" defaultRowHeight="12" customHeight="1"/>
  <cols>
    <col min="1" max="1" width="2.50390625" style="1" customWidth="1"/>
    <col min="2" max="2" width="1.875" style="1" customWidth="1"/>
    <col min="3" max="3" width="6.25390625" style="1" customWidth="1"/>
    <col min="4" max="4" width="2.875" style="1" customWidth="1"/>
    <col min="5" max="14" width="14.125" style="1" customWidth="1"/>
    <col min="15" max="15" width="1.00390625" style="1" customWidth="1"/>
    <col min="16" max="16384" width="9.00390625" style="1" customWidth="1"/>
  </cols>
  <sheetData>
    <row r="1" ht="14.25" customHeight="1">
      <c r="B1" s="7" t="s">
        <v>32</v>
      </c>
    </row>
    <row r="2" spans="5:14" ht="12" customHeight="1"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199" t="s">
        <v>1</v>
      </c>
      <c r="C3" s="200"/>
      <c r="D3" s="201"/>
      <c r="E3" s="21" t="s">
        <v>33</v>
      </c>
      <c r="F3" s="21" t="s">
        <v>6</v>
      </c>
      <c r="G3" s="21" t="s">
        <v>7</v>
      </c>
      <c r="H3" s="10" t="s">
        <v>8</v>
      </c>
      <c r="I3" s="10" t="s">
        <v>0</v>
      </c>
      <c r="J3" s="10" t="s">
        <v>34</v>
      </c>
      <c r="K3" s="10" t="s">
        <v>35</v>
      </c>
      <c r="L3" s="10" t="s">
        <v>36</v>
      </c>
      <c r="M3" s="10" t="s">
        <v>37</v>
      </c>
      <c r="N3" s="10" t="s">
        <v>38</v>
      </c>
    </row>
    <row r="4" spans="2:14" ht="12" customHeight="1">
      <c r="B4" s="22"/>
      <c r="C4" s="23"/>
      <c r="D4" s="24"/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</row>
    <row r="5" spans="2:14" ht="12" customHeight="1">
      <c r="B5" s="202" t="s">
        <v>40</v>
      </c>
      <c r="C5" s="203"/>
      <c r="D5" s="204"/>
      <c r="E5" s="27">
        <v>16112184</v>
      </c>
      <c r="F5" s="27">
        <v>5037966</v>
      </c>
      <c r="G5" s="27">
        <v>1591515</v>
      </c>
      <c r="H5" s="27">
        <v>50388</v>
      </c>
      <c r="I5" s="27">
        <v>473804</v>
      </c>
      <c r="J5" s="27">
        <v>8477938</v>
      </c>
      <c r="K5" s="27">
        <v>3321</v>
      </c>
      <c r="L5" s="27">
        <v>20138</v>
      </c>
      <c r="M5" s="27">
        <v>13407</v>
      </c>
      <c r="N5" s="27">
        <v>443707</v>
      </c>
    </row>
    <row r="6" spans="2:14" s="29" customFormat="1" ht="12" customHeight="1">
      <c r="B6" s="205" t="s">
        <v>41</v>
      </c>
      <c r="C6" s="206"/>
      <c r="D6" s="207"/>
      <c r="E6" s="28">
        <f>SUM(E8:E19)</f>
        <v>17832660</v>
      </c>
      <c r="F6" s="28">
        <f>SUM(F8:F19)</f>
        <v>6009540</v>
      </c>
      <c r="G6" s="28">
        <f aca="true" t="shared" si="0" ref="G6:N6">SUM(G8:G19)</f>
        <v>1975108</v>
      </c>
      <c r="H6" s="28">
        <f t="shared" si="0"/>
        <v>81316</v>
      </c>
      <c r="I6" s="28">
        <f t="shared" si="0"/>
        <v>505292</v>
      </c>
      <c r="J6" s="28">
        <f t="shared" si="0"/>
        <v>8746500</v>
      </c>
      <c r="K6" s="28">
        <f t="shared" si="0"/>
        <v>4620</v>
      </c>
      <c r="L6" s="28">
        <f t="shared" si="0"/>
        <v>34810</v>
      </c>
      <c r="M6" s="28">
        <f t="shared" si="0"/>
        <v>20583</v>
      </c>
      <c r="N6" s="28">
        <f t="shared" si="0"/>
        <v>454891</v>
      </c>
    </row>
    <row r="7" spans="2:14" ht="12" customHeight="1">
      <c r="B7" s="202" t="s">
        <v>42</v>
      </c>
      <c r="C7" s="203"/>
      <c r="D7" s="204"/>
      <c r="E7" s="30">
        <f>E6/$E$6</f>
        <v>1</v>
      </c>
      <c r="F7" s="30">
        <f>F6/$E$6</f>
        <v>0.33699627537338794</v>
      </c>
      <c r="G7" s="30">
        <f aca="true" t="shared" si="1" ref="G7:N7">G6/$E$6</f>
        <v>0.11075790151329078</v>
      </c>
      <c r="H7" s="30">
        <f t="shared" si="1"/>
        <v>0.004559947870928958</v>
      </c>
      <c r="I7" s="30">
        <f t="shared" si="1"/>
        <v>0.028335200693558896</v>
      </c>
      <c r="J7" s="30">
        <f t="shared" si="1"/>
        <v>0.49047646284962537</v>
      </c>
      <c r="K7" s="30">
        <f t="shared" si="1"/>
        <v>0.0002590752024655884</v>
      </c>
      <c r="L7" s="30">
        <f t="shared" si="1"/>
        <v>0.0019520363198760027</v>
      </c>
      <c r="M7" s="30">
        <f t="shared" si="1"/>
        <v>0.0011542304961794818</v>
      </c>
      <c r="N7" s="30">
        <f t="shared" si="1"/>
        <v>0.02550886968068701</v>
      </c>
    </row>
    <row r="8" spans="2:15" ht="12" customHeight="1">
      <c r="B8" s="22"/>
      <c r="C8" s="25" t="s">
        <v>43</v>
      </c>
      <c r="D8" s="31" t="s">
        <v>44</v>
      </c>
      <c r="E8" s="32">
        <f>SUM(F8:N8)</f>
        <v>1054538</v>
      </c>
      <c r="F8" s="32">
        <v>416585</v>
      </c>
      <c r="G8" s="32">
        <v>146192</v>
      </c>
      <c r="H8" s="32">
        <v>4275</v>
      </c>
      <c r="I8" s="32">
        <v>38593</v>
      </c>
      <c r="J8" s="32">
        <v>404945</v>
      </c>
      <c r="K8" s="32">
        <v>178</v>
      </c>
      <c r="L8" s="32">
        <v>3887</v>
      </c>
      <c r="M8" s="32">
        <v>1146</v>
      </c>
      <c r="N8" s="32">
        <v>38737</v>
      </c>
      <c r="O8" s="1">
        <v>782521.3470000001</v>
      </c>
    </row>
    <row r="9" spans="2:15" ht="12" customHeight="1">
      <c r="B9" s="22"/>
      <c r="C9" s="33" t="s">
        <v>46</v>
      </c>
      <c r="D9" s="26"/>
      <c r="E9" s="32">
        <f aca="true" t="shared" si="2" ref="E9:E19">SUM(F9:N9)</f>
        <v>1832636</v>
      </c>
      <c r="F9" s="32">
        <v>424901</v>
      </c>
      <c r="G9" s="32">
        <v>148653</v>
      </c>
      <c r="H9" s="32">
        <v>4511</v>
      </c>
      <c r="I9" s="32">
        <v>39965</v>
      </c>
      <c r="J9" s="32">
        <v>1169439</v>
      </c>
      <c r="K9" s="32">
        <v>217</v>
      </c>
      <c r="L9" s="32">
        <v>2385</v>
      </c>
      <c r="M9" s="32">
        <v>1714</v>
      </c>
      <c r="N9" s="32">
        <v>40851</v>
      </c>
      <c r="O9" s="1">
        <v>1252603.804</v>
      </c>
    </row>
    <row r="10" spans="2:15" ht="12" customHeight="1">
      <c r="B10" s="22"/>
      <c r="C10" s="33" t="s">
        <v>48</v>
      </c>
      <c r="D10" s="26"/>
      <c r="E10" s="32">
        <f t="shared" si="2"/>
        <v>977571</v>
      </c>
      <c r="F10" s="32">
        <v>431897</v>
      </c>
      <c r="G10" s="32">
        <v>153671</v>
      </c>
      <c r="H10" s="32">
        <v>4498</v>
      </c>
      <c r="I10" s="32">
        <v>39755</v>
      </c>
      <c r="J10" s="32">
        <v>303952</v>
      </c>
      <c r="K10" s="32">
        <v>945</v>
      </c>
      <c r="L10" s="32">
        <v>1382</v>
      </c>
      <c r="M10" s="32">
        <v>1613</v>
      </c>
      <c r="N10" s="32">
        <v>39858</v>
      </c>
      <c r="O10" s="1">
        <v>39858</v>
      </c>
    </row>
    <row r="11" spans="2:15" ht="12" customHeight="1">
      <c r="B11" s="22"/>
      <c r="C11" s="33" t="s">
        <v>50</v>
      </c>
      <c r="D11" s="26"/>
      <c r="E11" s="32">
        <f t="shared" si="2"/>
        <v>1493230</v>
      </c>
      <c r="F11" s="32">
        <v>446906</v>
      </c>
      <c r="G11" s="32">
        <v>158292</v>
      </c>
      <c r="H11" s="32">
        <v>7688</v>
      </c>
      <c r="I11" s="32">
        <v>41511</v>
      </c>
      <c r="J11" s="32">
        <v>794579</v>
      </c>
      <c r="K11" s="32">
        <v>260</v>
      </c>
      <c r="L11" s="32">
        <v>2381</v>
      </c>
      <c r="M11" s="32">
        <v>1980</v>
      </c>
      <c r="N11" s="32">
        <v>39633</v>
      </c>
      <c r="O11" s="1">
        <v>1225707.144</v>
      </c>
    </row>
    <row r="12" spans="2:15" ht="12" customHeight="1">
      <c r="B12" s="22"/>
      <c r="C12" s="33" t="s">
        <v>52</v>
      </c>
      <c r="D12" s="26"/>
      <c r="E12" s="32">
        <f t="shared" si="2"/>
        <v>1508893</v>
      </c>
      <c r="F12" s="32">
        <v>465051</v>
      </c>
      <c r="G12" s="32">
        <v>159816</v>
      </c>
      <c r="H12" s="32">
        <v>7817</v>
      </c>
      <c r="I12" s="32">
        <v>40227</v>
      </c>
      <c r="J12" s="32">
        <v>792287</v>
      </c>
      <c r="K12" s="32">
        <v>402</v>
      </c>
      <c r="L12" s="32">
        <v>2319</v>
      </c>
      <c r="M12" s="32">
        <v>1132</v>
      </c>
      <c r="N12" s="32">
        <v>39842</v>
      </c>
      <c r="O12" s="1">
        <v>1163600.2770000002</v>
      </c>
    </row>
    <row r="13" spans="2:15" ht="12" customHeight="1">
      <c r="B13" s="22"/>
      <c r="C13" s="33" t="s">
        <v>54</v>
      </c>
      <c r="D13" s="26"/>
      <c r="E13" s="32">
        <f t="shared" si="2"/>
        <v>1505719</v>
      </c>
      <c r="F13" s="32">
        <v>470803</v>
      </c>
      <c r="G13" s="32">
        <v>163309</v>
      </c>
      <c r="H13" s="32">
        <v>6664</v>
      </c>
      <c r="I13" s="32">
        <v>44531</v>
      </c>
      <c r="J13" s="32">
        <v>780822</v>
      </c>
      <c r="K13" s="32">
        <v>329</v>
      </c>
      <c r="L13" s="32">
        <v>2524</v>
      </c>
      <c r="M13" s="32">
        <v>1285</v>
      </c>
      <c r="N13" s="32">
        <v>35452</v>
      </c>
      <c r="O13" s="1">
        <v>1288203.603</v>
      </c>
    </row>
    <row r="14" spans="2:15" ht="12" customHeight="1">
      <c r="B14" s="22"/>
      <c r="C14" s="33" t="s">
        <v>56</v>
      </c>
      <c r="D14" s="26"/>
      <c r="E14" s="32">
        <f t="shared" si="2"/>
        <v>1508533</v>
      </c>
      <c r="F14" s="32">
        <v>481518</v>
      </c>
      <c r="G14" s="32">
        <v>168885</v>
      </c>
      <c r="H14" s="32">
        <v>7229</v>
      </c>
      <c r="I14" s="32">
        <v>43341</v>
      </c>
      <c r="J14" s="32">
        <v>764291</v>
      </c>
      <c r="K14" s="32">
        <v>221</v>
      </c>
      <c r="L14" s="32">
        <v>3015</v>
      </c>
      <c r="M14" s="32">
        <v>1651</v>
      </c>
      <c r="N14" s="32">
        <v>38382</v>
      </c>
      <c r="O14" s="1">
        <v>1254514.7349999999</v>
      </c>
    </row>
    <row r="15" spans="2:15" ht="12" customHeight="1">
      <c r="B15" s="22"/>
      <c r="C15" s="33">
        <v>11</v>
      </c>
      <c r="D15" s="26"/>
      <c r="E15" s="32">
        <f t="shared" si="2"/>
        <v>1502697</v>
      </c>
      <c r="F15" s="32">
        <v>524912</v>
      </c>
      <c r="G15" s="32">
        <v>168583</v>
      </c>
      <c r="H15" s="32">
        <v>7282</v>
      </c>
      <c r="I15" s="32">
        <v>41634</v>
      </c>
      <c r="J15" s="32">
        <v>717330</v>
      </c>
      <c r="K15" s="32">
        <v>152</v>
      </c>
      <c r="L15" s="32">
        <v>2791</v>
      </c>
      <c r="M15" s="32">
        <v>1632</v>
      </c>
      <c r="N15" s="32">
        <v>38381</v>
      </c>
      <c r="O15" s="1">
        <v>1253534.8159999999</v>
      </c>
    </row>
    <row r="16" spans="2:15" ht="12" customHeight="1">
      <c r="B16" s="22"/>
      <c r="C16" s="33">
        <v>12</v>
      </c>
      <c r="D16" s="26"/>
      <c r="E16" s="32">
        <f t="shared" si="2"/>
        <v>1756983</v>
      </c>
      <c r="F16" s="32">
        <v>671823</v>
      </c>
      <c r="G16" s="32">
        <v>173908</v>
      </c>
      <c r="H16" s="32">
        <v>7550</v>
      </c>
      <c r="I16" s="32">
        <v>41433</v>
      </c>
      <c r="J16" s="32">
        <v>820174</v>
      </c>
      <c r="K16" s="32">
        <v>157</v>
      </c>
      <c r="L16" s="32">
        <v>2278</v>
      </c>
      <c r="M16" s="32">
        <v>1283</v>
      </c>
      <c r="N16" s="32">
        <v>38377</v>
      </c>
      <c r="O16" s="1">
        <v>1414044.5020000003</v>
      </c>
    </row>
    <row r="17" spans="2:15" ht="12" customHeight="1">
      <c r="B17" s="22"/>
      <c r="C17" s="25" t="s">
        <v>57</v>
      </c>
      <c r="D17" s="31" t="s">
        <v>44</v>
      </c>
      <c r="E17" s="32">
        <f t="shared" si="2"/>
        <v>1506441</v>
      </c>
      <c r="F17" s="32">
        <v>547066</v>
      </c>
      <c r="G17" s="32">
        <v>173902</v>
      </c>
      <c r="H17" s="32">
        <v>7886</v>
      </c>
      <c r="I17" s="32">
        <v>44429</v>
      </c>
      <c r="J17" s="32">
        <v>688341</v>
      </c>
      <c r="K17" s="32" t="s">
        <v>59</v>
      </c>
      <c r="L17" s="32">
        <v>2668</v>
      </c>
      <c r="M17" s="32">
        <v>3813</v>
      </c>
      <c r="N17" s="32">
        <v>38336</v>
      </c>
      <c r="O17" s="1">
        <v>1186185.763</v>
      </c>
    </row>
    <row r="18" spans="2:15" ht="12" customHeight="1">
      <c r="B18" s="22"/>
      <c r="C18" s="33" t="s">
        <v>61</v>
      </c>
      <c r="D18" s="26"/>
      <c r="E18" s="32">
        <f t="shared" si="2"/>
        <v>1637720</v>
      </c>
      <c r="F18" s="32">
        <v>553380</v>
      </c>
      <c r="G18" s="32">
        <v>177657</v>
      </c>
      <c r="H18" s="32">
        <v>8047</v>
      </c>
      <c r="I18" s="32">
        <v>44330</v>
      </c>
      <c r="J18" s="32">
        <v>810902</v>
      </c>
      <c r="K18" s="32">
        <v>920</v>
      </c>
      <c r="L18" s="32">
        <v>2874</v>
      </c>
      <c r="M18" s="32">
        <v>1944</v>
      </c>
      <c r="N18" s="32">
        <v>37666</v>
      </c>
      <c r="O18" s="1">
        <v>1252041.84</v>
      </c>
    </row>
    <row r="19" spans="2:15" ht="12" customHeight="1">
      <c r="B19" s="22"/>
      <c r="C19" s="33" t="s">
        <v>63</v>
      </c>
      <c r="D19" s="26"/>
      <c r="E19" s="32">
        <f t="shared" si="2"/>
        <v>1547699</v>
      </c>
      <c r="F19" s="32">
        <v>574698</v>
      </c>
      <c r="G19" s="32">
        <v>182240</v>
      </c>
      <c r="H19" s="32">
        <v>7869</v>
      </c>
      <c r="I19" s="32">
        <v>45543</v>
      </c>
      <c r="J19" s="32">
        <v>699438</v>
      </c>
      <c r="K19" s="32">
        <v>839</v>
      </c>
      <c r="L19" s="32">
        <v>6306</v>
      </c>
      <c r="M19" s="32">
        <v>1390</v>
      </c>
      <c r="N19" s="32">
        <v>29376</v>
      </c>
      <c r="O19" s="1">
        <v>1383071.7759999998</v>
      </c>
    </row>
    <row r="20" spans="2:15" ht="12" customHeight="1">
      <c r="B20" s="5"/>
      <c r="O20" s="1">
        <v>14610341.520000001</v>
      </c>
    </row>
    <row r="21" spans="2:14" ht="21.75" customHeight="1">
      <c r="B21" s="5" t="s">
        <v>28</v>
      </c>
      <c r="F21" s="20"/>
      <c r="G21" s="20"/>
      <c r="H21" s="20"/>
      <c r="I21" s="20"/>
      <c r="J21" s="20"/>
      <c r="K21" s="20"/>
      <c r="L21" s="20"/>
      <c r="M21" s="20"/>
      <c r="N21" s="20"/>
    </row>
  </sheetData>
  <sheetProtection/>
  <mergeCells count="4">
    <mergeCell ref="B3:D3"/>
    <mergeCell ref="B5:D5"/>
    <mergeCell ref="B6:D6"/>
    <mergeCell ref="B7:D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9"/>
  <sheetViews>
    <sheetView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12.50390625" style="1" bestFit="1" customWidth="1"/>
    <col min="6" max="12" width="10.50390625" style="1" customWidth="1"/>
    <col min="13" max="16384" width="9.00390625" style="1" customWidth="1"/>
  </cols>
  <sheetData>
    <row r="1" ht="14.25" customHeight="1">
      <c r="B1" s="7" t="s">
        <v>64</v>
      </c>
    </row>
    <row r="3" spans="2:13" ht="12" customHeight="1">
      <c r="B3" s="208" t="s">
        <v>65</v>
      </c>
      <c r="C3" s="209"/>
      <c r="D3" s="210"/>
      <c r="E3" s="187" t="s">
        <v>33</v>
      </c>
      <c r="F3" s="218" t="s">
        <v>66</v>
      </c>
      <c r="G3" s="219"/>
      <c r="H3" s="219"/>
      <c r="I3" s="219"/>
      <c r="J3" s="219"/>
      <c r="K3" s="220"/>
      <c r="L3" s="218" t="s">
        <v>67</v>
      </c>
      <c r="M3" s="220"/>
    </row>
    <row r="4" spans="2:13" ht="12" customHeight="1">
      <c r="B4" s="211"/>
      <c r="C4" s="212"/>
      <c r="D4" s="213"/>
      <c r="E4" s="217"/>
      <c r="F4" s="221" t="s">
        <v>68</v>
      </c>
      <c r="G4" s="18"/>
      <c r="H4" s="18"/>
      <c r="I4" s="18"/>
      <c r="J4" s="19"/>
      <c r="K4" s="187" t="s">
        <v>69</v>
      </c>
      <c r="L4" s="187" t="s">
        <v>70</v>
      </c>
      <c r="M4" s="187" t="s">
        <v>69</v>
      </c>
    </row>
    <row r="5" spans="2:13" ht="12" customHeight="1">
      <c r="B5" s="214"/>
      <c r="C5" s="215"/>
      <c r="D5" s="216"/>
      <c r="E5" s="188"/>
      <c r="F5" s="222"/>
      <c r="G5" s="14" t="s">
        <v>71</v>
      </c>
      <c r="H5" s="14" t="s">
        <v>72</v>
      </c>
      <c r="I5" s="14" t="s">
        <v>73</v>
      </c>
      <c r="J5" s="14" t="s">
        <v>74</v>
      </c>
      <c r="K5" s="188"/>
      <c r="L5" s="222"/>
      <c r="M5" s="222"/>
    </row>
    <row r="6" spans="2:13" ht="12" customHeight="1">
      <c r="B6" s="22"/>
      <c r="C6" s="23"/>
      <c r="D6" s="24"/>
      <c r="E6" s="2" t="s">
        <v>75</v>
      </c>
      <c r="F6" s="2" t="s">
        <v>75</v>
      </c>
      <c r="G6" s="2" t="s">
        <v>75</v>
      </c>
      <c r="H6" s="2" t="s">
        <v>75</v>
      </c>
      <c r="I6" s="2" t="s">
        <v>75</v>
      </c>
      <c r="J6" s="2" t="s">
        <v>75</v>
      </c>
      <c r="K6" s="2" t="s">
        <v>76</v>
      </c>
      <c r="L6" s="2" t="s">
        <v>75</v>
      </c>
      <c r="M6" s="2" t="s">
        <v>76</v>
      </c>
    </row>
    <row r="7" spans="2:13" ht="17.25" customHeight="1">
      <c r="B7" s="223" t="s">
        <v>77</v>
      </c>
      <c r="C7" s="223"/>
      <c r="D7" s="223"/>
      <c r="E7" s="4">
        <v>194474</v>
      </c>
      <c r="F7" s="4">
        <v>194446</v>
      </c>
      <c r="G7" s="4">
        <v>131752</v>
      </c>
      <c r="H7" s="4">
        <v>62660</v>
      </c>
      <c r="I7" s="4" t="s">
        <v>78</v>
      </c>
      <c r="J7" s="4">
        <v>34</v>
      </c>
      <c r="K7" s="4">
        <v>1011</v>
      </c>
      <c r="L7" s="4">
        <v>141</v>
      </c>
      <c r="M7" s="35">
        <v>6</v>
      </c>
    </row>
    <row r="8" spans="2:13" ht="17.25" customHeight="1">
      <c r="B8" s="224" t="s">
        <v>79</v>
      </c>
      <c r="C8" s="224"/>
      <c r="D8" s="224"/>
      <c r="E8" s="36">
        <f>E9+E22</f>
        <v>197148</v>
      </c>
      <c r="F8" s="36">
        <f aca="true" t="shared" si="0" ref="F8:K8">F9+F22</f>
        <v>196974</v>
      </c>
      <c r="G8" s="36">
        <f t="shared" si="0"/>
        <v>134309</v>
      </c>
      <c r="H8" s="36">
        <f t="shared" si="0"/>
        <v>62648</v>
      </c>
      <c r="I8" s="36" t="s">
        <v>80</v>
      </c>
      <c r="J8" s="36">
        <v>15</v>
      </c>
      <c r="K8" s="36">
        <f t="shared" si="0"/>
        <v>992</v>
      </c>
      <c r="L8" s="36">
        <v>174</v>
      </c>
      <c r="M8" s="36">
        <v>8</v>
      </c>
    </row>
    <row r="9" spans="2:13" s="29" customFormat="1" ht="17.25" customHeight="1">
      <c r="B9" s="37"/>
      <c r="C9" s="225" t="s">
        <v>81</v>
      </c>
      <c r="D9" s="226"/>
      <c r="E9" s="36">
        <f>SUM(E10:E21)</f>
        <v>170270</v>
      </c>
      <c r="F9" s="36">
        <f aca="true" t="shared" si="1" ref="F9:M9">SUM(F10:F21)</f>
        <v>170096</v>
      </c>
      <c r="G9" s="36">
        <f t="shared" si="1"/>
        <v>115811</v>
      </c>
      <c r="H9" s="36">
        <f t="shared" si="1"/>
        <v>54284</v>
      </c>
      <c r="I9" s="36" t="s">
        <v>80</v>
      </c>
      <c r="J9" s="36" t="s">
        <v>82</v>
      </c>
      <c r="K9" s="36">
        <f t="shared" si="1"/>
        <v>852</v>
      </c>
      <c r="L9" s="36">
        <f t="shared" si="1"/>
        <v>174</v>
      </c>
      <c r="M9" s="39">
        <f t="shared" si="1"/>
        <v>8</v>
      </c>
    </row>
    <row r="10" spans="2:13" ht="17.25" customHeight="1">
      <c r="B10" s="22"/>
      <c r="C10" s="23"/>
      <c r="D10" s="40" t="s">
        <v>83</v>
      </c>
      <c r="E10" s="4">
        <v>27497</v>
      </c>
      <c r="F10" s="4">
        <v>27497</v>
      </c>
      <c r="G10" s="4">
        <v>19022</v>
      </c>
      <c r="H10" s="4">
        <v>8475</v>
      </c>
      <c r="I10" s="4" t="s">
        <v>84</v>
      </c>
      <c r="J10" s="4" t="s">
        <v>85</v>
      </c>
      <c r="K10" s="41">
        <v>133</v>
      </c>
      <c r="L10" s="4" t="s">
        <v>86</v>
      </c>
      <c r="M10" s="4" t="s">
        <v>87</v>
      </c>
    </row>
    <row r="11" spans="2:13" ht="17.25" customHeight="1">
      <c r="B11" s="22"/>
      <c r="C11" s="23"/>
      <c r="D11" s="40" t="s">
        <v>88</v>
      </c>
      <c r="E11" s="4">
        <v>41285</v>
      </c>
      <c r="F11" s="4">
        <v>41232</v>
      </c>
      <c r="G11" s="4">
        <v>27506</v>
      </c>
      <c r="H11" s="4">
        <v>13726</v>
      </c>
      <c r="I11" s="4" t="s">
        <v>89</v>
      </c>
      <c r="J11" s="4" t="s">
        <v>90</v>
      </c>
      <c r="K11" s="41">
        <v>195</v>
      </c>
      <c r="L11" s="4">
        <v>53</v>
      </c>
      <c r="M11" s="35">
        <v>3</v>
      </c>
    </row>
    <row r="12" spans="2:13" ht="17.25" customHeight="1">
      <c r="B12" s="22"/>
      <c r="C12" s="23"/>
      <c r="D12" s="40" t="s">
        <v>91</v>
      </c>
      <c r="E12" s="4">
        <v>24994</v>
      </c>
      <c r="F12" s="4">
        <v>24994</v>
      </c>
      <c r="G12" s="4">
        <v>16322</v>
      </c>
      <c r="H12" s="4">
        <v>8672</v>
      </c>
      <c r="I12" s="4" t="s">
        <v>92</v>
      </c>
      <c r="J12" s="4" t="s">
        <v>93</v>
      </c>
      <c r="K12" s="41">
        <v>137</v>
      </c>
      <c r="L12" s="4" t="s">
        <v>80</v>
      </c>
      <c r="M12" s="4" t="s">
        <v>80</v>
      </c>
    </row>
    <row r="13" spans="2:13" ht="17.25" customHeight="1">
      <c r="B13" s="22"/>
      <c r="C13" s="23"/>
      <c r="D13" s="40" t="s">
        <v>94</v>
      </c>
      <c r="E13" s="4">
        <v>10514</v>
      </c>
      <c r="F13" s="4">
        <v>10514</v>
      </c>
      <c r="G13" s="35">
        <v>6847</v>
      </c>
      <c r="H13" s="4">
        <v>3667</v>
      </c>
      <c r="I13" s="4" t="s">
        <v>84</v>
      </c>
      <c r="J13" s="4" t="s">
        <v>80</v>
      </c>
      <c r="K13" s="41">
        <v>62</v>
      </c>
      <c r="L13" s="4" t="s">
        <v>80</v>
      </c>
      <c r="M13" s="4" t="s">
        <v>80</v>
      </c>
    </row>
    <row r="14" spans="2:13" ht="17.25" customHeight="1">
      <c r="B14" s="22"/>
      <c r="C14" s="23"/>
      <c r="D14" s="40" t="s">
        <v>95</v>
      </c>
      <c r="E14" s="4">
        <v>10876</v>
      </c>
      <c r="F14" s="4">
        <v>10876</v>
      </c>
      <c r="G14" s="4">
        <v>7689</v>
      </c>
      <c r="H14" s="4">
        <v>3187</v>
      </c>
      <c r="I14" s="4" t="s">
        <v>80</v>
      </c>
      <c r="J14" s="4" t="s">
        <v>80</v>
      </c>
      <c r="K14" s="41">
        <v>53</v>
      </c>
      <c r="L14" s="4" t="s">
        <v>80</v>
      </c>
      <c r="M14" s="4" t="s">
        <v>80</v>
      </c>
    </row>
    <row r="15" spans="2:13" ht="17.25" customHeight="1">
      <c r="B15" s="22"/>
      <c r="C15" s="23"/>
      <c r="D15" s="40" t="s">
        <v>96</v>
      </c>
      <c r="E15" s="4">
        <v>9017</v>
      </c>
      <c r="F15" s="4">
        <v>9017</v>
      </c>
      <c r="G15" s="4">
        <v>6441</v>
      </c>
      <c r="H15" s="4">
        <v>2576</v>
      </c>
      <c r="I15" s="4" t="s">
        <v>80</v>
      </c>
      <c r="J15" s="4" t="s">
        <v>80</v>
      </c>
      <c r="K15" s="41">
        <v>43</v>
      </c>
      <c r="L15" s="4" t="s">
        <v>84</v>
      </c>
      <c r="M15" s="4" t="s">
        <v>80</v>
      </c>
    </row>
    <row r="16" spans="2:13" ht="17.25" customHeight="1">
      <c r="B16" s="22"/>
      <c r="C16" s="23"/>
      <c r="D16" s="40" t="s">
        <v>97</v>
      </c>
      <c r="E16" s="4">
        <v>7210</v>
      </c>
      <c r="F16" s="4">
        <v>7210</v>
      </c>
      <c r="G16" s="4">
        <v>4894</v>
      </c>
      <c r="H16" s="4">
        <v>2316</v>
      </c>
      <c r="I16" s="4" t="s">
        <v>80</v>
      </c>
      <c r="J16" s="4" t="s">
        <v>80</v>
      </c>
      <c r="K16" s="41">
        <v>39</v>
      </c>
      <c r="L16" s="4" t="s">
        <v>80</v>
      </c>
      <c r="M16" s="4" t="s">
        <v>80</v>
      </c>
    </row>
    <row r="17" spans="2:13" ht="17.25" customHeight="1">
      <c r="B17" s="22"/>
      <c r="C17" s="23"/>
      <c r="D17" s="40" t="s">
        <v>98</v>
      </c>
      <c r="E17" s="4">
        <v>11516</v>
      </c>
      <c r="F17" s="42">
        <v>11395</v>
      </c>
      <c r="G17" s="4">
        <v>7923</v>
      </c>
      <c r="H17" s="4">
        <v>3471</v>
      </c>
      <c r="I17" s="4" t="s">
        <v>80</v>
      </c>
      <c r="J17" s="4" t="s">
        <v>80</v>
      </c>
      <c r="K17" s="41">
        <v>57</v>
      </c>
      <c r="L17" s="4">
        <v>121</v>
      </c>
      <c r="M17" s="35">
        <v>5</v>
      </c>
    </row>
    <row r="18" spans="2:13" ht="17.25" customHeight="1">
      <c r="B18" s="22"/>
      <c r="C18" s="23"/>
      <c r="D18" s="40" t="s">
        <v>99</v>
      </c>
      <c r="E18" s="4">
        <v>8179</v>
      </c>
      <c r="F18" s="4">
        <v>8179</v>
      </c>
      <c r="G18" s="4">
        <v>5751</v>
      </c>
      <c r="H18" s="4">
        <v>2428</v>
      </c>
      <c r="I18" s="4" t="s">
        <v>80</v>
      </c>
      <c r="J18" s="4" t="s">
        <v>80</v>
      </c>
      <c r="K18" s="41">
        <v>40</v>
      </c>
      <c r="L18" s="4" t="s">
        <v>80</v>
      </c>
      <c r="M18" s="4" t="s">
        <v>80</v>
      </c>
    </row>
    <row r="19" spans="2:13" ht="17.25" customHeight="1">
      <c r="B19" s="22"/>
      <c r="C19" s="23"/>
      <c r="D19" s="40" t="s">
        <v>100</v>
      </c>
      <c r="E19" s="4">
        <v>7112</v>
      </c>
      <c r="F19" s="4">
        <v>7112</v>
      </c>
      <c r="G19" s="4">
        <v>4770</v>
      </c>
      <c r="H19" s="4">
        <v>2342</v>
      </c>
      <c r="I19" s="4" t="s">
        <v>80</v>
      </c>
      <c r="J19" s="4" t="s">
        <v>80</v>
      </c>
      <c r="K19" s="41">
        <v>38</v>
      </c>
      <c r="L19" s="4" t="s">
        <v>82</v>
      </c>
      <c r="M19" s="4" t="s">
        <v>84</v>
      </c>
    </row>
    <row r="20" spans="2:13" ht="17.25" customHeight="1">
      <c r="B20" s="22"/>
      <c r="C20" s="23"/>
      <c r="D20" s="40" t="s">
        <v>101</v>
      </c>
      <c r="E20" s="4">
        <v>6097</v>
      </c>
      <c r="F20" s="4">
        <v>6097</v>
      </c>
      <c r="G20" s="4">
        <v>4313</v>
      </c>
      <c r="H20" s="4">
        <v>1784</v>
      </c>
      <c r="I20" s="4" t="s">
        <v>85</v>
      </c>
      <c r="J20" s="4" t="s">
        <v>86</v>
      </c>
      <c r="K20" s="41">
        <v>29</v>
      </c>
      <c r="L20" s="4" t="s">
        <v>87</v>
      </c>
      <c r="M20" s="4" t="s">
        <v>89</v>
      </c>
    </row>
    <row r="21" spans="2:13" ht="17.25" customHeight="1">
      <c r="B21" s="22"/>
      <c r="C21" s="43"/>
      <c r="D21" s="44" t="s">
        <v>102</v>
      </c>
      <c r="E21" s="4">
        <v>5973</v>
      </c>
      <c r="F21" s="4">
        <v>5973</v>
      </c>
      <c r="G21" s="4">
        <v>4333</v>
      </c>
      <c r="H21" s="4">
        <v>1640</v>
      </c>
      <c r="I21" s="4" t="s">
        <v>90</v>
      </c>
      <c r="J21" s="4" t="s">
        <v>92</v>
      </c>
      <c r="K21" s="41">
        <v>26</v>
      </c>
      <c r="L21" s="4" t="s">
        <v>93</v>
      </c>
      <c r="M21" s="4" t="s">
        <v>80</v>
      </c>
    </row>
    <row r="22" spans="2:18" s="29" customFormat="1" ht="17.25" customHeight="1">
      <c r="B22" s="45"/>
      <c r="C22" s="227" t="s">
        <v>103</v>
      </c>
      <c r="D22" s="228"/>
      <c r="E22" s="36">
        <f aca="true" t="shared" si="2" ref="E22:K22">SUM(E23,E26,E29,E33,E40,E45,E47)</f>
        <v>26878</v>
      </c>
      <c r="F22" s="36">
        <f t="shared" si="2"/>
        <v>26878</v>
      </c>
      <c r="G22" s="36">
        <f t="shared" si="2"/>
        <v>18498</v>
      </c>
      <c r="H22" s="36">
        <f t="shared" si="2"/>
        <v>8364</v>
      </c>
      <c r="I22" s="36" t="s">
        <v>80</v>
      </c>
      <c r="J22" s="36">
        <f t="shared" si="2"/>
        <v>15</v>
      </c>
      <c r="K22" s="36">
        <f t="shared" si="2"/>
        <v>140</v>
      </c>
      <c r="L22" s="36" t="s">
        <v>84</v>
      </c>
      <c r="M22" s="36" t="s">
        <v>80</v>
      </c>
      <c r="Q22" s="1"/>
      <c r="R22" s="1"/>
    </row>
    <row r="23" spans="2:18" s="29" customFormat="1" ht="17.25" customHeight="1">
      <c r="B23" s="45"/>
      <c r="C23" s="226" t="s">
        <v>104</v>
      </c>
      <c r="D23" s="224"/>
      <c r="E23" s="36">
        <f>SUM(E24:E25)</f>
        <v>1290</v>
      </c>
      <c r="F23" s="36">
        <f aca="true" t="shared" si="3" ref="F23:K23">SUM(F24:F25)</f>
        <v>1290</v>
      </c>
      <c r="G23" s="36">
        <f t="shared" si="3"/>
        <v>926</v>
      </c>
      <c r="H23" s="36">
        <f t="shared" si="3"/>
        <v>364</v>
      </c>
      <c r="I23" s="36" t="s">
        <v>80</v>
      </c>
      <c r="J23" s="36" t="s">
        <v>80</v>
      </c>
      <c r="K23" s="36">
        <f t="shared" si="3"/>
        <v>6</v>
      </c>
      <c r="L23" s="4" t="s">
        <v>80</v>
      </c>
      <c r="M23" s="4" t="s">
        <v>80</v>
      </c>
      <c r="Q23" s="1"/>
      <c r="R23" s="1"/>
    </row>
    <row r="24" spans="2:13" ht="17.25" customHeight="1">
      <c r="B24" s="22"/>
      <c r="C24" s="23"/>
      <c r="D24" s="40" t="s">
        <v>105</v>
      </c>
      <c r="E24" s="4">
        <v>1065</v>
      </c>
      <c r="F24" s="4">
        <v>1065</v>
      </c>
      <c r="G24" s="4">
        <v>763</v>
      </c>
      <c r="H24" s="4">
        <v>302</v>
      </c>
      <c r="I24" s="4" t="s">
        <v>80</v>
      </c>
      <c r="J24" s="4" t="s">
        <v>80</v>
      </c>
      <c r="K24" s="4">
        <v>5</v>
      </c>
      <c r="L24" s="4" t="s">
        <v>80</v>
      </c>
      <c r="M24" s="4" t="s">
        <v>80</v>
      </c>
    </row>
    <row r="25" spans="2:13" ht="17.25" customHeight="1">
      <c r="B25" s="22"/>
      <c r="C25" s="23"/>
      <c r="D25" s="40" t="s">
        <v>106</v>
      </c>
      <c r="E25" s="4">
        <v>225</v>
      </c>
      <c r="F25" s="4">
        <v>225</v>
      </c>
      <c r="G25" s="4">
        <v>163</v>
      </c>
      <c r="H25" s="4">
        <v>62</v>
      </c>
      <c r="I25" s="4" t="s">
        <v>84</v>
      </c>
      <c r="J25" s="4" t="s">
        <v>84</v>
      </c>
      <c r="K25" s="4">
        <v>1</v>
      </c>
      <c r="L25" s="4" t="s">
        <v>84</v>
      </c>
      <c r="M25" s="4" t="s">
        <v>84</v>
      </c>
    </row>
    <row r="26" spans="2:18" s="29" customFormat="1" ht="17.25" customHeight="1">
      <c r="B26" s="45"/>
      <c r="C26" s="226" t="s">
        <v>107</v>
      </c>
      <c r="D26" s="224"/>
      <c r="E26" s="36">
        <f>SUM(E27:E28)</f>
        <v>968</v>
      </c>
      <c r="F26" s="36">
        <f>SUM(F27:F28)</f>
        <v>968</v>
      </c>
      <c r="G26" s="36">
        <f>SUM(G27:G28)</f>
        <v>692</v>
      </c>
      <c r="H26" s="36">
        <f>SUM(H27:H28)</f>
        <v>276</v>
      </c>
      <c r="I26" s="36" t="s">
        <v>84</v>
      </c>
      <c r="J26" s="36" t="s">
        <v>84</v>
      </c>
      <c r="K26" s="36">
        <f>SUM(K27:K28)</f>
        <v>5</v>
      </c>
      <c r="L26" s="36" t="s">
        <v>84</v>
      </c>
      <c r="M26" s="36" t="s">
        <v>84</v>
      </c>
      <c r="Q26" s="1"/>
      <c r="R26" s="1"/>
    </row>
    <row r="27" spans="2:13" ht="17.25" customHeight="1">
      <c r="B27" s="22"/>
      <c r="C27" s="23"/>
      <c r="D27" s="40" t="s">
        <v>108</v>
      </c>
      <c r="E27" s="4">
        <v>185</v>
      </c>
      <c r="F27" s="35">
        <v>185</v>
      </c>
      <c r="G27" s="35">
        <v>120</v>
      </c>
      <c r="H27" s="35">
        <v>65</v>
      </c>
      <c r="I27" s="36" t="s">
        <v>84</v>
      </c>
      <c r="J27" s="36" t="s">
        <v>84</v>
      </c>
      <c r="K27" s="4">
        <v>1</v>
      </c>
      <c r="L27" s="4" t="s">
        <v>84</v>
      </c>
      <c r="M27" s="36" t="s">
        <v>84</v>
      </c>
    </row>
    <row r="28" spans="2:13" ht="17.25" customHeight="1">
      <c r="B28" s="22"/>
      <c r="C28" s="23"/>
      <c r="D28" s="40" t="s">
        <v>109</v>
      </c>
      <c r="E28" s="4">
        <v>783</v>
      </c>
      <c r="F28" s="4">
        <v>783</v>
      </c>
      <c r="G28" s="4">
        <v>572</v>
      </c>
      <c r="H28" s="4">
        <v>211</v>
      </c>
      <c r="I28" s="36" t="s">
        <v>84</v>
      </c>
      <c r="J28" s="36" t="s">
        <v>84</v>
      </c>
      <c r="K28" s="4">
        <v>4</v>
      </c>
      <c r="L28" s="4" t="s">
        <v>84</v>
      </c>
      <c r="M28" s="36" t="s">
        <v>84</v>
      </c>
    </row>
    <row r="29" spans="2:18" s="29" customFormat="1" ht="17.25" customHeight="1">
      <c r="B29" s="45"/>
      <c r="C29" s="226" t="s">
        <v>110</v>
      </c>
      <c r="D29" s="224"/>
      <c r="E29" s="36">
        <f>SUM(E30:E32)</f>
        <v>5113</v>
      </c>
      <c r="F29" s="36">
        <f aca="true" t="shared" si="4" ref="F29:K29">SUM(F30:F32)</f>
        <v>5113</v>
      </c>
      <c r="G29" s="36">
        <f t="shared" si="4"/>
        <v>3499</v>
      </c>
      <c r="H29" s="36">
        <f t="shared" si="4"/>
        <v>1613</v>
      </c>
      <c r="I29" s="36" t="s">
        <v>84</v>
      </c>
      <c r="J29" s="36" t="s">
        <v>84</v>
      </c>
      <c r="K29" s="36">
        <f t="shared" si="4"/>
        <v>27</v>
      </c>
      <c r="L29" s="4" t="s">
        <v>84</v>
      </c>
      <c r="M29" s="36" t="s">
        <v>84</v>
      </c>
      <c r="Q29" s="1"/>
      <c r="R29" s="1"/>
    </row>
    <row r="30" spans="2:13" ht="17.25" customHeight="1">
      <c r="B30" s="22"/>
      <c r="C30" s="23"/>
      <c r="D30" s="40" t="s">
        <v>111</v>
      </c>
      <c r="E30" s="4">
        <v>2177</v>
      </c>
      <c r="F30" s="42">
        <v>2177</v>
      </c>
      <c r="G30" s="4">
        <v>1499</v>
      </c>
      <c r="H30" s="4">
        <v>677</v>
      </c>
      <c r="I30" s="36" t="s">
        <v>84</v>
      </c>
      <c r="J30" s="36" t="s">
        <v>84</v>
      </c>
      <c r="K30" s="4">
        <v>12</v>
      </c>
      <c r="L30" s="4" t="s">
        <v>84</v>
      </c>
      <c r="M30" s="36" t="s">
        <v>84</v>
      </c>
    </row>
    <row r="31" spans="2:13" ht="17.25" customHeight="1">
      <c r="B31" s="22"/>
      <c r="C31" s="23"/>
      <c r="D31" s="40" t="s">
        <v>112</v>
      </c>
      <c r="E31" s="4">
        <v>370</v>
      </c>
      <c r="F31" s="35">
        <v>370</v>
      </c>
      <c r="G31" s="35">
        <v>250</v>
      </c>
      <c r="H31" s="35">
        <v>120</v>
      </c>
      <c r="I31" s="36" t="s">
        <v>84</v>
      </c>
      <c r="J31" s="36" t="s">
        <v>84</v>
      </c>
      <c r="K31" s="4">
        <v>2</v>
      </c>
      <c r="L31" s="4" t="s">
        <v>84</v>
      </c>
      <c r="M31" s="36" t="s">
        <v>84</v>
      </c>
    </row>
    <row r="32" spans="2:13" ht="17.25" customHeight="1">
      <c r="B32" s="22"/>
      <c r="C32" s="23"/>
      <c r="D32" s="40" t="s">
        <v>113</v>
      </c>
      <c r="E32" s="4">
        <v>2566</v>
      </c>
      <c r="F32" s="4">
        <v>2566</v>
      </c>
      <c r="G32" s="4">
        <v>1750</v>
      </c>
      <c r="H32" s="4">
        <v>816</v>
      </c>
      <c r="I32" s="36" t="s">
        <v>84</v>
      </c>
      <c r="J32" s="36" t="s">
        <v>84</v>
      </c>
      <c r="K32" s="4">
        <v>13</v>
      </c>
      <c r="L32" s="4" t="s">
        <v>84</v>
      </c>
      <c r="M32" s="36" t="s">
        <v>84</v>
      </c>
    </row>
    <row r="33" spans="2:18" s="29" customFormat="1" ht="17.25" customHeight="1">
      <c r="B33" s="45"/>
      <c r="C33" s="226" t="s">
        <v>114</v>
      </c>
      <c r="D33" s="224"/>
      <c r="E33" s="36">
        <f>SUM(E34:E39)</f>
        <v>8773</v>
      </c>
      <c r="F33" s="36">
        <f aca="true" t="shared" si="5" ref="F33:K33">SUM(F34:F39)</f>
        <v>8773</v>
      </c>
      <c r="G33" s="36">
        <f t="shared" si="5"/>
        <v>5871</v>
      </c>
      <c r="H33" s="36">
        <f t="shared" si="5"/>
        <v>2902</v>
      </c>
      <c r="I33" s="36" t="s">
        <v>84</v>
      </c>
      <c r="J33" s="36" t="s">
        <v>84</v>
      </c>
      <c r="K33" s="36">
        <f t="shared" si="5"/>
        <v>50</v>
      </c>
      <c r="L33" s="4" t="s">
        <v>84</v>
      </c>
      <c r="M33" s="35" t="s">
        <v>84</v>
      </c>
      <c r="Q33" s="1"/>
      <c r="R33" s="1"/>
    </row>
    <row r="34" spans="2:13" ht="17.25" customHeight="1">
      <c r="B34" s="22"/>
      <c r="C34" s="23"/>
      <c r="D34" s="40" t="s">
        <v>115</v>
      </c>
      <c r="E34" s="35">
        <v>3793</v>
      </c>
      <c r="F34" s="35">
        <v>3793</v>
      </c>
      <c r="G34" s="35">
        <v>2359</v>
      </c>
      <c r="H34" s="35">
        <v>1434</v>
      </c>
      <c r="I34" s="36" t="s">
        <v>84</v>
      </c>
      <c r="J34" s="36" t="s">
        <v>84</v>
      </c>
      <c r="K34" s="4">
        <v>22</v>
      </c>
      <c r="L34" s="4" t="s">
        <v>84</v>
      </c>
      <c r="M34" s="35" t="s">
        <v>84</v>
      </c>
    </row>
    <row r="35" spans="2:13" ht="17.25" customHeight="1">
      <c r="B35" s="22"/>
      <c r="C35" s="23"/>
      <c r="D35" s="40" t="s">
        <v>116</v>
      </c>
      <c r="E35" s="4">
        <v>1003</v>
      </c>
      <c r="F35" s="4">
        <v>1003</v>
      </c>
      <c r="G35" s="4">
        <v>692</v>
      </c>
      <c r="H35" s="4">
        <v>311</v>
      </c>
      <c r="I35" s="36" t="s">
        <v>84</v>
      </c>
      <c r="J35" s="36" t="s">
        <v>84</v>
      </c>
      <c r="K35" s="4">
        <v>5</v>
      </c>
      <c r="L35" s="4" t="s">
        <v>84</v>
      </c>
      <c r="M35" s="35" t="s">
        <v>84</v>
      </c>
    </row>
    <row r="36" spans="2:13" ht="17.25" customHeight="1">
      <c r="B36" s="22"/>
      <c r="C36" s="23"/>
      <c r="D36" s="40" t="s">
        <v>117</v>
      </c>
      <c r="E36" s="4">
        <v>523</v>
      </c>
      <c r="F36" s="4">
        <v>523</v>
      </c>
      <c r="G36" s="4">
        <v>330</v>
      </c>
      <c r="H36" s="4">
        <v>193</v>
      </c>
      <c r="I36" s="36" t="s">
        <v>84</v>
      </c>
      <c r="J36" s="36" t="s">
        <v>84</v>
      </c>
      <c r="K36" s="4">
        <v>3</v>
      </c>
      <c r="L36" s="4" t="s">
        <v>84</v>
      </c>
      <c r="M36" s="35" t="s">
        <v>84</v>
      </c>
    </row>
    <row r="37" spans="2:13" ht="17.25" customHeight="1">
      <c r="B37" s="22"/>
      <c r="C37" s="23"/>
      <c r="D37" s="40" t="s">
        <v>118</v>
      </c>
      <c r="E37" s="4">
        <v>917</v>
      </c>
      <c r="F37" s="4">
        <v>917</v>
      </c>
      <c r="G37" s="4">
        <v>644</v>
      </c>
      <c r="H37" s="4">
        <v>273</v>
      </c>
      <c r="I37" s="36" t="s">
        <v>84</v>
      </c>
      <c r="J37" s="36" t="s">
        <v>84</v>
      </c>
      <c r="K37" s="4">
        <v>5</v>
      </c>
      <c r="L37" s="4" t="s">
        <v>84</v>
      </c>
      <c r="M37" s="35" t="s">
        <v>84</v>
      </c>
    </row>
    <row r="38" spans="2:13" ht="17.25" customHeight="1">
      <c r="B38" s="22"/>
      <c r="C38" s="23"/>
      <c r="D38" s="40" t="s">
        <v>119</v>
      </c>
      <c r="E38" s="4">
        <v>1171</v>
      </c>
      <c r="F38" s="35">
        <v>1171</v>
      </c>
      <c r="G38" s="35">
        <v>768</v>
      </c>
      <c r="H38" s="35">
        <v>403</v>
      </c>
      <c r="I38" s="36" t="s">
        <v>84</v>
      </c>
      <c r="J38" s="36" t="s">
        <v>84</v>
      </c>
      <c r="K38" s="4">
        <v>6</v>
      </c>
      <c r="L38" s="4" t="s">
        <v>84</v>
      </c>
      <c r="M38" s="35" t="s">
        <v>84</v>
      </c>
    </row>
    <row r="39" spans="2:13" ht="17.25" customHeight="1">
      <c r="B39" s="22"/>
      <c r="C39" s="23"/>
      <c r="D39" s="40" t="s">
        <v>120</v>
      </c>
      <c r="E39" s="4">
        <v>1366</v>
      </c>
      <c r="F39" s="4">
        <v>1366</v>
      </c>
      <c r="G39" s="4">
        <v>1078</v>
      </c>
      <c r="H39" s="4">
        <v>288</v>
      </c>
      <c r="I39" s="36" t="s">
        <v>84</v>
      </c>
      <c r="J39" s="36" t="s">
        <v>84</v>
      </c>
      <c r="K39" s="4">
        <v>9</v>
      </c>
      <c r="L39" s="4" t="s">
        <v>84</v>
      </c>
      <c r="M39" s="35" t="s">
        <v>84</v>
      </c>
    </row>
    <row r="40" spans="2:18" s="29" customFormat="1" ht="17.25" customHeight="1">
      <c r="B40" s="45"/>
      <c r="C40" s="226" t="s">
        <v>121</v>
      </c>
      <c r="D40" s="224"/>
      <c r="E40" s="36">
        <f>SUM(E41:E44)</f>
        <v>6033</v>
      </c>
      <c r="F40" s="36">
        <f aca="true" t="shared" si="6" ref="F40:K40">SUM(F41:F44)</f>
        <v>6033</v>
      </c>
      <c r="G40" s="36">
        <f t="shared" si="6"/>
        <v>4192</v>
      </c>
      <c r="H40" s="36">
        <f t="shared" si="6"/>
        <v>1826</v>
      </c>
      <c r="I40" s="36" t="s">
        <v>84</v>
      </c>
      <c r="J40" s="36">
        <v>15</v>
      </c>
      <c r="K40" s="36">
        <f t="shared" si="6"/>
        <v>29</v>
      </c>
      <c r="L40" s="4" t="s">
        <v>84</v>
      </c>
      <c r="M40" s="35" t="s">
        <v>84</v>
      </c>
      <c r="Q40" s="1"/>
      <c r="R40" s="1"/>
    </row>
    <row r="41" spans="2:13" ht="17.25" customHeight="1">
      <c r="B41" s="22"/>
      <c r="C41" s="23"/>
      <c r="D41" s="40" t="s">
        <v>122</v>
      </c>
      <c r="E41" s="4">
        <v>656</v>
      </c>
      <c r="F41" s="4">
        <v>656</v>
      </c>
      <c r="G41" s="4">
        <v>465</v>
      </c>
      <c r="H41" s="4">
        <v>191</v>
      </c>
      <c r="I41" s="36" t="s">
        <v>84</v>
      </c>
      <c r="J41" s="36" t="s">
        <v>84</v>
      </c>
      <c r="K41" s="4">
        <v>3</v>
      </c>
      <c r="L41" s="4" t="s">
        <v>84</v>
      </c>
      <c r="M41" s="35" t="s">
        <v>84</v>
      </c>
    </row>
    <row r="42" spans="2:13" ht="17.25" customHeight="1">
      <c r="B42" s="22"/>
      <c r="C42" s="23"/>
      <c r="D42" s="40" t="s">
        <v>123</v>
      </c>
      <c r="E42" s="4" t="s">
        <v>84</v>
      </c>
      <c r="F42" s="4" t="s">
        <v>84</v>
      </c>
      <c r="G42" s="4" t="s">
        <v>84</v>
      </c>
      <c r="H42" s="4" t="s">
        <v>84</v>
      </c>
      <c r="I42" s="36" t="s">
        <v>84</v>
      </c>
      <c r="J42" s="36" t="s">
        <v>84</v>
      </c>
      <c r="K42" s="36" t="s">
        <v>84</v>
      </c>
      <c r="L42" s="4" t="s">
        <v>84</v>
      </c>
      <c r="M42" s="35" t="s">
        <v>84</v>
      </c>
    </row>
    <row r="43" spans="2:13" ht="17.25" customHeight="1">
      <c r="B43" s="22"/>
      <c r="C43" s="23"/>
      <c r="D43" s="40" t="s">
        <v>124</v>
      </c>
      <c r="E43" s="4">
        <v>429</v>
      </c>
      <c r="F43" s="4">
        <v>429</v>
      </c>
      <c r="G43" s="4">
        <v>305</v>
      </c>
      <c r="H43" s="4">
        <v>124</v>
      </c>
      <c r="I43" s="36" t="s">
        <v>84</v>
      </c>
      <c r="J43" s="36" t="s">
        <v>84</v>
      </c>
      <c r="K43" s="4">
        <v>2</v>
      </c>
      <c r="L43" s="4" t="s">
        <v>84</v>
      </c>
      <c r="M43" s="35" t="s">
        <v>84</v>
      </c>
    </row>
    <row r="44" spans="2:13" ht="17.25" customHeight="1">
      <c r="B44" s="22"/>
      <c r="C44" s="23"/>
      <c r="D44" s="46" t="s">
        <v>125</v>
      </c>
      <c r="E44" s="35">
        <v>4948</v>
      </c>
      <c r="F44" s="35">
        <v>4948</v>
      </c>
      <c r="G44" s="35">
        <v>3422</v>
      </c>
      <c r="H44" s="35">
        <v>1511</v>
      </c>
      <c r="I44" s="36" t="s">
        <v>84</v>
      </c>
      <c r="J44" s="4">
        <v>15</v>
      </c>
      <c r="K44" s="4">
        <v>24</v>
      </c>
      <c r="L44" s="4" t="s">
        <v>84</v>
      </c>
      <c r="M44" s="35" t="s">
        <v>84</v>
      </c>
    </row>
    <row r="45" spans="2:18" s="29" customFormat="1" ht="17.25" customHeight="1">
      <c r="B45" s="45"/>
      <c r="C45" s="226" t="s">
        <v>126</v>
      </c>
      <c r="D45" s="224"/>
      <c r="E45" s="36">
        <f>SUM(E46)</f>
        <v>764</v>
      </c>
      <c r="F45" s="36">
        <f aca="true" t="shared" si="7" ref="F45:K45">SUM(F46)</f>
        <v>764</v>
      </c>
      <c r="G45" s="36">
        <f t="shared" si="7"/>
        <v>538</v>
      </c>
      <c r="H45" s="36">
        <f t="shared" si="7"/>
        <v>226</v>
      </c>
      <c r="I45" s="36" t="s">
        <v>84</v>
      </c>
      <c r="J45" s="36" t="s">
        <v>84</v>
      </c>
      <c r="K45" s="36">
        <f t="shared" si="7"/>
        <v>4</v>
      </c>
      <c r="L45" s="4" t="s">
        <v>84</v>
      </c>
      <c r="M45" s="35" t="s">
        <v>84</v>
      </c>
      <c r="Q45" s="1"/>
      <c r="R45" s="1"/>
    </row>
    <row r="46" spans="2:13" ht="17.25" customHeight="1">
      <c r="B46" s="22"/>
      <c r="C46" s="23"/>
      <c r="D46" s="40" t="s">
        <v>127</v>
      </c>
      <c r="E46" s="4">
        <v>764</v>
      </c>
      <c r="F46" s="4">
        <v>764</v>
      </c>
      <c r="G46" s="4">
        <v>538</v>
      </c>
      <c r="H46" s="4">
        <v>226</v>
      </c>
      <c r="I46" s="36" t="s">
        <v>84</v>
      </c>
      <c r="J46" s="36" t="s">
        <v>84</v>
      </c>
      <c r="K46" s="4">
        <v>4</v>
      </c>
      <c r="L46" s="4" t="s">
        <v>84</v>
      </c>
      <c r="M46" s="35" t="s">
        <v>84</v>
      </c>
    </row>
    <row r="47" spans="2:18" s="29" customFormat="1" ht="17.25" customHeight="1">
      <c r="B47" s="45"/>
      <c r="C47" s="226" t="s">
        <v>128</v>
      </c>
      <c r="D47" s="224"/>
      <c r="E47" s="36">
        <f>SUM(E48:E52)</f>
        <v>3937</v>
      </c>
      <c r="F47" s="36">
        <f aca="true" t="shared" si="8" ref="F47:K47">SUM(F48:F52)</f>
        <v>3937</v>
      </c>
      <c r="G47" s="36">
        <f t="shared" si="8"/>
        <v>2780</v>
      </c>
      <c r="H47" s="36">
        <f t="shared" si="8"/>
        <v>1157</v>
      </c>
      <c r="I47" s="36" t="s">
        <v>84</v>
      </c>
      <c r="J47" s="36" t="s">
        <v>84</v>
      </c>
      <c r="K47" s="36">
        <f t="shared" si="8"/>
        <v>19</v>
      </c>
      <c r="L47" s="4" t="s">
        <v>84</v>
      </c>
      <c r="M47" s="35" t="s">
        <v>84</v>
      </c>
      <c r="Q47" s="1"/>
      <c r="R47" s="1"/>
    </row>
    <row r="48" spans="2:13" ht="17.25" customHeight="1">
      <c r="B48" s="22"/>
      <c r="C48" s="23"/>
      <c r="D48" s="40" t="s">
        <v>129</v>
      </c>
      <c r="E48" s="4">
        <v>1052</v>
      </c>
      <c r="F48" s="4">
        <v>1052</v>
      </c>
      <c r="G48" s="4">
        <v>716</v>
      </c>
      <c r="H48" s="4">
        <v>336</v>
      </c>
      <c r="I48" s="36" t="s">
        <v>84</v>
      </c>
      <c r="J48" s="36" t="s">
        <v>84</v>
      </c>
      <c r="K48" s="4">
        <v>6</v>
      </c>
      <c r="L48" s="4" t="s">
        <v>84</v>
      </c>
      <c r="M48" s="35" t="s">
        <v>84</v>
      </c>
    </row>
    <row r="49" spans="2:13" ht="17.25" customHeight="1">
      <c r="B49" s="22"/>
      <c r="C49" s="23"/>
      <c r="D49" s="40" t="s">
        <v>130</v>
      </c>
      <c r="E49" s="35">
        <v>387</v>
      </c>
      <c r="F49" s="35">
        <v>387</v>
      </c>
      <c r="G49" s="35">
        <v>269</v>
      </c>
      <c r="H49" s="35">
        <v>118</v>
      </c>
      <c r="I49" s="36" t="s">
        <v>84</v>
      </c>
      <c r="J49" s="36" t="s">
        <v>84</v>
      </c>
      <c r="K49" s="4">
        <v>2</v>
      </c>
      <c r="L49" s="4" t="s">
        <v>84</v>
      </c>
      <c r="M49" s="35" t="s">
        <v>84</v>
      </c>
    </row>
    <row r="50" spans="2:13" ht="17.25" customHeight="1">
      <c r="B50" s="22"/>
      <c r="C50" s="23"/>
      <c r="D50" s="40" t="s">
        <v>131</v>
      </c>
      <c r="E50" s="4">
        <v>705</v>
      </c>
      <c r="F50" s="4">
        <v>705</v>
      </c>
      <c r="G50" s="4">
        <v>497</v>
      </c>
      <c r="H50" s="4">
        <v>208</v>
      </c>
      <c r="I50" s="36" t="s">
        <v>84</v>
      </c>
      <c r="J50" s="36" t="s">
        <v>84</v>
      </c>
      <c r="K50" s="4">
        <v>3</v>
      </c>
      <c r="L50" s="4" t="s">
        <v>84</v>
      </c>
      <c r="M50" s="35" t="s">
        <v>84</v>
      </c>
    </row>
    <row r="51" spans="2:13" ht="17.25" customHeight="1">
      <c r="B51" s="22"/>
      <c r="C51" s="23"/>
      <c r="D51" s="40" t="s">
        <v>132</v>
      </c>
      <c r="E51" s="4">
        <v>788</v>
      </c>
      <c r="F51" s="4">
        <v>788</v>
      </c>
      <c r="G51" s="4">
        <v>557</v>
      </c>
      <c r="H51" s="4">
        <v>231</v>
      </c>
      <c r="I51" s="36" t="s">
        <v>84</v>
      </c>
      <c r="J51" s="36" t="s">
        <v>84</v>
      </c>
      <c r="K51" s="4">
        <v>4</v>
      </c>
      <c r="L51" s="4" t="s">
        <v>84</v>
      </c>
      <c r="M51" s="35" t="s">
        <v>84</v>
      </c>
    </row>
    <row r="52" spans="2:13" ht="17.25" customHeight="1">
      <c r="B52" s="22"/>
      <c r="C52" s="23"/>
      <c r="D52" s="40" t="s">
        <v>133</v>
      </c>
      <c r="E52" s="4">
        <v>1005</v>
      </c>
      <c r="F52" s="4">
        <v>1005</v>
      </c>
      <c r="G52" s="4">
        <v>741</v>
      </c>
      <c r="H52" s="4">
        <v>264</v>
      </c>
      <c r="I52" s="36" t="s">
        <v>84</v>
      </c>
      <c r="J52" s="36" t="s">
        <v>84</v>
      </c>
      <c r="K52" s="4">
        <v>4</v>
      </c>
      <c r="L52" s="4" t="s">
        <v>84</v>
      </c>
      <c r="M52" s="35" t="s">
        <v>84</v>
      </c>
    </row>
    <row r="53" ht="12" customHeight="1">
      <c r="B53" s="5"/>
    </row>
    <row r="54" ht="12" customHeight="1">
      <c r="B54" s="5" t="s">
        <v>134</v>
      </c>
    </row>
    <row r="55" spans="2:13" ht="12" customHeight="1">
      <c r="B55" s="229" t="s">
        <v>135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7" spans="5:13" ht="17.25" customHeight="1">
      <c r="E57" s="47"/>
      <c r="F57" s="47"/>
      <c r="G57" s="47"/>
      <c r="H57" s="47"/>
      <c r="I57" s="47"/>
      <c r="J57" s="47"/>
      <c r="K57" s="47"/>
      <c r="L57" s="47"/>
      <c r="M57" s="47"/>
    </row>
    <row r="58" spans="5:13" ht="17.25" customHeight="1">
      <c r="E58" s="47"/>
      <c r="F58" s="47"/>
      <c r="G58" s="47"/>
      <c r="H58" s="47"/>
      <c r="I58" s="47"/>
      <c r="J58" s="47"/>
      <c r="K58" s="47"/>
      <c r="L58" s="47"/>
      <c r="M58" s="47"/>
    </row>
    <row r="59" spans="5:13" ht="12" customHeight="1">
      <c r="E59" s="47"/>
      <c r="F59" s="47"/>
      <c r="G59" s="47"/>
      <c r="H59" s="47"/>
      <c r="I59" s="47"/>
      <c r="J59" s="47"/>
      <c r="K59" s="47"/>
      <c r="L59" s="47"/>
      <c r="M59" s="47"/>
    </row>
  </sheetData>
  <sheetProtection/>
  <mergeCells count="20">
    <mergeCell ref="C29:D29"/>
    <mergeCell ref="C33:D33"/>
    <mergeCell ref="C40:D40"/>
    <mergeCell ref="C45:D45"/>
    <mergeCell ref="C47:D47"/>
    <mergeCell ref="B55:M55"/>
    <mergeCell ref="B7:D7"/>
    <mergeCell ref="B8:D8"/>
    <mergeCell ref="C9:D9"/>
    <mergeCell ref="C22:D22"/>
    <mergeCell ref="C23:D23"/>
    <mergeCell ref="C26:D26"/>
    <mergeCell ref="B3:D5"/>
    <mergeCell ref="E3:E5"/>
    <mergeCell ref="F3:K3"/>
    <mergeCell ref="L3:M3"/>
    <mergeCell ref="F4:F5"/>
    <mergeCell ref="K4:K5"/>
    <mergeCell ref="L4:L5"/>
    <mergeCell ref="M4:M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I37"/>
  <sheetViews>
    <sheetView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00390625" style="1" customWidth="1"/>
    <col min="4" max="4" width="5.75390625" style="1" customWidth="1"/>
    <col min="5" max="5" width="10.375" style="1" customWidth="1"/>
    <col min="6" max="6" width="4.75390625" style="1" customWidth="1"/>
    <col min="7" max="7" width="8.625" style="1" customWidth="1"/>
    <col min="8" max="8" width="4.75390625" style="1" customWidth="1"/>
    <col min="9" max="9" width="8.625" style="1" customWidth="1"/>
    <col min="10" max="10" width="5.625" style="1" customWidth="1"/>
    <col min="11" max="11" width="8.625" style="1" customWidth="1"/>
    <col min="12" max="12" width="5.75390625" style="1" customWidth="1"/>
    <col min="13" max="13" width="8.625" style="1" customWidth="1"/>
    <col min="14" max="14" width="4.75390625" style="1" customWidth="1"/>
    <col min="15" max="15" width="8.625" style="1" customWidth="1"/>
    <col min="16" max="16" width="4.75390625" style="1" customWidth="1"/>
    <col min="17" max="17" width="8.625" style="1" customWidth="1"/>
    <col min="18" max="18" width="4.75390625" style="1" customWidth="1"/>
    <col min="19" max="19" width="8.625" style="1" customWidth="1"/>
    <col min="20" max="20" width="4.75390625" style="1" customWidth="1"/>
    <col min="21" max="21" width="8.625" style="1" customWidth="1"/>
    <col min="22" max="22" width="4.75390625" style="1" customWidth="1"/>
    <col min="23" max="23" width="8.625" style="1" customWidth="1"/>
    <col min="24" max="24" width="4.75390625" style="1" customWidth="1"/>
    <col min="25" max="25" width="8.625" style="1" customWidth="1"/>
    <col min="26" max="26" width="4.75390625" style="1" customWidth="1"/>
    <col min="27" max="27" width="8.625" style="1" customWidth="1"/>
    <col min="28" max="28" width="4.75390625" style="1" customWidth="1"/>
    <col min="29" max="29" width="8.625" style="1" customWidth="1"/>
    <col min="30" max="30" width="4.75390625" style="1" customWidth="1"/>
    <col min="31" max="31" width="8.625" style="1" customWidth="1"/>
    <col min="32" max="32" width="4.75390625" style="1" customWidth="1"/>
    <col min="33" max="33" width="8.625" style="1" customWidth="1"/>
    <col min="34" max="35" width="8.25390625" style="1" customWidth="1"/>
    <col min="36" max="16384" width="9.00390625" style="1" customWidth="1"/>
  </cols>
  <sheetData>
    <row r="1" ht="14.25" customHeight="1">
      <c r="B1" s="7" t="s">
        <v>136</v>
      </c>
    </row>
    <row r="3" spans="2:33" ht="12" customHeight="1">
      <c r="B3" s="231" t="s">
        <v>137</v>
      </c>
      <c r="C3" s="232"/>
      <c r="D3" s="230" t="s">
        <v>33</v>
      </c>
      <c r="E3" s="230"/>
      <c r="F3" s="221" t="s">
        <v>138</v>
      </c>
      <c r="G3" s="237"/>
      <c r="H3" s="221" t="s">
        <v>139</v>
      </c>
      <c r="I3" s="237"/>
      <c r="J3" s="193" t="s">
        <v>140</v>
      </c>
      <c r="K3" s="194"/>
      <c r="L3" s="194"/>
      <c r="M3" s="195"/>
      <c r="N3" s="221" t="s">
        <v>141</v>
      </c>
      <c r="O3" s="237"/>
      <c r="P3" s="221" t="s">
        <v>142</v>
      </c>
      <c r="Q3" s="237"/>
      <c r="R3" s="230" t="s">
        <v>143</v>
      </c>
      <c r="S3" s="230"/>
      <c r="T3" s="230" t="s">
        <v>144</v>
      </c>
      <c r="U3" s="230"/>
      <c r="V3" s="230" t="s">
        <v>145</v>
      </c>
      <c r="W3" s="230"/>
      <c r="X3" s="230" t="s">
        <v>146</v>
      </c>
      <c r="Y3" s="230"/>
      <c r="Z3" s="230" t="s">
        <v>147</v>
      </c>
      <c r="AA3" s="230"/>
      <c r="AB3" s="230" t="s">
        <v>148</v>
      </c>
      <c r="AC3" s="230"/>
      <c r="AD3" s="230" t="s">
        <v>149</v>
      </c>
      <c r="AE3" s="230"/>
      <c r="AF3" s="230" t="s">
        <v>150</v>
      </c>
      <c r="AG3" s="230"/>
    </row>
    <row r="4" spans="2:33" ht="12" customHeight="1">
      <c r="B4" s="233"/>
      <c r="C4" s="234"/>
      <c r="D4" s="230"/>
      <c r="E4" s="230"/>
      <c r="F4" s="238"/>
      <c r="G4" s="239"/>
      <c r="H4" s="238"/>
      <c r="I4" s="239"/>
      <c r="J4" s="193" t="s">
        <v>151</v>
      </c>
      <c r="K4" s="195"/>
      <c r="L4" s="193" t="s">
        <v>152</v>
      </c>
      <c r="M4" s="195"/>
      <c r="N4" s="238"/>
      <c r="O4" s="239"/>
      <c r="P4" s="238"/>
      <c r="Q4" s="239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</row>
    <row r="5" spans="2:33" ht="12" customHeight="1">
      <c r="B5" s="235"/>
      <c r="C5" s="236"/>
      <c r="D5" s="10" t="s">
        <v>153</v>
      </c>
      <c r="E5" s="10" t="s">
        <v>154</v>
      </c>
      <c r="F5" s="10" t="s">
        <v>153</v>
      </c>
      <c r="G5" s="10" t="s">
        <v>154</v>
      </c>
      <c r="H5" s="10" t="s">
        <v>153</v>
      </c>
      <c r="I5" s="10" t="s">
        <v>154</v>
      </c>
      <c r="J5" s="10" t="s">
        <v>153</v>
      </c>
      <c r="K5" s="10" t="s">
        <v>154</v>
      </c>
      <c r="L5" s="10" t="s">
        <v>153</v>
      </c>
      <c r="M5" s="10" t="s">
        <v>154</v>
      </c>
      <c r="N5" s="10" t="s">
        <v>153</v>
      </c>
      <c r="O5" s="10" t="s">
        <v>154</v>
      </c>
      <c r="P5" s="10" t="s">
        <v>153</v>
      </c>
      <c r="Q5" s="10" t="s">
        <v>154</v>
      </c>
      <c r="R5" s="10" t="s">
        <v>153</v>
      </c>
      <c r="S5" s="10" t="s">
        <v>154</v>
      </c>
      <c r="T5" s="10" t="s">
        <v>153</v>
      </c>
      <c r="U5" s="10" t="s">
        <v>154</v>
      </c>
      <c r="V5" s="10" t="s">
        <v>153</v>
      </c>
      <c r="W5" s="10" t="s">
        <v>154</v>
      </c>
      <c r="X5" s="10" t="s">
        <v>153</v>
      </c>
      <c r="Y5" s="10" t="s">
        <v>154</v>
      </c>
      <c r="Z5" s="10" t="s">
        <v>153</v>
      </c>
      <c r="AA5" s="10" t="s">
        <v>154</v>
      </c>
      <c r="AB5" s="10" t="s">
        <v>153</v>
      </c>
      <c r="AC5" s="10" t="s">
        <v>154</v>
      </c>
      <c r="AD5" s="10" t="s">
        <v>153</v>
      </c>
      <c r="AE5" s="10" t="s">
        <v>154</v>
      </c>
      <c r="AF5" s="10" t="s">
        <v>153</v>
      </c>
      <c r="AG5" s="10" t="s">
        <v>154</v>
      </c>
    </row>
    <row r="6" spans="2:33" ht="12" customHeight="1">
      <c r="B6" s="22"/>
      <c r="C6" s="24"/>
      <c r="D6" s="2" t="s">
        <v>155</v>
      </c>
      <c r="E6" s="2" t="s">
        <v>39</v>
      </c>
      <c r="F6" s="2" t="s">
        <v>155</v>
      </c>
      <c r="G6" s="2" t="s">
        <v>39</v>
      </c>
      <c r="H6" s="2" t="s">
        <v>155</v>
      </c>
      <c r="I6" s="2" t="s">
        <v>39</v>
      </c>
      <c r="J6" s="2" t="s">
        <v>155</v>
      </c>
      <c r="K6" s="2" t="s">
        <v>39</v>
      </c>
      <c r="L6" s="2" t="s">
        <v>155</v>
      </c>
      <c r="M6" s="2" t="s">
        <v>39</v>
      </c>
      <c r="N6" s="2" t="s">
        <v>155</v>
      </c>
      <c r="O6" s="2" t="s">
        <v>39</v>
      </c>
      <c r="P6" s="2" t="s">
        <v>155</v>
      </c>
      <c r="Q6" s="2" t="s">
        <v>39</v>
      </c>
      <c r="R6" s="2" t="s">
        <v>155</v>
      </c>
      <c r="S6" s="2" t="s">
        <v>39</v>
      </c>
      <c r="T6" s="2" t="s">
        <v>155</v>
      </c>
      <c r="U6" s="2" t="s">
        <v>39</v>
      </c>
      <c r="V6" s="2" t="s">
        <v>155</v>
      </c>
      <c r="W6" s="2" t="s">
        <v>39</v>
      </c>
      <c r="X6" s="2" t="s">
        <v>155</v>
      </c>
      <c r="Y6" s="2" t="s">
        <v>39</v>
      </c>
      <c r="Z6" s="2" t="s">
        <v>155</v>
      </c>
      <c r="AA6" s="2" t="s">
        <v>39</v>
      </c>
      <c r="AB6" s="2" t="s">
        <v>155</v>
      </c>
      <c r="AC6" s="2" t="s">
        <v>39</v>
      </c>
      <c r="AD6" s="2" t="s">
        <v>155</v>
      </c>
      <c r="AE6" s="2" t="s">
        <v>39</v>
      </c>
      <c r="AF6" s="2" t="s">
        <v>155</v>
      </c>
      <c r="AG6" s="2" t="s">
        <v>39</v>
      </c>
    </row>
    <row r="7" spans="2:33" ht="12" customHeight="1">
      <c r="B7" s="240" t="s">
        <v>77</v>
      </c>
      <c r="C7" s="241"/>
      <c r="D7" s="49">
        <v>405</v>
      </c>
      <c r="E7" s="49">
        <v>187468</v>
      </c>
      <c r="F7" s="50" t="s">
        <v>156</v>
      </c>
      <c r="G7" s="50" t="s">
        <v>156</v>
      </c>
      <c r="H7" s="50" t="s">
        <v>156</v>
      </c>
      <c r="I7" s="50" t="s">
        <v>156</v>
      </c>
      <c r="J7" s="50">
        <v>108</v>
      </c>
      <c r="K7" s="50">
        <v>30651.6</v>
      </c>
      <c r="L7" s="49">
        <v>188</v>
      </c>
      <c r="M7" s="49">
        <v>119623</v>
      </c>
      <c r="N7" s="49">
        <v>22</v>
      </c>
      <c r="O7" s="49">
        <v>9572</v>
      </c>
      <c r="P7" s="49">
        <v>18</v>
      </c>
      <c r="Q7" s="49">
        <v>7276.238</v>
      </c>
      <c r="R7" s="51">
        <v>1</v>
      </c>
      <c r="S7" s="51">
        <v>320</v>
      </c>
      <c r="T7" s="51" t="s">
        <v>156</v>
      </c>
      <c r="U7" s="51" t="s">
        <v>156</v>
      </c>
      <c r="V7" s="50">
        <v>8</v>
      </c>
      <c r="W7" s="50">
        <v>4189</v>
      </c>
      <c r="X7" s="51" t="s">
        <v>156</v>
      </c>
      <c r="Y7" s="51" t="s">
        <v>156</v>
      </c>
      <c r="Z7" s="50">
        <v>1</v>
      </c>
      <c r="AA7" s="50">
        <v>230</v>
      </c>
      <c r="AB7" s="50">
        <v>59</v>
      </c>
      <c r="AC7" s="50">
        <v>15605</v>
      </c>
      <c r="AD7" s="51" t="s">
        <v>156</v>
      </c>
      <c r="AE7" s="50" t="s">
        <v>156</v>
      </c>
      <c r="AF7" s="50" t="s">
        <v>156</v>
      </c>
      <c r="AG7" s="50" t="s">
        <v>156</v>
      </c>
    </row>
    <row r="8" spans="2:33" ht="12" customHeight="1">
      <c r="B8" s="242"/>
      <c r="C8" s="243"/>
      <c r="D8" s="51">
        <v>3</v>
      </c>
      <c r="E8" s="51">
        <v>2244</v>
      </c>
      <c r="F8" s="52" t="s">
        <v>156</v>
      </c>
      <c r="G8" s="52" t="s">
        <v>156</v>
      </c>
      <c r="H8" s="52" t="s">
        <v>156</v>
      </c>
      <c r="I8" s="52" t="s">
        <v>156</v>
      </c>
      <c r="J8" s="52" t="s">
        <v>156</v>
      </c>
      <c r="K8" s="52" t="s">
        <v>156</v>
      </c>
      <c r="L8" s="51">
        <v>3</v>
      </c>
      <c r="M8" s="51">
        <v>2244</v>
      </c>
      <c r="N8" s="51" t="s">
        <v>156</v>
      </c>
      <c r="O8" s="51" t="s">
        <v>156</v>
      </c>
      <c r="P8" s="51" t="s">
        <v>156</v>
      </c>
      <c r="Q8" s="51" t="s">
        <v>156</v>
      </c>
      <c r="R8" s="52" t="s">
        <v>156</v>
      </c>
      <c r="S8" s="52" t="s">
        <v>156</v>
      </c>
      <c r="T8" s="52" t="s">
        <v>156</v>
      </c>
      <c r="U8" s="52" t="s">
        <v>156</v>
      </c>
      <c r="V8" s="52" t="s">
        <v>156</v>
      </c>
      <c r="W8" s="52" t="s">
        <v>156</v>
      </c>
      <c r="X8" s="52" t="s">
        <v>156</v>
      </c>
      <c r="Y8" s="52" t="s">
        <v>156</v>
      </c>
      <c r="Z8" s="52" t="s">
        <v>156</v>
      </c>
      <c r="AA8" s="52" t="s">
        <v>156</v>
      </c>
      <c r="AB8" s="52" t="s">
        <v>156</v>
      </c>
      <c r="AC8" s="52" t="s">
        <v>156</v>
      </c>
      <c r="AD8" s="52" t="s">
        <v>156</v>
      </c>
      <c r="AE8" s="52" t="s">
        <v>156</v>
      </c>
      <c r="AF8" s="52" t="s">
        <v>156</v>
      </c>
      <c r="AG8" s="52" t="s">
        <v>156</v>
      </c>
    </row>
    <row r="9" spans="2:35" s="55" customFormat="1" ht="12" customHeight="1">
      <c r="B9" s="244" t="s">
        <v>79</v>
      </c>
      <c r="C9" s="245"/>
      <c r="D9" s="53">
        <f>SUM(D11,D13,D15,D17,D19,D21,D23,D25,D27,D29,D31)</f>
        <v>387</v>
      </c>
      <c r="E9" s="53">
        <f>SUM(E11,E13,E15,E17,E19,E21,E23,E25,E27,E29,E31)</f>
        <v>179172.28</v>
      </c>
      <c r="F9" s="49" t="s">
        <v>58</v>
      </c>
      <c r="G9" s="49" t="s">
        <v>58</v>
      </c>
      <c r="H9" s="49" t="s">
        <v>58</v>
      </c>
      <c r="I9" s="49" t="s">
        <v>58</v>
      </c>
      <c r="J9" s="53">
        <f aca="true" t="shared" si="0" ref="J9:AG9">SUM(J11,J13,J15,J17,J19,J21,J23,J25,J27,J29,J31)</f>
        <v>127</v>
      </c>
      <c r="K9" s="53">
        <f t="shared" si="0"/>
        <v>42755.6</v>
      </c>
      <c r="L9" s="53">
        <f t="shared" si="0"/>
        <v>150</v>
      </c>
      <c r="M9" s="53">
        <f t="shared" si="0"/>
        <v>97899</v>
      </c>
      <c r="N9" s="53">
        <f t="shared" si="0"/>
        <v>13</v>
      </c>
      <c r="O9" s="53">
        <f t="shared" si="0"/>
        <v>5918</v>
      </c>
      <c r="P9" s="53">
        <f t="shared" si="0"/>
        <v>13</v>
      </c>
      <c r="Q9" s="53">
        <f t="shared" si="0"/>
        <v>6275.08</v>
      </c>
      <c r="R9" s="53">
        <f t="shared" si="0"/>
        <v>1</v>
      </c>
      <c r="S9" s="53">
        <f t="shared" si="0"/>
        <v>320</v>
      </c>
      <c r="T9" s="53">
        <f t="shared" si="0"/>
        <v>0</v>
      </c>
      <c r="U9" s="53">
        <f t="shared" si="0"/>
        <v>0</v>
      </c>
      <c r="V9" s="53">
        <f t="shared" si="0"/>
        <v>7</v>
      </c>
      <c r="W9" s="53">
        <f t="shared" si="0"/>
        <v>3417</v>
      </c>
      <c r="X9" s="53">
        <f t="shared" si="0"/>
        <v>0</v>
      </c>
      <c r="Y9" s="53">
        <f t="shared" si="0"/>
        <v>0</v>
      </c>
      <c r="Z9" s="53">
        <f t="shared" si="0"/>
        <v>1</v>
      </c>
      <c r="AA9" s="53">
        <f t="shared" si="0"/>
        <v>213</v>
      </c>
      <c r="AB9" s="53">
        <f t="shared" si="0"/>
        <v>75</v>
      </c>
      <c r="AC9" s="53">
        <f t="shared" si="0"/>
        <v>22374.6</v>
      </c>
      <c r="AD9" s="53">
        <f t="shared" si="0"/>
        <v>0</v>
      </c>
      <c r="AE9" s="53">
        <f t="shared" si="0"/>
        <v>0</v>
      </c>
      <c r="AF9" s="53">
        <f t="shared" si="0"/>
        <v>0</v>
      </c>
      <c r="AG9" s="53">
        <f t="shared" si="0"/>
        <v>0</v>
      </c>
      <c r="AH9" s="54"/>
      <c r="AI9" s="54"/>
    </row>
    <row r="10" spans="2:35" s="55" customFormat="1" ht="12" customHeight="1">
      <c r="B10" s="246"/>
      <c r="C10" s="247"/>
      <c r="D10" s="53">
        <f>SUM(D12,D14,D16,D18,D20,D22,D24,D26,D28,D30,D32)</f>
        <v>12</v>
      </c>
      <c r="E10" s="53">
        <f>SUM(E12,E14,E16,E18,E20,E22,E24,E26,E28,E30,E32)</f>
        <v>5812</v>
      </c>
      <c r="F10" s="56">
        <f aca="true" t="shared" si="1" ref="F10:AG10">SUM(F12,F14,F16,F18,F20,F22,F24,F26,F28,F30,F32)</f>
        <v>0</v>
      </c>
      <c r="G10" s="56">
        <f t="shared" si="1"/>
        <v>0</v>
      </c>
      <c r="H10" s="56">
        <f t="shared" si="1"/>
        <v>0</v>
      </c>
      <c r="I10" s="56">
        <f t="shared" si="1"/>
        <v>0</v>
      </c>
      <c r="J10" s="53">
        <f t="shared" si="1"/>
        <v>1</v>
      </c>
      <c r="K10" s="53">
        <f t="shared" si="1"/>
        <v>636</v>
      </c>
      <c r="L10" s="53">
        <f t="shared" si="1"/>
        <v>9</v>
      </c>
      <c r="M10" s="53">
        <f t="shared" si="1"/>
        <v>4536</v>
      </c>
      <c r="N10" s="53">
        <f t="shared" si="1"/>
        <v>0</v>
      </c>
      <c r="O10" s="53">
        <f t="shared" si="1"/>
        <v>0</v>
      </c>
      <c r="P10" s="53">
        <f t="shared" si="1"/>
        <v>0</v>
      </c>
      <c r="Q10" s="53">
        <f t="shared" si="1"/>
        <v>0</v>
      </c>
      <c r="R10" s="56">
        <f t="shared" si="1"/>
        <v>0</v>
      </c>
      <c r="S10" s="56">
        <f t="shared" si="1"/>
        <v>0</v>
      </c>
      <c r="T10" s="56">
        <f t="shared" si="1"/>
        <v>0</v>
      </c>
      <c r="U10" s="56">
        <f t="shared" si="1"/>
        <v>0</v>
      </c>
      <c r="V10" s="56">
        <f t="shared" si="1"/>
        <v>0</v>
      </c>
      <c r="W10" s="56">
        <f t="shared" si="1"/>
        <v>0</v>
      </c>
      <c r="X10" s="56">
        <f t="shared" si="1"/>
        <v>0</v>
      </c>
      <c r="Y10" s="56">
        <f t="shared" si="1"/>
        <v>0</v>
      </c>
      <c r="Z10" s="56">
        <f t="shared" si="1"/>
        <v>0</v>
      </c>
      <c r="AA10" s="56">
        <f t="shared" si="1"/>
        <v>0</v>
      </c>
      <c r="AB10" s="57">
        <f t="shared" si="1"/>
        <v>2</v>
      </c>
      <c r="AC10" s="57">
        <f t="shared" si="1"/>
        <v>640</v>
      </c>
      <c r="AD10" s="53">
        <f t="shared" si="1"/>
        <v>0</v>
      </c>
      <c r="AE10" s="56">
        <f t="shared" si="1"/>
        <v>0</v>
      </c>
      <c r="AF10" s="56">
        <f t="shared" si="1"/>
        <v>0</v>
      </c>
      <c r="AG10" s="56">
        <f t="shared" si="1"/>
        <v>0</v>
      </c>
      <c r="AH10" s="54"/>
      <c r="AI10" s="54"/>
    </row>
    <row r="11" spans="2:35" ht="12" customHeight="1">
      <c r="B11" s="58"/>
      <c r="C11" s="241" t="s">
        <v>157</v>
      </c>
      <c r="D11" s="59">
        <f>SUM(J11,L11,N11,P11,AB11)</f>
        <v>28</v>
      </c>
      <c r="E11" s="60">
        <f>SUM(K11,M11,Q11,O11,AC11)</f>
        <v>12838</v>
      </c>
      <c r="F11" s="61" t="s">
        <v>58</v>
      </c>
      <c r="G11" s="61" t="s">
        <v>58</v>
      </c>
      <c r="H11" s="61" t="s">
        <v>58</v>
      </c>
      <c r="I11" s="61" t="s">
        <v>58</v>
      </c>
      <c r="J11" s="60">
        <v>8</v>
      </c>
      <c r="K11" s="60">
        <v>2442</v>
      </c>
      <c r="L11" s="60">
        <v>15</v>
      </c>
      <c r="M11" s="60">
        <v>8592</v>
      </c>
      <c r="N11" s="60">
        <v>2</v>
      </c>
      <c r="O11" s="60">
        <v>960</v>
      </c>
      <c r="P11" s="60">
        <v>1</v>
      </c>
      <c r="Q11" s="60">
        <v>360</v>
      </c>
      <c r="R11" s="61" t="s">
        <v>58</v>
      </c>
      <c r="S11" s="61" t="s">
        <v>58</v>
      </c>
      <c r="T11" s="61" t="s">
        <v>58</v>
      </c>
      <c r="U11" s="61" t="s">
        <v>58</v>
      </c>
      <c r="V11" s="61" t="s">
        <v>58</v>
      </c>
      <c r="W11" s="61" t="s">
        <v>58</v>
      </c>
      <c r="X11" s="61" t="s">
        <v>58</v>
      </c>
      <c r="Y11" s="61" t="s">
        <v>58</v>
      </c>
      <c r="Z11" s="61" t="s">
        <v>58</v>
      </c>
      <c r="AA11" s="61" t="s">
        <v>58</v>
      </c>
      <c r="AB11" s="60">
        <v>2</v>
      </c>
      <c r="AC11" s="60">
        <v>484</v>
      </c>
      <c r="AD11" s="62"/>
      <c r="AE11" s="63"/>
      <c r="AF11" s="63"/>
      <c r="AG11" s="63"/>
      <c r="AH11" s="54"/>
      <c r="AI11" s="54"/>
    </row>
    <row r="12" spans="2:35" ht="12" customHeight="1">
      <c r="B12" s="64"/>
      <c r="C12" s="243"/>
      <c r="D12" s="65" t="s">
        <v>58</v>
      </c>
      <c r="E12" s="65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5" t="s">
        <v>58</v>
      </c>
      <c r="K12" s="65" t="s">
        <v>58</v>
      </c>
      <c r="L12" s="65" t="s">
        <v>58</v>
      </c>
      <c r="M12" s="65" t="s">
        <v>58</v>
      </c>
      <c r="N12" s="65" t="s">
        <v>58</v>
      </c>
      <c r="O12" s="65" t="s">
        <v>58</v>
      </c>
      <c r="P12" s="65" t="s">
        <v>58</v>
      </c>
      <c r="Q12" s="65" t="s">
        <v>58</v>
      </c>
      <c r="R12" s="66" t="s">
        <v>58</v>
      </c>
      <c r="S12" s="66" t="s">
        <v>58</v>
      </c>
      <c r="T12" s="66" t="s">
        <v>58</v>
      </c>
      <c r="U12" s="66" t="s">
        <v>58</v>
      </c>
      <c r="V12" s="66" t="s">
        <v>58</v>
      </c>
      <c r="W12" s="66" t="s">
        <v>58</v>
      </c>
      <c r="X12" s="66" t="s">
        <v>58</v>
      </c>
      <c r="Y12" s="66" t="s">
        <v>58</v>
      </c>
      <c r="Z12" s="66" t="s">
        <v>58</v>
      </c>
      <c r="AA12" s="66" t="s">
        <v>58</v>
      </c>
      <c r="AB12" s="65" t="s">
        <v>58</v>
      </c>
      <c r="AC12" s="65" t="s">
        <v>58</v>
      </c>
      <c r="AD12" s="67"/>
      <c r="AE12" s="68"/>
      <c r="AF12" s="68"/>
      <c r="AG12" s="68"/>
      <c r="AH12" s="54"/>
      <c r="AI12" s="54"/>
    </row>
    <row r="13" spans="2:35" ht="12" customHeight="1">
      <c r="B13" s="58"/>
      <c r="C13" s="241" t="s">
        <v>158</v>
      </c>
      <c r="D13" s="69">
        <f>J13+L13+N13+AB13</f>
        <v>10</v>
      </c>
      <c r="E13" s="70">
        <f>K13+M13+O13+AC13</f>
        <v>6168</v>
      </c>
      <c r="F13" s="50" t="s">
        <v>58</v>
      </c>
      <c r="G13" s="50" t="s">
        <v>58</v>
      </c>
      <c r="H13" s="50" t="s">
        <v>58</v>
      </c>
      <c r="I13" s="50" t="s">
        <v>58</v>
      </c>
      <c r="J13" s="70">
        <v>1</v>
      </c>
      <c r="K13" s="70">
        <v>360</v>
      </c>
      <c r="L13" s="70">
        <v>6</v>
      </c>
      <c r="M13" s="70">
        <v>4188</v>
      </c>
      <c r="N13" s="70">
        <v>1</v>
      </c>
      <c r="O13" s="70">
        <v>450</v>
      </c>
      <c r="P13" s="70" t="s">
        <v>58</v>
      </c>
      <c r="Q13" s="70" t="s">
        <v>58</v>
      </c>
      <c r="R13" s="70" t="s">
        <v>58</v>
      </c>
      <c r="S13" s="70" t="s">
        <v>58</v>
      </c>
      <c r="T13" s="70" t="s">
        <v>58</v>
      </c>
      <c r="U13" s="70" t="s">
        <v>58</v>
      </c>
      <c r="V13" s="70" t="s">
        <v>58</v>
      </c>
      <c r="W13" s="70" t="s">
        <v>58</v>
      </c>
      <c r="X13" s="70" t="s">
        <v>58</v>
      </c>
      <c r="Y13" s="70" t="s">
        <v>58</v>
      </c>
      <c r="Z13" s="70" t="s">
        <v>58</v>
      </c>
      <c r="AA13" s="70" t="s">
        <v>58</v>
      </c>
      <c r="AB13" s="70">
        <v>2</v>
      </c>
      <c r="AC13" s="70">
        <v>1170</v>
      </c>
      <c r="AD13" s="53" t="s">
        <v>58</v>
      </c>
      <c r="AE13" s="71" t="s">
        <v>58</v>
      </c>
      <c r="AF13" s="71" t="s">
        <v>58</v>
      </c>
      <c r="AG13" s="71" t="s">
        <v>58</v>
      </c>
      <c r="AH13" s="54"/>
      <c r="AI13" s="54"/>
    </row>
    <row r="14" spans="2:35" ht="12" customHeight="1">
      <c r="B14" s="64"/>
      <c r="C14" s="243"/>
      <c r="D14" s="72" t="s">
        <v>58</v>
      </c>
      <c r="E14" s="72" t="s">
        <v>58</v>
      </c>
      <c r="F14" s="52" t="s">
        <v>58</v>
      </c>
      <c r="G14" s="52" t="s">
        <v>58</v>
      </c>
      <c r="H14" s="52" t="s">
        <v>58</v>
      </c>
      <c r="I14" s="52" t="s">
        <v>58</v>
      </c>
      <c r="J14" s="73" t="s">
        <v>58</v>
      </c>
      <c r="K14" s="73" t="s">
        <v>58</v>
      </c>
      <c r="L14" s="72" t="s">
        <v>58</v>
      </c>
      <c r="M14" s="72" t="s">
        <v>58</v>
      </c>
      <c r="N14" s="72" t="s">
        <v>58</v>
      </c>
      <c r="O14" s="72" t="s">
        <v>58</v>
      </c>
      <c r="P14" s="72" t="s">
        <v>58</v>
      </c>
      <c r="Q14" s="72" t="s">
        <v>58</v>
      </c>
      <c r="R14" s="72" t="s">
        <v>58</v>
      </c>
      <c r="S14" s="72" t="s">
        <v>58</v>
      </c>
      <c r="T14" s="72" t="s">
        <v>58</v>
      </c>
      <c r="U14" s="72" t="s">
        <v>58</v>
      </c>
      <c r="V14" s="72" t="s">
        <v>58</v>
      </c>
      <c r="W14" s="72" t="s">
        <v>58</v>
      </c>
      <c r="X14" s="72" t="s">
        <v>58</v>
      </c>
      <c r="Y14" s="72" t="s">
        <v>58</v>
      </c>
      <c r="Z14" s="72" t="s">
        <v>58</v>
      </c>
      <c r="AA14" s="72" t="s">
        <v>58</v>
      </c>
      <c r="AB14" s="72" t="s">
        <v>58</v>
      </c>
      <c r="AC14" s="72" t="s">
        <v>58</v>
      </c>
      <c r="AD14" s="72" t="s">
        <v>58</v>
      </c>
      <c r="AE14" s="74" t="s">
        <v>58</v>
      </c>
      <c r="AF14" s="74" t="s">
        <v>58</v>
      </c>
      <c r="AG14" s="74" t="s">
        <v>58</v>
      </c>
      <c r="AH14" s="54"/>
      <c r="AI14" s="54"/>
    </row>
    <row r="15" spans="2:35" ht="12" customHeight="1">
      <c r="B15" s="58"/>
      <c r="C15" s="241" t="s">
        <v>159</v>
      </c>
      <c r="D15" s="69">
        <f>J15+L15+N15+P15+AB15</f>
        <v>49</v>
      </c>
      <c r="E15" s="70">
        <f>K15+M15+O15+Q15+AC15</f>
        <v>20828</v>
      </c>
      <c r="F15" s="50" t="s">
        <v>58</v>
      </c>
      <c r="G15" s="50" t="s">
        <v>58</v>
      </c>
      <c r="H15" s="50" t="s">
        <v>58</v>
      </c>
      <c r="I15" s="50" t="s">
        <v>58</v>
      </c>
      <c r="J15" s="70">
        <v>28</v>
      </c>
      <c r="K15" s="70">
        <v>8577</v>
      </c>
      <c r="L15" s="70">
        <v>14</v>
      </c>
      <c r="M15" s="70">
        <v>9216</v>
      </c>
      <c r="N15" s="70">
        <v>2</v>
      </c>
      <c r="O15" s="70">
        <v>1200</v>
      </c>
      <c r="P15" s="70">
        <v>2</v>
      </c>
      <c r="Q15" s="70">
        <v>1100</v>
      </c>
      <c r="R15" s="70" t="s">
        <v>58</v>
      </c>
      <c r="S15" s="70" t="s">
        <v>58</v>
      </c>
      <c r="T15" s="70" t="s">
        <v>58</v>
      </c>
      <c r="U15" s="70" t="s">
        <v>58</v>
      </c>
      <c r="V15" s="70" t="s">
        <v>58</v>
      </c>
      <c r="W15" s="70" t="s">
        <v>58</v>
      </c>
      <c r="X15" s="70" t="s">
        <v>58</v>
      </c>
      <c r="Y15" s="70" t="s">
        <v>58</v>
      </c>
      <c r="Z15" s="70" t="s">
        <v>58</v>
      </c>
      <c r="AA15" s="70" t="s">
        <v>58</v>
      </c>
      <c r="AB15" s="70">
        <v>3</v>
      </c>
      <c r="AC15" s="70">
        <v>735</v>
      </c>
      <c r="AD15" s="56" t="s">
        <v>58</v>
      </c>
      <c r="AE15" s="51" t="s">
        <v>58</v>
      </c>
      <c r="AF15" s="51" t="s">
        <v>58</v>
      </c>
      <c r="AG15" s="51" t="s">
        <v>58</v>
      </c>
      <c r="AH15" s="54"/>
      <c r="AI15" s="54"/>
    </row>
    <row r="16" spans="2:35" ht="12" customHeight="1">
      <c r="B16" s="64"/>
      <c r="C16" s="243"/>
      <c r="D16" s="75">
        <f>J16</f>
        <v>1</v>
      </c>
      <c r="E16" s="72">
        <f>K16</f>
        <v>636</v>
      </c>
      <c r="F16" s="52" t="s">
        <v>58</v>
      </c>
      <c r="G16" s="52" t="s">
        <v>58</v>
      </c>
      <c r="H16" s="52" t="s">
        <v>58</v>
      </c>
      <c r="I16" s="52" t="s">
        <v>58</v>
      </c>
      <c r="J16" s="72">
        <v>1</v>
      </c>
      <c r="K16" s="72">
        <v>636</v>
      </c>
      <c r="L16" s="72" t="s">
        <v>58</v>
      </c>
      <c r="M16" s="72" t="s">
        <v>58</v>
      </c>
      <c r="N16" s="72" t="s">
        <v>58</v>
      </c>
      <c r="O16" s="72" t="s">
        <v>58</v>
      </c>
      <c r="P16" s="72" t="s">
        <v>58</v>
      </c>
      <c r="Q16" s="72" t="s">
        <v>58</v>
      </c>
      <c r="R16" s="72" t="s">
        <v>58</v>
      </c>
      <c r="S16" s="72" t="s">
        <v>58</v>
      </c>
      <c r="T16" s="72" t="s">
        <v>58</v>
      </c>
      <c r="U16" s="72" t="s">
        <v>58</v>
      </c>
      <c r="V16" s="72" t="s">
        <v>58</v>
      </c>
      <c r="W16" s="72" t="s">
        <v>58</v>
      </c>
      <c r="X16" s="72" t="s">
        <v>58</v>
      </c>
      <c r="Y16" s="72" t="s">
        <v>58</v>
      </c>
      <c r="Z16" s="72" t="s">
        <v>58</v>
      </c>
      <c r="AA16" s="72" t="s">
        <v>58</v>
      </c>
      <c r="AB16" s="72" t="s">
        <v>58</v>
      </c>
      <c r="AC16" s="72" t="s">
        <v>58</v>
      </c>
      <c r="AD16" s="73" t="s">
        <v>58</v>
      </c>
      <c r="AE16" s="52" t="s">
        <v>58</v>
      </c>
      <c r="AF16" s="52" t="s">
        <v>58</v>
      </c>
      <c r="AG16" s="52" t="s">
        <v>58</v>
      </c>
      <c r="AH16" s="54"/>
      <c r="AI16" s="54"/>
    </row>
    <row r="17" spans="2:35" ht="12" customHeight="1">
      <c r="B17" s="58"/>
      <c r="C17" s="241" t="s">
        <v>160</v>
      </c>
      <c r="D17" s="69">
        <f>J17+L17+N17+P17+V17+Z17+AB17</f>
        <v>73</v>
      </c>
      <c r="E17" s="70">
        <f>K17+M17+O17+W17+AA17+AC17+Q17</f>
        <v>34544.2</v>
      </c>
      <c r="F17" s="50" t="s">
        <v>58</v>
      </c>
      <c r="G17" s="50" t="s">
        <v>58</v>
      </c>
      <c r="H17" s="50" t="s">
        <v>58</v>
      </c>
      <c r="I17" s="50" t="s">
        <v>58</v>
      </c>
      <c r="J17" s="70">
        <v>12</v>
      </c>
      <c r="K17" s="70">
        <v>3551.2</v>
      </c>
      <c r="L17" s="70">
        <v>36</v>
      </c>
      <c r="M17" s="70">
        <v>22479</v>
      </c>
      <c r="N17" s="70">
        <v>1</v>
      </c>
      <c r="O17" s="70">
        <v>600</v>
      </c>
      <c r="P17" s="70">
        <v>3</v>
      </c>
      <c r="Q17" s="70">
        <v>1332</v>
      </c>
      <c r="R17" s="76" t="s">
        <v>58</v>
      </c>
      <c r="S17" s="76" t="s">
        <v>58</v>
      </c>
      <c r="T17" s="76" t="s">
        <v>58</v>
      </c>
      <c r="U17" s="76" t="s">
        <v>58</v>
      </c>
      <c r="V17" s="70">
        <v>3</v>
      </c>
      <c r="W17" s="70">
        <v>1891</v>
      </c>
      <c r="X17" s="72" t="s">
        <v>58</v>
      </c>
      <c r="Y17" s="72" t="s">
        <v>58</v>
      </c>
      <c r="Z17" s="72">
        <v>1</v>
      </c>
      <c r="AA17" s="72">
        <v>213</v>
      </c>
      <c r="AB17" s="70">
        <v>17</v>
      </c>
      <c r="AC17" s="70">
        <v>4478</v>
      </c>
      <c r="AD17" s="56" t="s">
        <v>58</v>
      </c>
      <c r="AE17" s="50" t="s">
        <v>58</v>
      </c>
      <c r="AF17" s="50" t="s">
        <v>58</v>
      </c>
      <c r="AG17" s="50" t="s">
        <v>58</v>
      </c>
      <c r="AH17" s="54"/>
      <c r="AI17" s="54"/>
    </row>
    <row r="18" spans="2:35" ht="12" customHeight="1">
      <c r="B18" s="64"/>
      <c r="C18" s="243"/>
      <c r="D18" s="72">
        <f>L18</f>
        <v>1</v>
      </c>
      <c r="E18" s="72">
        <f>M18</f>
        <v>477</v>
      </c>
      <c r="F18" s="52" t="s">
        <v>58</v>
      </c>
      <c r="G18" s="52" t="s">
        <v>58</v>
      </c>
      <c r="H18" s="52" t="s">
        <v>58</v>
      </c>
      <c r="I18" s="52" t="s">
        <v>58</v>
      </c>
      <c r="J18" s="73" t="s">
        <v>58</v>
      </c>
      <c r="K18" s="73" t="s">
        <v>58</v>
      </c>
      <c r="L18" s="72">
        <v>1</v>
      </c>
      <c r="M18" s="72">
        <v>477</v>
      </c>
      <c r="N18" s="72" t="s">
        <v>58</v>
      </c>
      <c r="O18" s="72" t="s">
        <v>58</v>
      </c>
      <c r="P18" s="72" t="s">
        <v>58</v>
      </c>
      <c r="Q18" s="72" t="s">
        <v>58</v>
      </c>
      <c r="R18" s="72" t="s">
        <v>58</v>
      </c>
      <c r="S18" s="72" t="s">
        <v>58</v>
      </c>
      <c r="T18" s="72" t="s">
        <v>58</v>
      </c>
      <c r="U18" s="72" t="s">
        <v>58</v>
      </c>
      <c r="V18" s="72" t="s">
        <v>58</v>
      </c>
      <c r="W18" s="72" t="s">
        <v>58</v>
      </c>
      <c r="X18" s="72" t="s">
        <v>58</v>
      </c>
      <c r="Y18" s="72" t="s">
        <v>58</v>
      </c>
      <c r="Z18" s="72" t="s">
        <v>58</v>
      </c>
      <c r="AA18" s="72" t="s">
        <v>58</v>
      </c>
      <c r="AB18" s="72" t="s">
        <v>58</v>
      </c>
      <c r="AC18" s="72" t="s">
        <v>58</v>
      </c>
      <c r="AD18" s="73" t="s">
        <v>58</v>
      </c>
      <c r="AE18" s="52" t="s">
        <v>58</v>
      </c>
      <c r="AF18" s="52" t="s">
        <v>58</v>
      </c>
      <c r="AG18" s="52" t="s">
        <v>58</v>
      </c>
      <c r="AH18" s="54"/>
      <c r="AI18" s="54"/>
    </row>
    <row r="19" spans="2:35" ht="12" customHeight="1">
      <c r="B19" s="58"/>
      <c r="C19" s="241" t="s">
        <v>161</v>
      </c>
      <c r="D19" s="69">
        <f>J19+L19+N19+P19+V19+AB19</f>
        <v>28</v>
      </c>
      <c r="E19" s="70">
        <f>K19+M19+O19+Q19+W19+AC19</f>
        <v>10974.68</v>
      </c>
      <c r="F19" s="50" t="s">
        <v>58</v>
      </c>
      <c r="G19" s="50" t="s">
        <v>58</v>
      </c>
      <c r="H19" s="50" t="s">
        <v>58</v>
      </c>
      <c r="I19" s="50" t="s">
        <v>58</v>
      </c>
      <c r="J19" s="70">
        <v>8</v>
      </c>
      <c r="K19" s="70">
        <v>2287</v>
      </c>
      <c r="L19" s="57">
        <v>8</v>
      </c>
      <c r="M19" s="70">
        <v>5976</v>
      </c>
      <c r="N19" s="76">
        <v>1</v>
      </c>
      <c r="O19" s="76">
        <v>260</v>
      </c>
      <c r="P19" s="70">
        <v>1</v>
      </c>
      <c r="Q19" s="70">
        <v>241.08</v>
      </c>
      <c r="R19" s="76" t="s">
        <v>58</v>
      </c>
      <c r="S19" s="76" t="s">
        <v>58</v>
      </c>
      <c r="T19" s="76" t="s">
        <v>58</v>
      </c>
      <c r="U19" s="76" t="s">
        <v>58</v>
      </c>
      <c r="V19" s="70">
        <v>2</v>
      </c>
      <c r="W19" s="70">
        <v>1160</v>
      </c>
      <c r="X19" s="76" t="s">
        <v>58</v>
      </c>
      <c r="Y19" s="72" t="s">
        <v>58</v>
      </c>
      <c r="Z19" s="70" t="s">
        <v>58</v>
      </c>
      <c r="AA19" s="70" t="s">
        <v>58</v>
      </c>
      <c r="AB19" s="70">
        <v>8</v>
      </c>
      <c r="AC19" s="70">
        <v>1050.6</v>
      </c>
      <c r="AD19" s="56" t="s">
        <v>58</v>
      </c>
      <c r="AE19" s="50" t="s">
        <v>58</v>
      </c>
      <c r="AF19" s="50" t="s">
        <v>58</v>
      </c>
      <c r="AG19" s="50" t="s">
        <v>58</v>
      </c>
      <c r="AH19" s="54"/>
      <c r="AI19" s="54"/>
    </row>
    <row r="20" spans="2:35" ht="12" customHeight="1">
      <c r="B20" s="64"/>
      <c r="C20" s="243"/>
      <c r="D20" s="72" t="s">
        <v>58</v>
      </c>
      <c r="E20" s="72" t="s">
        <v>58</v>
      </c>
      <c r="F20" s="52" t="s">
        <v>58</v>
      </c>
      <c r="G20" s="52" t="s">
        <v>58</v>
      </c>
      <c r="H20" s="52" t="s">
        <v>58</v>
      </c>
      <c r="I20" s="52" t="s">
        <v>58</v>
      </c>
      <c r="J20" s="73" t="s">
        <v>58</v>
      </c>
      <c r="K20" s="73" t="s">
        <v>58</v>
      </c>
      <c r="L20" s="72" t="s">
        <v>58</v>
      </c>
      <c r="M20" s="72" t="s">
        <v>58</v>
      </c>
      <c r="N20" s="72" t="s">
        <v>58</v>
      </c>
      <c r="O20" s="72" t="s">
        <v>58</v>
      </c>
      <c r="P20" s="72" t="s">
        <v>58</v>
      </c>
      <c r="Q20" s="72" t="s">
        <v>58</v>
      </c>
      <c r="R20" s="72" t="s">
        <v>58</v>
      </c>
      <c r="S20" s="72" t="s">
        <v>58</v>
      </c>
      <c r="T20" s="72" t="s">
        <v>58</v>
      </c>
      <c r="U20" s="72" t="s">
        <v>58</v>
      </c>
      <c r="V20" s="72" t="s">
        <v>58</v>
      </c>
      <c r="W20" s="72" t="s">
        <v>58</v>
      </c>
      <c r="X20" s="72" t="s">
        <v>58</v>
      </c>
      <c r="Y20" s="72" t="s">
        <v>58</v>
      </c>
      <c r="Z20" s="72" t="s">
        <v>58</v>
      </c>
      <c r="AA20" s="72" t="s">
        <v>58</v>
      </c>
      <c r="AB20" s="72" t="s">
        <v>58</v>
      </c>
      <c r="AC20" s="72" t="s">
        <v>58</v>
      </c>
      <c r="AD20" s="73" t="s">
        <v>58</v>
      </c>
      <c r="AE20" s="52" t="s">
        <v>58</v>
      </c>
      <c r="AF20" s="52" t="s">
        <v>58</v>
      </c>
      <c r="AG20" s="52" t="s">
        <v>58</v>
      </c>
      <c r="AH20" s="54"/>
      <c r="AI20" s="54"/>
    </row>
    <row r="21" spans="2:35" ht="12" customHeight="1">
      <c r="B21" s="58"/>
      <c r="C21" s="241" t="s">
        <v>162</v>
      </c>
      <c r="D21" s="69">
        <f>J21+L21+R21+AB21</f>
        <v>15</v>
      </c>
      <c r="E21" s="70">
        <f>K21+M21+S21+AC21</f>
        <v>7194</v>
      </c>
      <c r="F21" s="50" t="s">
        <v>58</v>
      </c>
      <c r="G21" s="50" t="s">
        <v>58</v>
      </c>
      <c r="H21" s="50" t="s">
        <v>58</v>
      </c>
      <c r="I21" s="50" t="s">
        <v>58</v>
      </c>
      <c r="J21" s="70">
        <v>3</v>
      </c>
      <c r="K21" s="70">
        <v>792</v>
      </c>
      <c r="L21" s="70">
        <v>7</v>
      </c>
      <c r="M21" s="70">
        <v>4452</v>
      </c>
      <c r="N21" s="70" t="s">
        <v>58</v>
      </c>
      <c r="O21" s="70" t="s">
        <v>58</v>
      </c>
      <c r="P21" s="70" t="s">
        <v>58</v>
      </c>
      <c r="Q21" s="70" t="s">
        <v>58</v>
      </c>
      <c r="R21" s="70">
        <v>1</v>
      </c>
      <c r="S21" s="70">
        <v>320</v>
      </c>
      <c r="T21" s="70" t="s">
        <v>58</v>
      </c>
      <c r="U21" s="70" t="s">
        <v>58</v>
      </c>
      <c r="V21" s="70" t="s">
        <v>58</v>
      </c>
      <c r="W21" s="70" t="s">
        <v>58</v>
      </c>
      <c r="X21" s="76" t="s">
        <v>58</v>
      </c>
      <c r="Y21" s="76" t="s">
        <v>58</v>
      </c>
      <c r="Z21" s="76" t="s">
        <v>58</v>
      </c>
      <c r="AA21" s="76" t="s">
        <v>58</v>
      </c>
      <c r="AB21" s="70">
        <v>4</v>
      </c>
      <c r="AC21" s="70">
        <v>1630</v>
      </c>
      <c r="AD21" s="56" t="s">
        <v>58</v>
      </c>
      <c r="AE21" s="50" t="s">
        <v>58</v>
      </c>
      <c r="AF21" s="50" t="s">
        <v>58</v>
      </c>
      <c r="AG21" s="50" t="s">
        <v>58</v>
      </c>
      <c r="AH21" s="54"/>
      <c r="AI21" s="54"/>
    </row>
    <row r="22" spans="2:35" ht="12" customHeight="1">
      <c r="B22" s="64"/>
      <c r="C22" s="243"/>
      <c r="D22" s="72">
        <f>L22</f>
        <v>2</v>
      </c>
      <c r="E22" s="72">
        <f>M22</f>
        <v>978</v>
      </c>
      <c r="F22" s="52" t="s">
        <v>58</v>
      </c>
      <c r="G22" s="52" t="s">
        <v>58</v>
      </c>
      <c r="H22" s="52" t="s">
        <v>58</v>
      </c>
      <c r="I22" s="52" t="s">
        <v>58</v>
      </c>
      <c r="J22" s="73" t="s">
        <v>58</v>
      </c>
      <c r="K22" s="73" t="s">
        <v>58</v>
      </c>
      <c r="L22" s="72">
        <v>2</v>
      </c>
      <c r="M22" s="72">
        <v>978</v>
      </c>
      <c r="N22" s="72" t="s">
        <v>58</v>
      </c>
      <c r="O22" s="72" t="s">
        <v>58</v>
      </c>
      <c r="P22" s="72" t="s">
        <v>58</v>
      </c>
      <c r="Q22" s="72" t="s">
        <v>58</v>
      </c>
      <c r="R22" s="72" t="s">
        <v>58</v>
      </c>
      <c r="S22" s="72" t="s">
        <v>58</v>
      </c>
      <c r="T22" s="70" t="s">
        <v>58</v>
      </c>
      <c r="U22" s="72" t="s">
        <v>58</v>
      </c>
      <c r="V22" s="72" t="s">
        <v>58</v>
      </c>
      <c r="W22" s="72" t="s">
        <v>58</v>
      </c>
      <c r="X22" s="72" t="s">
        <v>58</v>
      </c>
      <c r="Y22" s="72" t="s">
        <v>58</v>
      </c>
      <c r="Z22" s="72" t="s">
        <v>58</v>
      </c>
      <c r="AA22" s="72" t="s">
        <v>58</v>
      </c>
      <c r="AB22" s="72" t="s">
        <v>58</v>
      </c>
      <c r="AC22" s="72" t="s">
        <v>58</v>
      </c>
      <c r="AD22" s="73" t="s">
        <v>58</v>
      </c>
      <c r="AE22" s="52" t="s">
        <v>58</v>
      </c>
      <c r="AF22" s="52" t="s">
        <v>58</v>
      </c>
      <c r="AG22" s="52" t="s">
        <v>58</v>
      </c>
      <c r="AH22" s="54"/>
      <c r="AI22" s="54"/>
    </row>
    <row r="23" spans="2:35" ht="12" customHeight="1">
      <c r="B23" s="58"/>
      <c r="C23" s="241" t="s">
        <v>163</v>
      </c>
      <c r="D23" s="69">
        <f>J23+L23+P23+AB23</f>
        <v>20</v>
      </c>
      <c r="E23" s="70">
        <f>K23+M23+Q23+AC23</f>
        <v>8757</v>
      </c>
      <c r="F23" s="50" t="s">
        <v>58</v>
      </c>
      <c r="G23" s="50" t="s">
        <v>58</v>
      </c>
      <c r="H23" s="50" t="s">
        <v>58</v>
      </c>
      <c r="I23" s="50" t="s">
        <v>58</v>
      </c>
      <c r="J23" s="70">
        <v>8</v>
      </c>
      <c r="K23" s="70">
        <v>2838</v>
      </c>
      <c r="L23" s="70">
        <v>5</v>
      </c>
      <c r="M23" s="70">
        <v>3564</v>
      </c>
      <c r="N23" s="70" t="s">
        <v>58</v>
      </c>
      <c r="O23" s="70" t="s">
        <v>58</v>
      </c>
      <c r="P23" s="70">
        <v>1</v>
      </c>
      <c r="Q23" s="70">
        <v>600</v>
      </c>
      <c r="R23" s="70" t="s">
        <v>58</v>
      </c>
      <c r="S23" s="70" t="s">
        <v>58</v>
      </c>
      <c r="T23" s="70" t="s">
        <v>58</v>
      </c>
      <c r="U23" s="70" t="s">
        <v>58</v>
      </c>
      <c r="V23" s="70" t="s">
        <v>58</v>
      </c>
      <c r="W23" s="70" t="s">
        <v>58</v>
      </c>
      <c r="X23" s="76" t="s">
        <v>58</v>
      </c>
      <c r="Y23" s="76" t="s">
        <v>58</v>
      </c>
      <c r="Z23" s="76" t="s">
        <v>58</v>
      </c>
      <c r="AA23" s="72" t="s">
        <v>58</v>
      </c>
      <c r="AB23" s="70">
        <v>6</v>
      </c>
      <c r="AC23" s="70">
        <v>1755</v>
      </c>
      <c r="AD23" s="56" t="s">
        <v>58</v>
      </c>
      <c r="AE23" s="77" t="s">
        <v>58</v>
      </c>
      <c r="AF23" s="77" t="s">
        <v>58</v>
      </c>
      <c r="AG23" s="77" t="s">
        <v>58</v>
      </c>
      <c r="AH23" s="54"/>
      <c r="AI23" s="54"/>
    </row>
    <row r="24" spans="2:35" ht="12" customHeight="1">
      <c r="B24" s="64"/>
      <c r="C24" s="243"/>
      <c r="D24" s="72" t="s">
        <v>58</v>
      </c>
      <c r="E24" s="72" t="s">
        <v>58</v>
      </c>
      <c r="F24" s="52" t="s">
        <v>58</v>
      </c>
      <c r="G24" s="52" t="s">
        <v>58</v>
      </c>
      <c r="H24" s="52" t="s">
        <v>58</v>
      </c>
      <c r="I24" s="52" t="s">
        <v>58</v>
      </c>
      <c r="J24" s="73" t="s">
        <v>58</v>
      </c>
      <c r="K24" s="73" t="s">
        <v>58</v>
      </c>
      <c r="L24" s="72" t="s">
        <v>58</v>
      </c>
      <c r="M24" s="72" t="s">
        <v>58</v>
      </c>
      <c r="N24" s="72" t="s">
        <v>58</v>
      </c>
      <c r="O24" s="72" t="s">
        <v>58</v>
      </c>
      <c r="P24" s="72" t="s">
        <v>58</v>
      </c>
      <c r="Q24" s="72" t="s">
        <v>58</v>
      </c>
      <c r="R24" s="72" t="s">
        <v>58</v>
      </c>
      <c r="S24" s="72" t="s">
        <v>58</v>
      </c>
      <c r="T24" s="72" t="s">
        <v>58</v>
      </c>
      <c r="U24" s="72" t="s">
        <v>58</v>
      </c>
      <c r="V24" s="72" t="s">
        <v>58</v>
      </c>
      <c r="W24" s="72" t="s">
        <v>58</v>
      </c>
      <c r="X24" s="72" t="s">
        <v>58</v>
      </c>
      <c r="Y24" s="72" t="s">
        <v>58</v>
      </c>
      <c r="Z24" s="72" t="s">
        <v>58</v>
      </c>
      <c r="AA24" s="72" t="s">
        <v>58</v>
      </c>
      <c r="AB24" s="72" t="s">
        <v>58</v>
      </c>
      <c r="AC24" s="72" t="s">
        <v>58</v>
      </c>
      <c r="AD24" s="73" t="s">
        <v>58</v>
      </c>
      <c r="AE24" s="78" t="s">
        <v>58</v>
      </c>
      <c r="AF24" s="78" t="s">
        <v>58</v>
      </c>
      <c r="AG24" s="78" t="s">
        <v>58</v>
      </c>
      <c r="AH24" s="54"/>
      <c r="AI24" s="54"/>
    </row>
    <row r="25" spans="2:35" ht="12" customHeight="1">
      <c r="B25" s="58"/>
      <c r="C25" s="241" t="s">
        <v>164</v>
      </c>
      <c r="D25" s="69">
        <f>J25+L25</f>
        <v>13</v>
      </c>
      <c r="E25" s="70">
        <f>K25+M25</f>
        <v>7848</v>
      </c>
      <c r="F25" s="50" t="s">
        <v>58</v>
      </c>
      <c r="G25" s="50" t="s">
        <v>58</v>
      </c>
      <c r="H25" s="50" t="s">
        <v>58</v>
      </c>
      <c r="I25" s="50" t="s">
        <v>58</v>
      </c>
      <c r="J25" s="70">
        <v>1</v>
      </c>
      <c r="K25" s="70">
        <v>108</v>
      </c>
      <c r="L25" s="70">
        <v>12</v>
      </c>
      <c r="M25" s="70">
        <v>7740</v>
      </c>
      <c r="N25" s="76" t="s">
        <v>58</v>
      </c>
      <c r="O25" s="76" t="s">
        <v>58</v>
      </c>
      <c r="P25" s="70" t="s">
        <v>58</v>
      </c>
      <c r="Q25" s="70" t="s">
        <v>58</v>
      </c>
      <c r="R25" s="70" t="s">
        <v>58</v>
      </c>
      <c r="S25" s="70" t="s">
        <v>58</v>
      </c>
      <c r="T25" s="70" t="s">
        <v>58</v>
      </c>
      <c r="U25" s="70" t="s">
        <v>58</v>
      </c>
      <c r="V25" s="70" t="s">
        <v>58</v>
      </c>
      <c r="W25" s="70" t="s">
        <v>58</v>
      </c>
      <c r="X25" s="70" t="s">
        <v>58</v>
      </c>
      <c r="Y25" s="70" t="s">
        <v>58</v>
      </c>
      <c r="Z25" s="70" t="s">
        <v>58</v>
      </c>
      <c r="AA25" s="70" t="s">
        <v>58</v>
      </c>
      <c r="AB25" s="70" t="s">
        <v>58</v>
      </c>
      <c r="AC25" s="70" t="s">
        <v>58</v>
      </c>
      <c r="AD25" s="53" t="s">
        <v>58</v>
      </c>
      <c r="AE25" s="50" t="s">
        <v>58</v>
      </c>
      <c r="AF25" s="50" t="s">
        <v>58</v>
      </c>
      <c r="AG25" s="50" t="s">
        <v>58</v>
      </c>
      <c r="AH25" s="54"/>
      <c r="AI25" s="54"/>
    </row>
    <row r="26" spans="2:35" ht="12" customHeight="1">
      <c r="B26" s="64"/>
      <c r="C26" s="243"/>
      <c r="D26" s="72">
        <f>L26</f>
        <v>1</v>
      </c>
      <c r="E26" s="72">
        <f>M26</f>
        <v>768</v>
      </c>
      <c r="F26" s="52" t="s">
        <v>58</v>
      </c>
      <c r="G26" s="52" t="s">
        <v>58</v>
      </c>
      <c r="H26" s="52" t="s">
        <v>58</v>
      </c>
      <c r="I26" s="52" t="s">
        <v>58</v>
      </c>
      <c r="J26" s="72" t="s">
        <v>58</v>
      </c>
      <c r="K26" s="72" t="s">
        <v>58</v>
      </c>
      <c r="L26" s="72">
        <v>1</v>
      </c>
      <c r="M26" s="72">
        <v>768</v>
      </c>
      <c r="N26" s="72" t="s">
        <v>58</v>
      </c>
      <c r="O26" s="72" t="s">
        <v>58</v>
      </c>
      <c r="P26" s="72" t="s">
        <v>58</v>
      </c>
      <c r="Q26" s="72" t="s">
        <v>58</v>
      </c>
      <c r="R26" s="72" t="s">
        <v>58</v>
      </c>
      <c r="S26" s="72" t="s">
        <v>58</v>
      </c>
      <c r="T26" s="72" t="s">
        <v>58</v>
      </c>
      <c r="U26" s="72" t="s">
        <v>58</v>
      </c>
      <c r="V26" s="72" t="s">
        <v>58</v>
      </c>
      <c r="W26" s="72" t="s">
        <v>58</v>
      </c>
      <c r="X26" s="72" t="s">
        <v>58</v>
      </c>
      <c r="Y26" s="72" t="s">
        <v>58</v>
      </c>
      <c r="Z26" s="72" t="s">
        <v>58</v>
      </c>
      <c r="AA26" s="72" t="s">
        <v>58</v>
      </c>
      <c r="AB26" s="72" t="s">
        <v>58</v>
      </c>
      <c r="AC26" s="72" t="s">
        <v>58</v>
      </c>
      <c r="AD26" s="72" t="s">
        <v>58</v>
      </c>
      <c r="AE26" s="52" t="s">
        <v>58</v>
      </c>
      <c r="AF26" s="52" t="s">
        <v>58</v>
      </c>
      <c r="AG26" s="52" t="s">
        <v>58</v>
      </c>
      <c r="AH26" s="54"/>
      <c r="AI26" s="54"/>
    </row>
    <row r="27" spans="2:35" ht="12" customHeight="1">
      <c r="B27" s="58"/>
      <c r="C27" s="241" t="s">
        <v>165</v>
      </c>
      <c r="D27" s="69">
        <f>J27+L27+N27+AB27+P27</f>
        <v>46</v>
      </c>
      <c r="E27" s="70">
        <f>K27+M27+O27+Q27+AC27</f>
        <v>22728</v>
      </c>
      <c r="F27" s="50" t="s">
        <v>58</v>
      </c>
      <c r="G27" s="50" t="s">
        <v>58</v>
      </c>
      <c r="H27" s="50" t="s">
        <v>58</v>
      </c>
      <c r="I27" s="50" t="s">
        <v>58</v>
      </c>
      <c r="J27" s="70">
        <v>14</v>
      </c>
      <c r="K27" s="70">
        <v>4050</v>
      </c>
      <c r="L27" s="70">
        <v>22</v>
      </c>
      <c r="M27" s="70">
        <v>15036</v>
      </c>
      <c r="N27" s="70">
        <v>2</v>
      </c>
      <c r="O27" s="70">
        <v>1116</v>
      </c>
      <c r="P27" s="70">
        <v>2</v>
      </c>
      <c r="Q27" s="70">
        <v>842</v>
      </c>
      <c r="R27" s="76" t="s">
        <v>58</v>
      </c>
      <c r="S27" s="76" t="s">
        <v>58</v>
      </c>
      <c r="T27" s="70" t="s">
        <v>58</v>
      </c>
      <c r="U27" s="70" t="s">
        <v>58</v>
      </c>
      <c r="V27" s="70" t="s">
        <v>58</v>
      </c>
      <c r="W27" s="70" t="s">
        <v>58</v>
      </c>
      <c r="X27" s="76" t="s">
        <v>58</v>
      </c>
      <c r="Y27" s="76" t="s">
        <v>58</v>
      </c>
      <c r="Z27" s="76" t="s">
        <v>58</v>
      </c>
      <c r="AA27" s="76" t="s">
        <v>58</v>
      </c>
      <c r="AB27" s="70">
        <v>6</v>
      </c>
      <c r="AC27" s="70">
        <v>1684</v>
      </c>
      <c r="AD27" s="56" t="s">
        <v>58</v>
      </c>
      <c r="AE27" s="49" t="s">
        <v>58</v>
      </c>
      <c r="AF27" s="49" t="s">
        <v>58</v>
      </c>
      <c r="AG27" s="49" t="s">
        <v>58</v>
      </c>
      <c r="AH27" s="54"/>
      <c r="AI27" s="54"/>
    </row>
    <row r="28" spans="2:35" ht="12" customHeight="1">
      <c r="B28" s="64"/>
      <c r="C28" s="243"/>
      <c r="D28" s="72">
        <f>L28+AB28</f>
        <v>2</v>
      </c>
      <c r="E28" s="72">
        <f>M28+AC28</f>
        <v>611</v>
      </c>
      <c r="F28" s="52" t="s">
        <v>58</v>
      </c>
      <c r="G28" s="52" t="s">
        <v>58</v>
      </c>
      <c r="H28" s="52" t="s">
        <v>58</v>
      </c>
      <c r="I28" s="52" t="s">
        <v>58</v>
      </c>
      <c r="J28" s="73" t="s">
        <v>58</v>
      </c>
      <c r="K28" s="73" t="s">
        <v>58</v>
      </c>
      <c r="L28" s="72">
        <v>1</v>
      </c>
      <c r="M28" s="72">
        <v>371</v>
      </c>
      <c r="N28" s="72" t="s">
        <v>58</v>
      </c>
      <c r="O28" s="72" t="s">
        <v>58</v>
      </c>
      <c r="P28" s="72" t="s">
        <v>58</v>
      </c>
      <c r="Q28" s="72" t="s">
        <v>58</v>
      </c>
      <c r="R28" s="72" t="s">
        <v>58</v>
      </c>
      <c r="S28" s="72" t="s">
        <v>58</v>
      </c>
      <c r="T28" s="72" t="s">
        <v>58</v>
      </c>
      <c r="U28" s="72" t="s">
        <v>58</v>
      </c>
      <c r="V28" s="72" t="s">
        <v>58</v>
      </c>
      <c r="W28" s="72" t="s">
        <v>58</v>
      </c>
      <c r="X28" s="72" t="s">
        <v>58</v>
      </c>
      <c r="Y28" s="72" t="s">
        <v>58</v>
      </c>
      <c r="Z28" s="72" t="s">
        <v>58</v>
      </c>
      <c r="AA28" s="72" t="s">
        <v>58</v>
      </c>
      <c r="AB28" s="72">
        <v>1</v>
      </c>
      <c r="AC28" s="72">
        <v>240</v>
      </c>
      <c r="AD28" s="73" t="s">
        <v>58</v>
      </c>
      <c r="AE28" s="78" t="s">
        <v>58</v>
      </c>
      <c r="AF28" s="78" t="s">
        <v>58</v>
      </c>
      <c r="AG28" s="78" t="s">
        <v>58</v>
      </c>
      <c r="AH28" s="54"/>
      <c r="AI28" s="54"/>
    </row>
    <row r="29" spans="2:35" ht="12" customHeight="1">
      <c r="B29" s="58"/>
      <c r="C29" s="241" t="s">
        <v>166</v>
      </c>
      <c r="D29" s="69">
        <f>J29+L29+N29+P29+AB29</f>
        <v>51</v>
      </c>
      <c r="E29" s="70">
        <f>K29+M29+O29+Q29+AC29</f>
        <v>22793.4</v>
      </c>
      <c r="F29" s="50" t="s">
        <v>58</v>
      </c>
      <c r="G29" s="50" t="s">
        <v>58</v>
      </c>
      <c r="H29" s="50" t="s">
        <v>58</v>
      </c>
      <c r="I29" s="50" t="s">
        <v>58</v>
      </c>
      <c r="J29" s="70">
        <v>22</v>
      </c>
      <c r="K29" s="70">
        <v>9116.4</v>
      </c>
      <c r="L29" s="70">
        <v>11</v>
      </c>
      <c r="M29" s="70">
        <v>7308</v>
      </c>
      <c r="N29" s="70">
        <v>4</v>
      </c>
      <c r="O29" s="70">
        <v>1332</v>
      </c>
      <c r="P29" s="70">
        <v>1</v>
      </c>
      <c r="Q29" s="70">
        <v>600</v>
      </c>
      <c r="R29" s="76" t="s">
        <v>58</v>
      </c>
      <c r="S29" s="76" t="s">
        <v>58</v>
      </c>
      <c r="T29" s="70" t="s">
        <v>58</v>
      </c>
      <c r="U29" s="70" t="s">
        <v>58</v>
      </c>
      <c r="V29" s="70" t="s">
        <v>58</v>
      </c>
      <c r="W29" s="70" t="s">
        <v>58</v>
      </c>
      <c r="X29" s="70" t="s">
        <v>58</v>
      </c>
      <c r="Y29" s="70" t="s">
        <v>58</v>
      </c>
      <c r="Z29" s="70" t="s">
        <v>58</v>
      </c>
      <c r="AA29" s="70" t="s">
        <v>58</v>
      </c>
      <c r="AB29" s="70">
        <v>13</v>
      </c>
      <c r="AC29" s="70">
        <v>4437</v>
      </c>
      <c r="AD29" s="53" t="s">
        <v>58</v>
      </c>
      <c r="AE29" s="49" t="s">
        <v>58</v>
      </c>
      <c r="AF29" s="49" t="s">
        <v>58</v>
      </c>
      <c r="AG29" s="49" t="s">
        <v>58</v>
      </c>
      <c r="AH29" s="54"/>
      <c r="AI29" s="54"/>
    </row>
    <row r="30" spans="2:35" ht="12" customHeight="1">
      <c r="B30" s="64"/>
      <c r="C30" s="243"/>
      <c r="D30" s="72">
        <f>L30+AB30</f>
        <v>3</v>
      </c>
      <c r="E30" s="72">
        <f>M30+AC30</f>
        <v>1352</v>
      </c>
      <c r="F30" s="52" t="s">
        <v>58</v>
      </c>
      <c r="G30" s="52" t="s">
        <v>58</v>
      </c>
      <c r="H30" s="52" t="s">
        <v>58</v>
      </c>
      <c r="I30" s="52" t="s">
        <v>58</v>
      </c>
      <c r="J30" s="73" t="s">
        <v>58</v>
      </c>
      <c r="K30" s="73" t="s">
        <v>58</v>
      </c>
      <c r="L30" s="72">
        <v>2</v>
      </c>
      <c r="M30" s="72">
        <v>952</v>
      </c>
      <c r="N30" s="72" t="s">
        <v>58</v>
      </c>
      <c r="O30" s="72" t="s">
        <v>58</v>
      </c>
      <c r="P30" s="72" t="s">
        <v>58</v>
      </c>
      <c r="Q30" s="72" t="s">
        <v>58</v>
      </c>
      <c r="R30" s="72" t="s">
        <v>58</v>
      </c>
      <c r="S30" s="72" t="s">
        <v>58</v>
      </c>
      <c r="T30" s="76" t="s">
        <v>58</v>
      </c>
      <c r="U30" s="76" t="s">
        <v>58</v>
      </c>
      <c r="V30" s="76" t="s">
        <v>58</v>
      </c>
      <c r="W30" s="76" t="s">
        <v>58</v>
      </c>
      <c r="X30" s="72" t="s">
        <v>58</v>
      </c>
      <c r="Y30" s="72" t="s">
        <v>58</v>
      </c>
      <c r="Z30" s="72" t="s">
        <v>58</v>
      </c>
      <c r="AA30" s="76" t="s">
        <v>58</v>
      </c>
      <c r="AB30" s="76">
        <v>1</v>
      </c>
      <c r="AC30" s="76">
        <v>400</v>
      </c>
      <c r="AD30" s="79" t="s">
        <v>58</v>
      </c>
      <c r="AE30" s="78" t="s">
        <v>58</v>
      </c>
      <c r="AF30" s="78" t="s">
        <v>58</v>
      </c>
      <c r="AG30" s="78" t="s">
        <v>58</v>
      </c>
      <c r="AH30" s="54"/>
      <c r="AI30" s="54"/>
    </row>
    <row r="31" spans="2:35" ht="12" customHeight="1">
      <c r="B31" s="58"/>
      <c r="C31" s="241" t="s">
        <v>167</v>
      </c>
      <c r="D31" s="69">
        <f>J31+L31+P31+V31+AB31</f>
        <v>54</v>
      </c>
      <c r="E31" s="70">
        <f>K31+M31+Q31+W31+AC31</f>
        <v>24499</v>
      </c>
      <c r="F31" s="50" t="s">
        <v>58</v>
      </c>
      <c r="G31" s="50" t="s">
        <v>58</v>
      </c>
      <c r="H31" s="50" t="s">
        <v>58</v>
      </c>
      <c r="I31" s="50" t="s">
        <v>58</v>
      </c>
      <c r="J31" s="70">
        <v>22</v>
      </c>
      <c r="K31" s="70">
        <v>8634</v>
      </c>
      <c r="L31" s="70">
        <v>14</v>
      </c>
      <c r="M31" s="70">
        <v>9348</v>
      </c>
      <c r="N31" s="76" t="s">
        <v>58</v>
      </c>
      <c r="O31" s="76" t="s">
        <v>58</v>
      </c>
      <c r="P31" s="70">
        <v>2</v>
      </c>
      <c r="Q31" s="70">
        <v>1200</v>
      </c>
      <c r="R31" s="76" t="s">
        <v>58</v>
      </c>
      <c r="S31" s="76" t="s">
        <v>58</v>
      </c>
      <c r="T31" s="70" t="s">
        <v>58</v>
      </c>
      <c r="U31" s="70" t="s">
        <v>58</v>
      </c>
      <c r="V31" s="70">
        <v>2</v>
      </c>
      <c r="W31" s="70">
        <v>366</v>
      </c>
      <c r="X31" s="80" t="s">
        <v>58</v>
      </c>
      <c r="Y31" s="80" t="s">
        <v>58</v>
      </c>
      <c r="Z31" s="80" t="s">
        <v>58</v>
      </c>
      <c r="AA31" s="76" t="s">
        <v>58</v>
      </c>
      <c r="AB31" s="70">
        <v>14</v>
      </c>
      <c r="AC31" s="70">
        <v>4951</v>
      </c>
      <c r="AD31" s="56" t="s">
        <v>58</v>
      </c>
      <c r="AE31" s="49" t="s">
        <v>58</v>
      </c>
      <c r="AF31" s="49" t="s">
        <v>58</v>
      </c>
      <c r="AG31" s="49" t="s">
        <v>58</v>
      </c>
      <c r="AH31" s="54"/>
      <c r="AI31" s="54"/>
    </row>
    <row r="32" spans="2:35" ht="12" customHeight="1">
      <c r="B32" s="64"/>
      <c r="C32" s="243"/>
      <c r="D32" s="75">
        <f>L32</f>
        <v>2</v>
      </c>
      <c r="E32" s="72">
        <f>M32</f>
        <v>990</v>
      </c>
      <c r="F32" s="52" t="s">
        <v>58</v>
      </c>
      <c r="G32" s="52" t="s">
        <v>58</v>
      </c>
      <c r="H32" s="52" t="s">
        <v>58</v>
      </c>
      <c r="I32" s="52" t="s">
        <v>58</v>
      </c>
      <c r="J32" s="73" t="s">
        <v>58</v>
      </c>
      <c r="K32" s="73" t="s">
        <v>58</v>
      </c>
      <c r="L32" s="72">
        <v>2</v>
      </c>
      <c r="M32" s="72">
        <v>990</v>
      </c>
      <c r="N32" s="72" t="s">
        <v>58</v>
      </c>
      <c r="O32" s="72" t="s">
        <v>58</v>
      </c>
      <c r="P32" s="72" t="s">
        <v>58</v>
      </c>
      <c r="Q32" s="72" t="s">
        <v>58</v>
      </c>
      <c r="R32" s="72" t="s">
        <v>58</v>
      </c>
      <c r="S32" s="72" t="s">
        <v>58</v>
      </c>
      <c r="T32" s="72" t="s">
        <v>58</v>
      </c>
      <c r="U32" s="72" t="s">
        <v>58</v>
      </c>
      <c r="V32" s="72" t="s">
        <v>58</v>
      </c>
      <c r="W32" s="72" t="s">
        <v>58</v>
      </c>
      <c r="X32" s="72" t="s">
        <v>58</v>
      </c>
      <c r="Y32" s="72" t="s">
        <v>58</v>
      </c>
      <c r="Z32" s="72" t="s">
        <v>58</v>
      </c>
      <c r="AA32" s="72" t="s">
        <v>58</v>
      </c>
      <c r="AB32" s="72" t="s">
        <v>58</v>
      </c>
      <c r="AC32" s="72" t="s">
        <v>58</v>
      </c>
      <c r="AD32" s="73" t="s">
        <v>58</v>
      </c>
      <c r="AE32" s="78" t="s">
        <v>58</v>
      </c>
      <c r="AF32" s="78" t="s">
        <v>58</v>
      </c>
      <c r="AG32" s="78" t="s">
        <v>58</v>
      </c>
      <c r="AH32" s="54"/>
      <c r="AI32" s="54"/>
    </row>
    <row r="33" ht="12" customHeight="1">
      <c r="B33" s="5"/>
    </row>
    <row r="34" ht="12" customHeight="1">
      <c r="B34" s="5" t="s">
        <v>168</v>
      </c>
    </row>
    <row r="35" spans="2:11" ht="12" customHeight="1">
      <c r="B35" s="5" t="s">
        <v>169</v>
      </c>
      <c r="K35" s="81"/>
    </row>
    <row r="36" spans="2:7" ht="12" customHeight="1">
      <c r="B36" s="5" t="s">
        <v>170</v>
      </c>
      <c r="C36" s="82"/>
      <c r="D36" s="82"/>
      <c r="E36" s="82"/>
      <c r="F36" s="82"/>
      <c r="G36" s="82"/>
    </row>
    <row r="37" spans="2:7" ht="12" customHeight="1">
      <c r="B37" s="5" t="s">
        <v>171</v>
      </c>
      <c r="C37" s="82"/>
      <c r="D37" s="82"/>
      <c r="E37" s="82"/>
      <c r="F37" s="82"/>
      <c r="G37" s="82"/>
    </row>
  </sheetData>
  <sheetProtection/>
  <mergeCells count="30">
    <mergeCell ref="C21:C22"/>
    <mergeCell ref="C23:C24"/>
    <mergeCell ref="C25:C26"/>
    <mergeCell ref="C27:C28"/>
    <mergeCell ref="C29:C30"/>
    <mergeCell ref="C31:C32"/>
    <mergeCell ref="B9:C10"/>
    <mergeCell ref="C11:C12"/>
    <mergeCell ref="C13:C14"/>
    <mergeCell ref="C15:C16"/>
    <mergeCell ref="C17:C18"/>
    <mergeCell ref="C19:C20"/>
    <mergeCell ref="AB3:AC4"/>
    <mergeCell ref="AD3:AE4"/>
    <mergeCell ref="AF3:AG4"/>
    <mergeCell ref="J4:K4"/>
    <mergeCell ref="L4:M4"/>
    <mergeCell ref="B7:C8"/>
    <mergeCell ref="P3:Q4"/>
    <mergeCell ref="R3:S4"/>
    <mergeCell ref="T3:U4"/>
    <mergeCell ref="V3:W4"/>
    <mergeCell ref="X3:Y4"/>
    <mergeCell ref="Z3:AA4"/>
    <mergeCell ref="B3:C5"/>
    <mergeCell ref="D3:E4"/>
    <mergeCell ref="F3:G4"/>
    <mergeCell ref="H3:I4"/>
    <mergeCell ref="J3:M3"/>
    <mergeCell ref="N3:O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2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3"/>
  <sheetViews>
    <sheetView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3.875" style="1" customWidth="1"/>
    <col min="4" max="4" width="6.375" style="1" customWidth="1"/>
    <col min="5" max="5" width="10.375" style="1" customWidth="1"/>
    <col min="6" max="10" width="6.50390625" style="1" customWidth="1"/>
    <col min="11" max="11" width="8.25390625" style="1" customWidth="1"/>
    <col min="12" max="19" width="6.50390625" style="1" customWidth="1"/>
    <col min="20" max="20" width="1.00390625" style="1" customWidth="1"/>
    <col min="21" max="16384" width="9.00390625" style="1" customWidth="1"/>
  </cols>
  <sheetData>
    <row r="1" ht="14.25" customHeight="1">
      <c r="B1" s="7" t="s">
        <v>172</v>
      </c>
    </row>
    <row r="2" spans="5:19" ht="12" customHeight="1"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12" customHeight="1">
      <c r="B3" s="208" t="s">
        <v>173</v>
      </c>
      <c r="C3" s="209"/>
      <c r="D3" s="210"/>
      <c r="E3" s="189" t="s">
        <v>174</v>
      </c>
      <c r="F3" s="189" t="s">
        <v>175</v>
      </c>
      <c r="G3" s="189" t="s">
        <v>176</v>
      </c>
      <c r="H3" s="189" t="s">
        <v>177</v>
      </c>
      <c r="I3" s="189" t="s">
        <v>178</v>
      </c>
      <c r="J3" s="189" t="s">
        <v>179</v>
      </c>
      <c r="K3" s="189" t="s">
        <v>180</v>
      </c>
      <c r="L3" s="189" t="s">
        <v>181</v>
      </c>
      <c r="M3" s="189" t="s">
        <v>182</v>
      </c>
      <c r="N3" s="189" t="s">
        <v>183</v>
      </c>
      <c r="O3" s="189" t="s">
        <v>184</v>
      </c>
      <c r="P3" s="189" t="s">
        <v>185</v>
      </c>
      <c r="Q3" s="189" t="s">
        <v>186</v>
      </c>
      <c r="R3" s="189" t="s">
        <v>187</v>
      </c>
      <c r="S3" s="189" t="s">
        <v>188</v>
      </c>
    </row>
    <row r="4" spans="2:19" ht="12" customHeight="1">
      <c r="B4" s="211"/>
      <c r="C4" s="212"/>
      <c r="D4" s="213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2:19" ht="12" customHeight="1">
      <c r="B5" s="214"/>
      <c r="C5" s="215"/>
      <c r="D5" s="216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</row>
    <row r="6" spans="2:19" ht="12" customHeight="1">
      <c r="B6" s="22"/>
      <c r="C6" s="23"/>
      <c r="D6" s="24"/>
      <c r="E6" s="2" t="s">
        <v>76</v>
      </c>
      <c r="F6" s="2" t="s">
        <v>76</v>
      </c>
      <c r="G6" s="2" t="s">
        <v>76</v>
      </c>
      <c r="H6" s="2" t="s">
        <v>76</v>
      </c>
      <c r="I6" s="2" t="s">
        <v>76</v>
      </c>
      <c r="J6" s="2" t="s">
        <v>76</v>
      </c>
      <c r="K6" s="2" t="s">
        <v>76</v>
      </c>
      <c r="L6" s="2" t="s">
        <v>76</v>
      </c>
      <c r="M6" s="2" t="s">
        <v>76</v>
      </c>
      <c r="N6" s="2" t="s">
        <v>76</v>
      </c>
      <c r="O6" s="2" t="s">
        <v>76</v>
      </c>
      <c r="P6" s="2" t="s">
        <v>76</v>
      </c>
      <c r="Q6" s="2" t="s">
        <v>76</v>
      </c>
      <c r="R6" s="2" t="s">
        <v>76</v>
      </c>
      <c r="S6" s="2" t="s">
        <v>76</v>
      </c>
    </row>
    <row r="7" spans="2:19" ht="12" customHeight="1">
      <c r="B7" s="202" t="s">
        <v>40</v>
      </c>
      <c r="C7" s="203"/>
      <c r="D7" s="204"/>
      <c r="E7" s="4">
        <v>9450</v>
      </c>
      <c r="F7" s="4">
        <v>1996</v>
      </c>
      <c r="G7" s="4">
        <v>645</v>
      </c>
      <c r="H7" s="4">
        <v>27</v>
      </c>
      <c r="I7" s="4">
        <v>305</v>
      </c>
      <c r="J7" s="4">
        <v>342</v>
      </c>
      <c r="K7" s="4">
        <v>2677</v>
      </c>
      <c r="L7" s="4">
        <v>312</v>
      </c>
      <c r="M7" s="4">
        <v>200</v>
      </c>
      <c r="N7" s="4">
        <v>143</v>
      </c>
      <c r="O7" s="4">
        <v>781</v>
      </c>
      <c r="P7" s="4">
        <v>170</v>
      </c>
      <c r="Q7" s="4">
        <v>416</v>
      </c>
      <c r="R7" s="4">
        <v>861</v>
      </c>
      <c r="S7" s="4">
        <v>575</v>
      </c>
    </row>
    <row r="8" spans="2:19" s="29" customFormat="1" ht="12" customHeight="1">
      <c r="B8" s="205" t="s">
        <v>41</v>
      </c>
      <c r="C8" s="206"/>
      <c r="D8" s="207"/>
      <c r="E8" s="36">
        <f>SUM(F8:S8)</f>
        <v>9343</v>
      </c>
      <c r="F8" s="83">
        <f>SUM(F9:F27)</f>
        <v>2047</v>
      </c>
      <c r="G8" s="83">
        <f aca="true" t="shared" si="0" ref="G8:S8">SUM(G9:G27)</f>
        <v>597</v>
      </c>
      <c r="H8" s="83">
        <f t="shared" si="0"/>
        <v>12</v>
      </c>
      <c r="I8" s="83">
        <f t="shared" si="0"/>
        <v>240</v>
      </c>
      <c r="J8" s="83">
        <f t="shared" si="0"/>
        <v>273</v>
      </c>
      <c r="K8" s="83">
        <f t="shared" si="0"/>
        <v>2667</v>
      </c>
      <c r="L8" s="83">
        <f t="shared" si="0"/>
        <v>388</v>
      </c>
      <c r="M8" s="83">
        <f t="shared" si="0"/>
        <v>241</v>
      </c>
      <c r="N8" s="83">
        <f t="shared" si="0"/>
        <v>175</v>
      </c>
      <c r="O8" s="83">
        <f t="shared" si="0"/>
        <v>863</v>
      </c>
      <c r="P8" s="83">
        <f t="shared" si="0"/>
        <v>176</v>
      </c>
      <c r="Q8" s="83">
        <f t="shared" si="0"/>
        <v>425</v>
      </c>
      <c r="R8" s="83">
        <f t="shared" si="0"/>
        <v>739</v>
      </c>
      <c r="S8" s="83">
        <f t="shared" si="0"/>
        <v>500</v>
      </c>
    </row>
    <row r="9" spans="2:19" ht="12" customHeight="1">
      <c r="B9" s="84"/>
      <c r="C9" s="85">
        <v>0</v>
      </c>
      <c r="D9" s="86" t="s">
        <v>189</v>
      </c>
      <c r="E9" s="4">
        <f aca="true" t="shared" si="1" ref="E9:E27">SUM(F9:S9)</f>
        <v>479</v>
      </c>
      <c r="F9" s="4">
        <f>26+185</f>
        <v>211</v>
      </c>
      <c r="G9" s="4">
        <v>235</v>
      </c>
      <c r="H9" s="74">
        <v>0</v>
      </c>
      <c r="I9" s="4">
        <v>1</v>
      </c>
      <c r="J9" s="74">
        <v>3</v>
      </c>
      <c r="K9" s="4">
        <v>6</v>
      </c>
      <c r="L9" s="87">
        <v>0</v>
      </c>
      <c r="M9" s="87">
        <v>0</v>
      </c>
      <c r="N9" s="87">
        <v>0</v>
      </c>
      <c r="O9" s="4">
        <v>1</v>
      </c>
      <c r="P9" s="87">
        <v>0</v>
      </c>
      <c r="Q9" s="74">
        <v>0</v>
      </c>
      <c r="R9" s="4">
        <v>8</v>
      </c>
      <c r="S9" s="4">
        <v>14</v>
      </c>
    </row>
    <row r="10" spans="2:19" ht="12" customHeight="1">
      <c r="B10" s="84"/>
      <c r="C10" s="85">
        <v>1</v>
      </c>
      <c r="D10" s="88"/>
      <c r="E10" s="4">
        <f t="shared" si="1"/>
        <v>321</v>
      </c>
      <c r="F10" s="4">
        <f>25+94</f>
        <v>119</v>
      </c>
      <c r="G10" s="4">
        <v>125</v>
      </c>
      <c r="H10" s="4" t="s">
        <v>58</v>
      </c>
      <c r="I10" s="4">
        <v>5</v>
      </c>
      <c r="J10" s="4">
        <v>18</v>
      </c>
      <c r="K10" s="4">
        <v>18</v>
      </c>
      <c r="L10" s="4">
        <v>2</v>
      </c>
      <c r="M10" s="87">
        <v>0</v>
      </c>
      <c r="N10" s="87">
        <v>0</v>
      </c>
      <c r="O10" s="74">
        <v>4</v>
      </c>
      <c r="P10" s="87">
        <v>1</v>
      </c>
      <c r="Q10" s="74">
        <v>0</v>
      </c>
      <c r="R10" s="4">
        <v>26</v>
      </c>
      <c r="S10" s="4">
        <v>3</v>
      </c>
    </row>
    <row r="11" spans="2:19" ht="12" customHeight="1">
      <c r="B11" s="84"/>
      <c r="C11" s="85">
        <v>2</v>
      </c>
      <c r="D11" s="88"/>
      <c r="E11" s="4">
        <f t="shared" si="1"/>
        <v>401</v>
      </c>
      <c r="F11" s="4">
        <f>38+113</f>
        <v>151</v>
      </c>
      <c r="G11" s="4">
        <v>63</v>
      </c>
      <c r="H11" s="4" t="s">
        <v>58</v>
      </c>
      <c r="I11" s="4">
        <v>34</v>
      </c>
      <c r="J11" s="4">
        <v>9</v>
      </c>
      <c r="K11" s="4">
        <v>65</v>
      </c>
      <c r="L11" s="4">
        <v>10</v>
      </c>
      <c r="M11" s="87">
        <v>0</v>
      </c>
      <c r="N11" s="87">
        <v>0</v>
      </c>
      <c r="O11" s="4">
        <v>12</v>
      </c>
      <c r="P11" s="87">
        <v>2</v>
      </c>
      <c r="Q11" s="4">
        <v>2</v>
      </c>
      <c r="R11" s="4">
        <v>45</v>
      </c>
      <c r="S11" s="4">
        <v>8</v>
      </c>
    </row>
    <row r="12" spans="2:19" ht="12" customHeight="1">
      <c r="B12" s="84"/>
      <c r="C12" s="85">
        <v>3</v>
      </c>
      <c r="D12" s="88"/>
      <c r="E12" s="4">
        <f t="shared" si="1"/>
        <v>600</v>
      </c>
      <c r="F12" s="4">
        <f>46+110</f>
        <v>156</v>
      </c>
      <c r="G12" s="4">
        <v>28</v>
      </c>
      <c r="H12" s="4">
        <v>1</v>
      </c>
      <c r="I12" s="4">
        <v>45</v>
      </c>
      <c r="J12" s="4">
        <v>16</v>
      </c>
      <c r="K12" s="4">
        <v>179</v>
      </c>
      <c r="L12" s="4">
        <v>89</v>
      </c>
      <c r="M12" s="87">
        <v>0</v>
      </c>
      <c r="N12" s="87">
        <v>0</v>
      </c>
      <c r="O12" s="4">
        <v>23</v>
      </c>
      <c r="P12" s="87">
        <v>0</v>
      </c>
      <c r="Q12" s="4">
        <v>10</v>
      </c>
      <c r="R12" s="4">
        <v>44</v>
      </c>
      <c r="S12" s="4">
        <v>9</v>
      </c>
    </row>
    <row r="13" spans="2:19" ht="12" customHeight="1">
      <c r="B13" s="84"/>
      <c r="C13" s="85">
        <v>4</v>
      </c>
      <c r="D13" s="88"/>
      <c r="E13" s="4">
        <f t="shared" si="1"/>
        <v>525</v>
      </c>
      <c r="F13" s="4">
        <f>39+90</f>
        <v>129</v>
      </c>
      <c r="G13" s="4">
        <v>20</v>
      </c>
      <c r="H13" s="87">
        <v>1</v>
      </c>
      <c r="I13" s="4">
        <v>27</v>
      </c>
      <c r="J13" s="4">
        <v>8</v>
      </c>
      <c r="K13" s="4">
        <v>173</v>
      </c>
      <c r="L13" s="4">
        <v>56</v>
      </c>
      <c r="M13" s="74">
        <v>0</v>
      </c>
      <c r="N13" s="87">
        <v>0</v>
      </c>
      <c r="O13" s="4">
        <v>24</v>
      </c>
      <c r="P13" s="87">
        <v>1</v>
      </c>
      <c r="Q13" s="4">
        <v>6</v>
      </c>
      <c r="R13" s="4">
        <v>59</v>
      </c>
      <c r="S13" s="4">
        <v>21</v>
      </c>
    </row>
    <row r="14" spans="2:19" ht="12" customHeight="1">
      <c r="B14" s="84"/>
      <c r="C14" s="85">
        <v>5</v>
      </c>
      <c r="D14" s="88"/>
      <c r="E14" s="4">
        <f t="shared" si="1"/>
        <v>433</v>
      </c>
      <c r="F14" s="4">
        <f>27+61</f>
        <v>88</v>
      </c>
      <c r="G14" s="4">
        <v>13</v>
      </c>
      <c r="H14" s="87">
        <v>1</v>
      </c>
      <c r="I14" s="4">
        <v>26</v>
      </c>
      <c r="J14" s="4">
        <v>17</v>
      </c>
      <c r="K14" s="4">
        <v>144</v>
      </c>
      <c r="L14" s="4">
        <v>52</v>
      </c>
      <c r="M14" s="74">
        <v>0</v>
      </c>
      <c r="N14" s="4">
        <v>1</v>
      </c>
      <c r="O14" s="4">
        <v>30</v>
      </c>
      <c r="P14" s="74">
        <v>1</v>
      </c>
      <c r="Q14" s="4">
        <v>8</v>
      </c>
      <c r="R14" s="4">
        <v>34</v>
      </c>
      <c r="S14" s="4">
        <v>18</v>
      </c>
    </row>
    <row r="15" spans="2:19" ht="12" customHeight="1">
      <c r="B15" s="84"/>
      <c r="C15" s="85">
        <v>6</v>
      </c>
      <c r="D15" s="88"/>
      <c r="E15" s="4">
        <f t="shared" si="1"/>
        <v>611</v>
      </c>
      <c r="F15" s="4">
        <f>45+105</f>
        <v>150</v>
      </c>
      <c r="G15" s="74">
        <v>19</v>
      </c>
      <c r="H15" s="4">
        <v>1</v>
      </c>
      <c r="I15" s="4">
        <v>8</v>
      </c>
      <c r="J15" s="4">
        <v>22</v>
      </c>
      <c r="K15" s="4">
        <v>172</v>
      </c>
      <c r="L15" s="4">
        <v>45</v>
      </c>
      <c r="M15" s="74">
        <v>1</v>
      </c>
      <c r="N15" s="87">
        <v>0</v>
      </c>
      <c r="O15" s="4">
        <v>34</v>
      </c>
      <c r="P15" s="87">
        <v>1</v>
      </c>
      <c r="Q15" s="4">
        <v>29</v>
      </c>
      <c r="R15" s="4">
        <v>80</v>
      </c>
      <c r="S15" s="4">
        <v>49</v>
      </c>
    </row>
    <row r="16" spans="2:19" ht="12" customHeight="1">
      <c r="B16" s="84"/>
      <c r="C16" s="85">
        <v>7</v>
      </c>
      <c r="D16" s="88"/>
      <c r="E16" s="4">
        <f t="shared" si="1"/>
        <v>426</v>
      </c>
      <c r="F16" s="4">
        <f>53+67</f>
        <v>120</v>
      </c>
      <c r="G16" s="4">
        <v>10</v>
      </c>
      <c r="H16" s="74">
        <v>2</v>
      </c>
      <c r="I16" s="4">
        <v>7</v>
      </c>
      <c r="J16" s="4">
        <v>16</v>
      </c>
      <c r="K16" s="4">
        <v>110</v>
      </c>
      <c r="L16" s="4">
        <v>17</v>
      </c>
      <c r="M16" s="4">
        <v>2</v>
      </c>
      <c r="N16" s="4">
        <v>2</v>
      </c>
      <c r="O16" s="4">
        <v>43</v>
      </c>
      <c r="P16" s="4">
        <v>5</v>
      </c>
      <c r="Q16" s="4">
        <v>16</v>
      </c>
      <c r="R16" s="4">
        <v>50</v>
      </c>
      <c r="S16" s="4">
        <v>26</v>
      </c>
    </row>
    <row r="17" spans="2:19" ht="12" customHeight="1">
      <c r="B17" s="84"/>
      <c r="C17" s="85">
        <v>8</v>
      </c>
      <c r="D17" s="88"/>
      <c r="E17" s="4">
        <f t="shared" si="1"/>
        <v>347</v>
      </c>
      <c r="F17" s="4">
        <f>32+57</f>
        <v>89</v>
      </c>
      <c r="G17" s="4">
        <v>9</v>
      </c>
      <c r="H17" s="4" t="s">
        <v>58</v>
      </c>
      <c r="I17" s="4">
        <v>6</v>
      </c>
      <c r="J17" s="4">
        <v>14</v>
      </c>
      <c r="K17" s="4">
        <v>87</v>
      </c>
      <c r="L17" s="4">
        <v>20</v>
      </c>
      <c r="M17" s="4">
        <v>5</v>
      </c>
      <c r="N17" s="74">
        <v>8</v>
      </c>
      <c r="O17" s="4">
        <v>24</v>
      </c>
      <c r="P17" s="4">
        <v>2</v>
      </c>
      <c r="Q17" s="4">
        <v>15</v>
      </c>
      <c r="R17" s="4">
        <v>39</v>
      </c>
      <c r="S17" s="4">
        <v>29</v>
      </c>
    </row>
    <row r="18" spans="2:19" ht="12" customHeight="1">
      <c r="B18" s="84"/>
      <c r="C18" s="85">
        <v>9</v>
      </c>
      <c r="D18" s="88"/>
      <c r="E18" s="4">
        <f t="shared" si="1"/>
        <v>395</v>
      </c>
      <c r="F18" s="4">
        <f>40+59</f>
        <v>99</v>
      </c>
      <c r="G18" s="4">
        <v>6</v>
      </c>
      <c r="H18" s="87">
        <v>1</v>
      </c>
      <c r="I18" s="4">
        <v>10</v>
      </c>
      <c r="J18" s="4">
        <v>13</v>
      </c>
      <c r="K18" s="4">
        <v>105</v>
      </c>
      <c r="L18" s="74">
        <v>24</v>
      </c>
      <c r="M18" s="4">
        <v>4</v>
      </c>
      <c r="N18" s="4">
        <v>2</v>
      </c>
      <c r="O18" s="4">
        <v>15</v>
      </c>
      <c r="P18" s="4">
        <v>7</v>
      </c>
      <c r="Q18" s="4">
        <v>22</v>
      </c>
      <c r="R18" s="4">
        <v>60</v>
      </c>
      <c r="S18" s="4">
        <v>27</v>
      </c>
    </row>
    <row r="19" spans="2:19" ht="12" customHeight="1">
      <c r="B19" s="84"/>
      <c r="C19" s="85">
        <v>10</v>
      </c>
      <c r="D19" s="86"/>
      <c r="E19" s="4">
        <f t="shared" si="1"/>
        <v>463</v>
      </c>
      <c r="F19" s="4">
        <f>32+88</f>
        <v>120</v>
      </c>
      <c r="G19" s="4">
        <v>17</v>
      </c>
      <c r="H19" s="4" t="s">
        <v>58</v>
      </c>
      <c r="I19" s="4">
        <v>2</v>
      </c>
      <c r="J19" s="4">
        <v>18</v>
      </c>
      <c r="K19" s="4">
        <v>117</v>
      </c>
      <c r="L19" s="4">
        <v>19</v>
      </c>
      <c r="M19" s="4">
        <v>10</v>
      </c>
      <c r="N19" s="4">
        <v>11</v>
      </c>
      <c r="O19" s="4">
        <v>30</v>
      </c>
      <c r="P19" s="4">
        <v>5</v>
      </c>
      <c r="Q19" s="4">
        <v>24</v>
      </c>
      <c r="R19" s="4">
        <v>64</v>
      </c>
      <c r="S19" s="4">
        <v>26</v>
      </c>
    </row>
    <row r="20" spans="2:19" ht="12" customHeight="1">
      <c r="B20" s="84"/>
      <c r="C20" s="85">
        <v>11</v>
      </c>
      <c r="D20" s="88"/>
      <c r="E20" s="4">
        <f t="shared" si="1"/>
        <v>492</v>
      </c>
      <c r="F20" s="4">
        <f>43+92</f>
        <v>135</v>
      </c>
      <c r="G20" s="4">
        <v>11</v>
      </c>
      <c r="H20" s="4">
        <v>1</v>
      </c>
      <c r="I20" s="4">
        <v>3</v>
      </c>
      <c r="J20" s="4">
        <v>11</v>
      </c>
      <c r="K20" s="4">
        <v>121</v>
      </c>
      <c r="L20" s="74">
        <v>19</v>
      </c>
      <c r="M20" s="4">
        <v>6</v>
      </c>
      <c r="N20" s="4">
        <v>18</v>
      </c>
      <c r="O20" s="4">
        <v>27</v>
      </c>
      <c r="P20" s="4">
        <v>13</v>
      </c>
      <c r="Q20" s="4">
        <v>13</v>
      </c>
      <c r="R20" s="4">
        <v>82</v>
      </c>
      <c r="S20" s="4">
        <v>32</v>
      </c>
    </row>
    <row r="21" spans="2:19" ht="12" customHeight="1">
      <c r="B21" s="84"/>
      <c r="C21" s="85">
        <v>12</v>
      </c>
      <c r="D21" s="88"/>
      <c r="E21" s="4">
        <f t="shared" si="1"/>
        <v>732</v>
      </c>
      <c r="F21" s="4">
        <f>23+100</f>
        <v>123</v>
      </c>
      <c r="G21" s="4">
        <v>11</v>
      </c>
      <c r="H21" s="4" t="s">
        <v>58</v>
      </c>
      <c r="I21" s="4">
        <v>56</v>
      </c>
      <c r="J21" s="4">
        <v>9</v>
      </c>
      <c r="K21" s="4">
        <v>149</v>
      </c>
      <c r="L21" s="74">
        <v>7</v>
      </c>
      <c r="M21" s="4">
        <v>24</v>
      </c>
      <c r="N21" s="4">
        <v>25</v>
      </c>
      <c r="O21" s="4">
        <v>150</v>
      </c>
      <c r="P21" s="4">
        <v>29</v>
      </c>
      <c r="Q21" s="4">
        <v>51</v>
      </c>
      <c r="R21" s="4">
        <v>44</v>
      </c>
      <c r="S21" s="4">
        <v>54</v>
      </c>
    </row>
    <row r="22" spans="2:19" ht="12" customHeight="1">
      <c r="B22" s="84"/>
      <c r="C22" s="85">
        <v>13</v>
      </c>
      <c r="D22" s="88"/>
      <c r="E22" s="4">
        <f t="shared" si="1"/>
        <v>565</v>
      </c>
      <c r="F22" s="4">
        <f>18+75</f>
        <v>93</v>
      </c>
      <c r="G22" s="4">
        <v>9</v>
      </c>
      <c r="H22" s="4" t="s">
        <v>58</v>
      </c>
      <c r="I22" s="4">
        <v>7</v>
      </c>
      <c r="J22" s="4">
        <v>10</v>
      </c>
      <c r="K22" s="4">
        <v>163</v>
      </c>
      <c r="L22" s="87">
        <v>10</v>
      </c>
      <c r="M22" s="4">
        <v>41</v>
      </c>
      <c r="N22" s="4">
        <v>66</v>
      </c>
      <c r="O22" s="4">
        <v>50</v>
      </c>
      <c r="P22" s="4">
        <v>30</v>
      </c>
      <c r="Q22" s="4">
        <v>22</v>
      </c>
      <c r="R22" s="4">
        <v>21</v>
      </c>
      <c r="S22" s="4">
        <v>43</v>
      </c>
    </row>
    <row r="23" spans="2:19" ht="12" customHeight="1">
      <c r="B23" s="84"/>
      <c r="C23" s="85">
        <v>14</v>
      </c>
      <c r="D23" s="88"/>
      <c r="E23" s="4">
        <f t="shared" si="1"/>
        <v>559</v>
      </c>
      <c r="F23" s="4">
        <f>21+52</f>
        <v>73</v>
      </c>
      <c r="G23" s="4">
        <v>4</v>
      </c>
      <c r="H23" s="87">
        <v>1</v>
      </c>
      <c r="I23" s="4">
        <v>1</v>
      </c>
      <c r="J23" s="4">
        <v>10</v>
      </c>
      <c r="K23" s="4">
        <v>233</v>
      </c>
      <c r="L23" s="87">
        <v>11</v>
      </c>
      <c r="M23" s="4">
        <v>45</v>
      </c>
      <c r="N23" s="4">
        <v>38</v>
      </c>
      <c r="O23" s="4">
        <v>36</v>
      </c>
      <c r="P23" s="4">
        <v>21</v>
      </c>
      <c r="Q23" s="4">
        <v>43</v>
      </c>
      <c r="R23" s="4">
        <v>14</v>
      </c>
      <c r="S23" s="4">
        <v>29</v>
      </c>
    </row>
    <row r="24" spans="2:19" ht="12" customHeight="1">
      <c r="B24" s="84"/>
      <c r="C24" s="85">
        <v>15</v>
      </c>
      <c r="D24" s="88"/>
      <c r="E24" s="4">
        <f t="shared" si="1"/>
        <v>451</v>
      </c>
      <c r="F24" s="4">
        <f>15+39</f>
        <v>54</v>
      </c>
      <c r="G24" s="4">
        <v>7</v>
      </c>
      <c r="H24" s="87">
        <v>1</v>
      </c>
      <c r="I24" s="4">
        <v>1</v>
      </c>
      <c r="J24" s="4">
        <v>10</v>
      </c>
      <c r="K24" s="4">
        <v>203</v>
      </c>
      <c r="L24" s="74">
        <v>4</v>
      </c>
      <c r="M24" s="4">
        <v>27</v>
      </c>
      <c r="N24" s="4">
        <v>1</v>
      </c>
      <c r="O24" s="4">
        <v>15</v>
      </c>
      <c r="P24" s="4">
        <v>9</v>
      </c>
      <c r="Q24" s="4">
        <v>78</v>
      </c>
      <c r="R24" s="4">
        <v>12</v>
      </c>
      <c r="S24" s="4">
        <v>29</v>
      </c>
    </row>
    <row r="25" spans="2:19" ht="12" customHeight="1">
      <c r="B25" s="84"/>
      <c r="C25" s="85">
        <v>16</v>
      </c>
      <c r="D25" s="88"/>
      <c r="E25" s="4">
        <f t="shared" si="1"/>
        <v>633</v>
      </c>
      <c r="F25" s="4">
        <f>14+53</f>
        <v>67</v>
      </c>
      <c r="G25" s="4">
        <v>8</v>
      </c>
      <c r="H25" s="4" t="s">
        <v>58</v>
      </c>
      <c r="I25" s="4" t="s">
        <v>58</v>
      </c>
      <c r="J25" s="4">
        <v>10</v>
      </c>
      <c r="K25" s="4">
        <v>129</v>
      </c>
      <c r="L25" s="74">
        <v>1</v>
      </c>
      <c r="M25" s="4">
        <v>27</v>
      </c>
      <c r="N25" s="4">
        <v>1</v>
      </c>
      <c r="O25" s="4">
        <v>254</v>
      </c>
      <c r="P25" s="4">
        <v>13</v>
      </c>
      <c r="Q25" s="4">
        <v>47</v>
      </c>
      <c r="R25" s="4">
        <v>36</v>
      </c>
      <c r="S25" s="4">
        <v>40</v>
      </c>
    </row>
    <row r="26" spans="2:19" ht="12" customHeight="1">
      <c r="B26" s="84"/>
      <c r="C26" s="85">
        <v>17</v>
      </c>
      <c r="D26" s="88"/>
      <c r="E26" s="4">
        <f t="shared" si="1"/>
        <v>609</v>
      </c>
      <c r="F26" s="4">
        <f>18+39</f>
        <v>57</v>
      </c>
      <c r="G26" s="4">
        <v>2</v>
      </c>
      <c r="H26" s="4">
        <v>1</v>
      </c>
      <c r="I26" s="87">
        <v>1</v>
      </c>
      <c r="J26" s="4">
        <v>21</v>
      </c>
      <c r="K26" s="4">
        <v>254</v>
      </c>
      <c r="L26" s="87">
        <v>2</v>
      </c>
      <c r="M26" s="4">
        <v>47</v>
      </c>
      <c r="N26" s="74">
        <v>2</v>
      </c>
      <c r="O26" s="4">
        <v>91</v>
      </c>
      <c r="P26" s="4">
        <v>36</v>
      </c>
      <c r="Q26" s="4">
        <v>38</v>
      </c>
      <c r="R26" s="4">
        <v>20</v>
      </c>
      <c r="S26" s="4">
        <v>37</v>
      </c>
    </row>
    <row r="27" spans="2:19" ht="12" customHeight="1">
      <c r="B27" s="84"/>
      <c r="C27" s="85">
        <v>18</v>
      </c>
      <c r="D27" s="86" t="s">
        <v>190</v>
      </c>
      <c r="E27" s="4">
        <f t="shared" si="1"/>
        <v>301</v>
      </c>
      <c r="F27" s="4">
        <v>13</v>
      </c>
      <c r="G27" s="87">
        <v>0</v>
      </c>
      <c r="H27" s="4">
        <v>1</v>
      </c>
      <c r="I27" s="87">
        <v>0</v>
      </c>
      <c r="J27" s="4">
        <v>38</v>
      </c>
      <c r="K27" s="4">
        <v>239</v>
      </c>
      <c r="L27" s="4" t="s">
        <v>58</v>
      </c>
      <c r="M27" s="4">
        <v>2</v>
      </c>
      <c r="N27" s="4" t="s">
        <v>58</v>
      </c>
      <c r="O27" s="74">
        <v>0</v>
      </c>
      <c r="P27" s="4" t="s">
        <v>58</v>
      </c>
      <c r="Q27" s="4">
        <v>1</v>
      </c>
      <c r="R27" s="4">
        <v>1</v>
      </c>
      <c r="S27" s="4">
        <v>6</v>
      </c>
    </row>
    <row r="28" spans="2:19" ht="12" customHeight="1">
      <c r="B28" s="5"/>
      <c r="F28" s="47" t="s">
        <v>191</v>
      </c>
      <c r="G28" s="47" t="s">
        <v>191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ht="12" customHeight="1">
      <c r="B29" s="5" t="s">
        <v>192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ht="12" customHeight="1">
      <c r="B30" s="5"/>
    </row>
    <row r="33" spans="5:19" ht="12" customHeight="1"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</sheetData>
  <sheetProtection/>
  <mergeCells count="18">
    <mergeCell ref="P3:P5"/>
    <mergeCell ref="Q3:Q5"/>
    <mergeCell ref="R3:R5"/>
    <mergeCell ref="S3:S5"/>
    <mergeCell ref="B7:D7"/>
    <mergeCell ref="B8:D8"/>
    <mergeCell ref="J3:J5"/>
    <mergeCell ref="K3:K5"/>
    <mergeCell ref="L3:L5"/>
    <mergeCell ref="M3:M5"/>
    <mergeCell ref="N3:N5"/>
    <mergeCell ref="O3:O5"/>
    <mergeCell ref="B3:D5"/>
    <mergeCell ref="E3:E5"/>
    <mergeCell ref="F3:F5"/>
    <mergeCell ref="G3:G5"/>
    <mergeCell ref="H3:H5"/>
    <mergeCell ref="I3:I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"/>
  <sheetViews>
    <sheetView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15" width="8.375" style="1" customWidth="1"/>
    <col min="16" max="17" width="9.25390625" style="1" customWidth="1"/>
    <col min="18" max="16384" width="9.00390625" style="1" customWidth="1"/>
  </cols>
  <sheetData>
    <row r="1" ht="14.25" customHeight="1">
      <c r="B1" s="7" t="s">
        <v>193</v>
      </c>
    </row>
    <row r="3" spans="2:15" ht="12" customHeight="1">
      <c r="B3" s="248" t="s">
        <v>194</v>
      </c>
      <c r="C3" s="251" t="s">
        <v>174</v>
      </c>
      <c r="D3" s="251" t="s">
        <v>195</v>
      </c>
      <c r="E3" s="189" t="s">
        <v>196</v>
      </c>
      <c r="F3" s="189" t="s">
        <v>197</v>
      </c>
      <c r="G3" s="189" t="s">
        <v>198</v>
      </c>
      <c r="H3" s="189" t="s">
        <v>199</v>
      </c>
      <c r="I3" s="189" t="s">
        <v>200</v>
      </c>
      <c r="J3" s="189" t="s">
        <v>201</v>
      </c>
      <c r="K3" s="189" t="s">
        <v>202</v>
      </c>
      <c r="L3" s="189" t="s">
        <v>203</v>
      </c>
      <c r="M3" s="189" t="s">
        <v>204</v>
      </c>
      <c r="N3" s="189" t="s">
        <v>205</v>
      </c>
      <c r="O3" s="189" t="s">
        <v>206</v>
      </c>
    </row>
    <row r="4" spans="2:15" ht="12" customHeight="1">
      <c r="B4" s="249"/>
      <c r="C4" s="217"/>
      <c r="D4" s="217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5" ht="12" customHeight="1">
      <c r="B5" s="250"/>
      <c r="C5" s="188"/>
      <c r="D5" s="188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2:15" ht="12" customHeight="1">
      <c r="B6" s="22"/>
      <c r="C6" s="2" t="s">
        <v>76</v>
      </c>
      <c r="D6" s="2" t="s">
        <v>76</v>
      </c>
      <c r="E6" s="2" t="s">
        <v>76</v>
      </c>
      <c r="F6" s="2" t="s">
        <v>76</v>
      </c>
      <c r="G6" s="2" t="s">
        <v>76</v>
      </c>
      <c r="H6" s="2" t="s">
        <v>76</v>
      </c>
      <c r="I6" s="2" t="s">
        <v>76</v>
      </c>
      <c r="J6" s="2" t="s">
        <v>76</v>
      </c>
      <c r="K6" s="2" t="s">
        <v>76</v>
      </c>
      <c r="L6" s="2" t="s">
        <v>76</v>
      </c>
      <c r="M6" s="2" t="s">
        <v>76</v>
      </c>
      <c r="N6" s="2" t="s">
        <v>76</v>
      </c>
      <c r="O6" s="2" t="s">
        <v>76</v>
      </c>
    </row>
    <row r="7" spans="2:15" ht="12" customHeight="1">
      <c r="B7" s="9" t="s">
        <v>207</v>
      </c>
      <c r="C7" s="89">
        <v>10</v>
      </c>
      <c r="D7" s="89" t="s">
        <v>156</v>
      </c>
      <c r="E7" s="89" t="s">
        <v>156</v>
      </c>
      <c r="F7" s="89" t="s">
        <v>156</v>
      </c>
      <c r="G7" s="89" t="s">
        <v>156</v>
      </c>
      <c r="H7" s="89" t="s">
        <v>156</v>
      </c>
      <c r="I7" s="89" t="s">
        <v>156</v>
      </c>
      <c r="J7" s="89" t="s">
        <v>156</v>
      </c>
      <c r="K7" s="89">
        <v>1</v>
      </c>
      <c r="L7" s="89" t="s">
        <v>156</v>
      </c>
      <c r="M7" s="89">
        <v>2</v>
      </c>
      <c r="N7" s="89">
        <v>2</v>
      </c>
      <c r="O7" s="89">
        <v>5</v>
      </c>
    </row>
    <row r="8" spans="2:15" ht="12" customHeight="1">
      <c r="B8" s="9" t="s">
        <v>209</v>
      </c>
      <c r="C8" s="89">
        <v>7</v>
      </c>
      <c r="D8" s="89" t="s">
        <v>156</v>
      </c>
      <c r="E8" s="89" t="s">
        <v>156</v>
      </c>
      <c r="F8" s="89" t="s">
        <v>156</v>
      </c>
      <c r="G8" s="89" t="s">
        <v>156</v>
      </c>
      <c r="H8" s="89" t="s">
        <v>156</v>
      </c>
      <c r="I8" s="89">
        <v>1</v>
      </c>
      <c r="J8" s="89" t="s">
        <v>156</v>
      </c>
      <c r="K8" s="89" t="s">
        <v>156</v>
      </c>
      <c r="L8" s="89" t="s">
        <v>156</v>
      </c>
      <c r="M8" s="89">
        <v>1</v>
      </c>
      <c r="N8" s="89">
        <v>4</v>
      </c>
      <c r="O8" s="89">
        <v>1</v>
      </c>
    </row>
    <row r="9" spans="2:15" ht="12" customHeight="1">
      <c r="B9" s="9" t="s">
        <v>211</v>
      </c>
      <c r="C9" s="89">
        <v>6</v>
      </c>
      <c r="D9" s="89" t="s">
        <v>156</v>
      </c>
      <c r="E9" s="89" t="s">
        <v>156</v>
      </c>
      <c r="F9" s="89" t="s">
        <v>156</v>
      </c>
      <c r="G9" s="89" t="s">
        <v>156</v>
      </c>
      <c r="H9" s="89" t="s">
        <v>156</v>
      </c>
      <c r="I9" s="89" t="s">
        <v>156</v>
      </c>
      <c r="J9" s="89">
        <v>2</v>
      </c>
      <c r="K9" s="89">
        <v>2</v>
      </c>
      <c r="L9" s="89" t="s">
        <v>156</v>
      </c>
      <c r="M9" s="89" t="s">
        <v>156</v>
      </c>
      <c r="N9" s="89">
        <v>2</v>
      </c>
      <c r="O9" s="89" t="s">
        <v>156</v>
      </c>
    </row>
    <row r="10" spans="2:15" ht="12" customHeight="1">
      <c r="B10" s="9" t="s">
        <v>213</v>
      </c>
      <c r="C10" s="89">
        <v>16</v>
      </c>
      <c r="D10" s="89" t="s">
        <v>156</v>
      </c>
      <c r="E10" s="89" t="s">
        <v>156</v>
      </c>
      <c r="F10" s="89" t="s">
        <v>156</v>
      </c>
      <c r="G10" s="89" t="s">
        <v>156</v>
      </c>
      <c r="H10" s="89" t="s">
        <v>156</v>
      </c>
      <c r="I10" s="89" t="s">
        <v>156</v>
      </c>
      <c r="J10" s="89" t="s">
        <v>156</v>
      </c>
      <c r="K10" s="89" t="s">
        <v>156</v>
      </c>
      <c r="L10" s="89" t="s">
        <v>156</v>
      </c>
      <c r="M10" s="89">
        <v>2</v>
      </c>
      <c r="N10" s="89">
        <v>14</v>
      </c>
      <c r="O10" s="89" t="s">
        <v>156</v>
      </c>
    </row>
    <row r="11" spans="2:15" s="29" customFormat="1" ht="12" customHeight="1">
      <c r="B11" s="90" t="s">
        <v>215</v>
      </c>
      <c r="C11" s="91">
        <v>7</v>
      </c>
      <c r="D11" s="89" t="s">
        <v>156</v>
      </c>
      <c r="E11" s="89" t="s">
        <v>156</v>
      </c>
      <c r="F11" s="89" t="s">
        <v>156</v>
      </c>
      <c r="G11" s="89" t="s">
        <v>156</v>
      </c>
      <c r="H11" s="89" t="s">
        <v>156</v>
      </c>
      <c r="I11" s="89" t="s">
        <v>156</v>
      </c>
      <c r="J11" s="89" t="s">
        <v>156</v>
      </c>
      <c r="K11" s="91">
        <v>5</v>
      </c>
      <c r="L11" s="89" t="s">
        <v>156</v>
      </c>
      <c r="M11" s="89" t="s">
        <v>156</v>
      </c>
      <c r="N11" s="91">
        <v>2</v>
      </c>
      <c r="O11" s="89" t="s">
        <v>156</v>
      </c>
    </row>
    <row r="12" spans="2:3" ht="12" customHeight="1">
      <c r="B12" s="5"/>
      <c r="C12" s="5"/>
    </row>
    <row r="13" spans="2:3" ht="12" customHeight="1">
      <c r="B13" s="5" t="s">
        <v>192</v>
      </c>
      <c r="C13" s="5"/>
    </row>
    <row r="14" spans="2:15" ht="12" customHeight="1">
      <c r="B14" s="5" t="s">
        <v>216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2" customHeight="1"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2:15" ht="12" customHeight="1"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</row>
  </sheetData>
  <sheetProtection/>
  <mergeCells count="16">
    <mergeCell ref="N3:N5"/>
    <mergeCell ref="O3:O5"/>
    <mergeCell ref="B15:O15"/>
    <mergeCell ref="B16:O16"/>
    <mergeCell ref="H3:H5"/>
    <mergeCell ref="I3:I5"/>
    <mergeCell ref="J3:J5"/>
    <mergeCell ref="K3:K5"/>
    <mergeCell ref="L3:L5"/>
    <mergeCell ref="M3:M5"/>
    <mergeCell ref="B3:B5"/>
    <mergeCell ref="C3:C5"/>
    <mergeCell ref="D3:D5"/>
    <mergeCell ref="E3:E5"/>
    <mergeCell ref="F3:F5"/>
    <mergeCell ref="G3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3"/>
  <sheetViews>
    <sheetView zoomScaleSheetLayoutView="115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75390625" style="1" customWidth="1"/>
    <col min="2" max="2" width="2.625" style="1" customWidth="1"/>
    <col min="3" max="3" width="1.875" style="1" customWidth="1"/>
    <col min="4" max="4" width="15.875" style="1" customWidth="1"/>
    <col min="5" max="5" width="13.75390625" style="92" customWidth="1"/>
    <col min="6" max="6" width="12.625" style="92" customWidth="1"/>
    <col min="7" max="7" width="14.875" style="92" bestFit="1" customWidth="1"/>
    <col min="8" max="8" width="14.875" style="92" customWidth="1"/>
    <col min="9" max="9" width="10.375" style="92" customWidth="1"/>
    <col min="10" max="10" width="11.50390625" style="92" customWidth="1"/>
    <col min="11" max="11" width="11.50390625" style="92" bestFit="1" customWidth="1"/>
    <col min="12" max="12" width="10.375" style="92" customWidth="1"/>
    <col min="13" max="13" width="12.625" style="92" bestFit="1" customWidth="1"/>
    <col min="14" max="15" width="12.625" style="92" customWidth="1"/>
    <col min="16" max="16" width="12.625" style="92" bestFit="1" customWidth="1"/>
    <col min="17" max="17" width="10.375" style="92" customWidth="1"/>
    <col min="18" max="18" width="12.125" style="92" customWidth="1"/>
    <col min="19" max="20" width="9.625" style="1" customWidth="1"/>
    <col min="21" max="16384" width="9.00390625" style="1" customWidth="1"/>
  </cols>
  <sheetData>
    <row r="1" ht="14.25" customHeight="1">
      <c r="C1" s="7" t="s">
        <v>217</v>
      </c>
    </row>
    <row r="3" spans="2:18" ht="12" customHeight="1">
      <c r="B3" s="208" t="s">
        <v>218</v>
      </c>
      <c r="C3" s="209"/>
      <c r="D3" s="210"/>
      <c r="E3" s="259" t="s">
        <v>219</v>
      </c>
      <c r="F3" s="259" t="s">
        <v>220</v>
      </c>
      <c r="G3" s="253" t="s">
        <v>221</v>
      </c>
      <c r="H3" s="253" t="s">
        <v>222</v>
      </c>
      <c r="I3" s="253" t="s">
        <v>223</v>
      </c>
      <c r="J3" s="256" t="s">
        <v>224</v>
      </c>
      <c r="K3" s="253" t="s">
        <v>225</v>
      </c>
      <c r="L3" s="256" t="s">
        <v>226</v>
      </c>
      <c r="M3" s="259" t="s">
        <v>227</v>
      </c>
      <c r="N3" s="259" t="s">
        <v>228</v>
      </c>
      <c r="O3" s="259" t="s">
        <v>229</v>
      </c>
      <c r="P3" s="259" t="s">
        <v>230</v>
      </c>
      <c r="Q3" s="259" t="s">
        <v>231</v>
      </c>
      <c r="R3" s="259" t="s">
        <v>232</v>
      </c>
    </row>
    <row r="4" spans="2:19" ht="12" customHeight="1">
      <c r="B4" s="211"/>
      <c r="C4" s="212"/>
      <c r="D4" s="213"/>
      <c r="E4" s="260"/>
      <c r="F4" s="260"/>
      <c r="G4" s="254"/>
      <c r="H4" s="262"/>
      <c r="I4" s="254"/>
      <c r="J4" s="257"/>
      <c r="K4" s="254"/>
      <c r="L4" s="257"/>
      <c r="M4" s="260"/>
      <c r="N4" s="260"/>
      <c r="O4" s="260"/>
      <c r="P4" s="260"/>
      <c r="Q4" s="260"/>
      <c r="R4" s="260"/>
      <c r="S4" s="93"/>
    </row>
    <row r="5" spans="2:19" ht="12" customHeight="1">
      <c r="B5" s="211"/>
      <c r="C5" s="212"/>
      <c r="D5" s="213"/>
      <c r="E5" s="260"/>
      <c r="F5" s="260"/>
      <c r="G5" s="254"/>
      <c r="H5" s="262"/>
      <c r="I5" s="254"/>
      <c r="J5" s="257"/>
      <c r="K5" s="254"/>
      <c r="L5" s="257"/>
      <c r="M5" s="260"/>
      <c r="N5" s="260"/>
      <c r="O5" s="260"/>
      <c r="P5" s="260"/>
      <c r="Q5" s="260"/>
      <c r="R5" s="260"/>
      <c r="S5" s="93"/>
    </row>
    <row r="6" spans="2:19" ht="12" customHeight="1">
      <c r="B6" s="214"/>
      <c r="C6" s="215"/>
      <c r="D6" s="216"/>
      <c r="E6" s="261"/>
      <c r="F6" s="261"/>
      <c r="G6" s="255"/>
      <c r="H6" s="263"/>
      <c r="I6" s="255"/>
      <c r="J6" s="258"/>
      <c r="K6" s="255"/>
      <c r="L6" s="258"/>
      <c r="M6" s="261"/>
      <c r="N6" s="261"/>
      <c r="O6" s="261"/>
      <c r="P6" s="261"/>
      <c r="Q6" s="261"/>
      <c r="R6" s="261"/>
      <c r="S6" s="93"/>
    </row>
    <row r="7" spans="2:18" ht="12" customHeight="1">
      <c r="B7" s="199"/>
      <c r="C7" s="200"/>
      <c r="D7" s="201"/>
      <c r="E7" s="89" t="s">
        <v>39</v>
      </c>
      <c r="F7" s="89" t="s">
        <v>39</v>
      </c>
      <c r="G7" s="89" t="s">
        <v>39</v>
      </c>
      <c r="H7" s="89" t="s">
        <v>39</v>
      </c>
      <c r="I7" s="89" t="s">
        <v>39</v>
      </c>
      <c r="J7" s="89" t="s">
        <v>39</v>
      </c>
      <c r="K7" s="89" t="s">
        <v>39</v>
      </c>
      <c r="L7" s="89" t="s">
        <v>39</v>
      </c>
      <c r="M7" s="89" t="s">
        <v>39</v>
      </c>
      <c r="N7" s="89" t="s">
        <v>39</v>
      </c>
      <c r="O7" s="89" t="s">
        <v>39</v>
      </c>
      <c r="P7" s="89" t="s">
        <v>39</v>
      </c>
      <c r="Q7" s="89" t="s">
        <v>39</v>
      </c>
      <c r="R7" s="89" t="s">
        <v>39</v>
      </c>
    </row>
    <row r="8" spans="2:18" ht="12" customHeight="1">
      <c r="B8" s="269" t="s">
        <v>233</v>
      </c>
      <c r="C8" s="272" t="s">
        <v>33</v>
      </c>
      <c r="D8" s="228"/>
      <c r="E8" s="94">
        <f>SUM(E9:E36)</f>
        <v>1197936395</v>
      </c>
      <c r="F8" s="94">
        <f>SUM(F9:F36)</f>
        <v>96127058</v>
      </c>
      <c r="G8" s="94">
        <v>161469</v>
      </c>
      <c r="H8" s="94">
        <f>SUM(H9:H36)</f>
        <v>116836787</v>
      </c>
      <c r="I8" s="94">
        <f>SUM(I9:I31)</f>
        <v>3528</v>
      </c>
      <c r="J8" s="94">
        <f>SUM(J9:J36)</f>
        <v>80495443</v>
      </c>
      <c r="K8" s="94">
        <v>13215</v>
      </c>
      <c r="L8" s="94">
        <v>2480</v>
      </c>
      <c r="M8" s="94">
        <v>46005</v>
      </c>
      <c r="N8" s="94">
        <f>SUM(N9:N36)</f>
        <v>352029369</v>
      </c>
      <c r="O8" s="94">
        <f>SUM(O9:O36)</f>
        <v>28630619</v>
      </c>
      <c r="P8" s="94" t="s">
        <v>80</v>
      </c>
      <c r="Q8" s="94" t="s">
        <v>80</v>
      </c>
      <c r="R8" s="94">
        <v>3242753</v>
      </c>
    </row>
    <row r="9" spans="2:18" ht="12" customHeight="1">
      <c r="B9" s="270"/>
      <c r="C9" s="22"/>
      <c r="D9" s="40" t="s">
        <v>234</v>
      </c>
      <c r="E9" s="95">
        <v>860783104</v>
      </c>
      <c r="F9" s="95">
        <v>79172870</v>
      </c>
      <c r="G9" s="95">
        <v>123326</v>
      </c>
      <c r="H9" s="95">
        <v>95530368</v>
      </c>
      <c r="I9" s="95">
        <v>2814</v>
      </c>
      <c r="J9" s="95">
        <v>39307700</v>
      </c>
      <c r="K9" s="95">
        <v>4526</v>
      </c>
      <c r="L9" s="95">
        <v>921</v>
      </c>
      <c r="M9" s="95">
        <v>24399</v>
      </c>
      <c r="N9" s="95">
        <v>317295811</v>
      </c>
      <c r="O9" s="95">
        <v>26891359</v>
      </c>
      <c r="P9" s="94" t="s">
        <v>80</v>
      </c>
      <c r="Q9" s="94" t="s">
        <v>80</v>
      </c>
      <c r="R9" s="96" t="s">
        <v>80</v>
      </c>
    </row>
    <row r="10" spans="2:18" ht="12" customHeight="1">
      <c r="B10" s="270"/>
      <c r="C10" s="22"/>
      <c r="D10" s="40" t="s">
        <v>235</v>
      </c>
      <c r="E10" s="95">
        <v>217893420</v>
      </c>
      <c r="F10" s="95">
        <v>11667780</v>
      </c>
      <c r="G10" s="95">
        <v>28262</v>
      </c>
      <c r="H10" s="95">
        <v>14986660</v>
      </c>
      <c r="I10" s="95">
        <v>568</v>
      </c>
      <c r="J10" s="95">
        <v>30595584</v>
      </c>
      <c r="K10" s="96" t="s">
        <v>80</v>
      </c>
      <c r="L10" s="96" t="s">
        <v>80</v>
      </c>
      <c r="M10" s="96" t="s">
        <v>80</v>
      </c>
      <c r="N10" s="95">
        <v>23854980</v>
      </c>
      <c r="O10" s="95">
        <v>1391600</v>
      </c>
      <c r="P10" s="94" t="s">
        <v>80</v>
      </c>
      <c r="Q10" s="94" t="s">
        <v>80</v>
      </c>
      <c r="R10" s="96" t="s">
        <v>80</v>
      </c>
    </row>
    <row r="11" spans="2:18" ht="12" customHeight="1">
      <c r="B11" s="270"/>
      <c r="C11" s="22"/>
      <c r="D11" s="97" t="s">
        <v>236</v>
      </c>
      <c r="E11" s="96" t="s">
        <v>80</v>
      </c>
      <c r="F11" s="96" t="s">
        <v>80</v>
      </c>
      <c r="G11" s="96" t="s">
        <v>80</v>
      </c>
      <c r="H11" s="95" t="s">
        <v>80</v>
      </c>
      <c r="I11" s="95" t="s">
        <v>80</v>
      </c>
      <c r="J11" s="96" t="s">
        <v>80</v>
      </c>
      <c r="K11" s="96" t="s">
        <v>80</v>
      </c>
      <c r="L11" s="96" t="s">
        <v>80</v>
      </c>
      <c r="M11" s="96" t="s">
        <v>80</v>
      </c>
      <c r="N11" s="95">
        <v>1361550</v>
      </c>
      <c r="O11" s="96" t="s">
        <v>80</v>
      </c>
      <c r="P11" s="94" t="s">
        <v>80</v>
      </c>
      <c r="Q11" s="94" t="s">
        <v>80</v>
      </c>
      <c r="R11" s="96" t="s">
        <v>80</v>
      </c>
    </row>
    <row r="12" spans="2:18" ht="12" customHeight="1">
      <c r="B12" s="270"/>
      <c r="C12" s="22"/>
      <c r="D12" s="97" t="s">
        <v>237</v>
      </c>
      <c r="E12" s="96">
        <v>3993300</v>
      </c>
      <c r="F12" s="96">
        <v>652500</v>
      </c>
      <c r="G12" s="96" t="s">
        <v>80</v>
      </c>
      <c r="H12" s="95">
        <v>1592100</v>
      </c>
      <c r="I12" s="95" t="s">
        <v>80</v>
      </c>
      <c r="J12" s="96" t="s">
        <v>80</v>
      </c>
      <c r="K12" s="95">
        <v>264</v>
      </c>
      <c r="L12" s="96" t="s">
        <v>80</v>
      </c>
      <c r="M12" s="96" t="s">
        <v>80</v>
      </c>
      <c r="N12" s="95">
        <v>965700</v>
      </c>
      <c r="O12" s="96">
        <v>313200</v>
      </c>
      <c r="P12" s="94" t="s">
        <v>80</v>
      </c>
      <c r="Q12" s="94" t="s">
        <v>80</v>
      </c>
      <c r="R12" s="96" t="s">
        <v>80</v>
      </c>
    </row>
    <row r="13" spans="2:18" ht="12" customHeight="1">
      <c r="B13" s="270"/>
      <c r="C13" s="22"/>
      <c r="D13" s="40" t="s">
        <v>238</v>
      </c>
      <c r="E13" s="96" t="s">
        <v>80</v>
      </c>
      <c r="F13" s="96" t="s">
        <v>80</v>
      </c>
      <c r="G13" s="96">
        <v>2601</v>
      </c>
      <c r="H13" s="96" t="s">
        <v>80</v>
      </c>
      <c r="I13" s="95" t="s">
        <v>80</v>
      </c>
      <c r="J13" s="96" t="s">
        <v>80</v>
      </c>
      <c r="K13" s="95">
        <v>7</v>
      </c>
      <c r="L13" s="95">
        <v>10</v>
      </c>
      <c r="M13" s="95">
        <v>17</v>
      </c>
      <c r="N13" s="96" t="s">
        <v>80</v>
      </c>
      <c r="O13" s="96" t="s">
        <v>80</v>
      </c>
      <c r="P13" s="94" t="s">
        <v>80</v>
      </c>
      <c r="Q13" s="94" t="s">
        <v>80</v>
      </c>
      <c r="R13" s="96" t="s">
        <v>80</v>
      </c>
    </row>
    <row r="14" spans="2:18" ht="12" customHeight="1">
      <c r="B14" s="270"/>
      <c r="C14" s="22"/>
      <c r="D14" s="40" t="s">
        <v>239</v>
      </c>
      <c r="E14" s="98" t="s">
        <v>80</v>
      </c>
      <c r="F14" s="98" t="s">
        <v>80</v>
      </c>
      <c r="G14" s="98" t="s">
        <v>80</v>
      </c>
      <c r="H14" s="98" t="s">
        <v>80</v>
      </c>
      <c r="I14" s="95" t="s">
        <v>80</v>
      </c>
      <c r="J14" s="98" t="s">
        <v>80</v>
      </c>
      <c r="K14" s="96">
        <v>870</v>
      </c>
      <c r="L14" s="95">
        <v>223</v>
      </c>
      <c r="M14" s="96">
        <v>1931</v>
      </c>
      <c r="N14" s="98" t="s">
        <v>80</v>
      </c>
      <c r="O14" s="98" t="s">
        <v>80</v>
      </c>
      <c r="P14" s="94" t="s">
        <v>80</v>
      </c>
      <c r="Q14" s="94" t="s">
        <v>80</v>
      </c>
      <c r="R14" s="96" t="s">
        <v>80</v>
      </c>
    </row>
    <row r="15" spans="2:18" ht="12" customHeight="1">
      <c r="B15" s="270"/>
      <c r="C15" s="22"/>
      <c r="D15" s="99" t="s">
        <v>240</v>
      </c>
      <c r="E15" s="98" t="s">
        <v>80</v>
      </c>
      <c r="F15" s="98" t="s">
        <v>80</v>
      </c>
      <c r="G15" s="98" t="s">
        <v>80</v>
      </c>
      <c r="H15" s="98" t="s">
        <v>80</v>
      </c>
      <c r="I15" s="95" t="s">
        <v>80</v>
      </c>
      <c r="J15" s="98" t="s">
        <v>80</v>
      </c>
      <c r="K15" s="95">
        <v>19</v>
      </c>
      <c r="L15" s="95">
        <v>5</v>
      </c>
      <c r="M15" s="96">
        <v>44</v>
      </c>
      <c r="N15" s="98" t="s">
        <v>80</v>
      </c>
      <c r="O15" s="98" t="s">
        <v>80</v>
      </c>
      <c r="P15" s="94" t="s">
        <v>80</v>
      </c>
      <c r="Q15" s="94" t="s">
        <v>80</v>
      </c>
      <c r="R15" s="96" t="s">
        <v>80</v>
      </c>
    </row>
    <row r="16" spans="2:18" ht="12" customHeight="1">
      <c r="B16" s="270"/>
      <c r="C16" s="22"/>
      <c r="D16" s="99" t="s">
        <v>241</v>
      </c>
      <c r="E16" s="95">
        <v>3580886</v>
      </c>
      <c r="F16" s="95" t="s">
        <v>80</v>
      </c>
      <c r="G16" s="98" t="s">
        <v>80</v>
      </c>
      <c r="H16" s="98" t="s">
        <v>80</v>
      </c>
      <c r="I16" s="95" t="s">
        <v>80</v>
      </c>
      <c r="J16" s="95">
        <v>359890</v>
      </c>
      <c r="K16" s="96" t="s">
        <v>80</v>
      </c>
      <c r="L16" s="96" t="s">
        <v>80</v>
      </c>
      <c r="M16" s="96" t="s">
        <v>80</v>
      </c>
      <c r="N16" s="98" t="s">
        <v>80</v>
      </c>
      <c r="O16" s="98" t="s">
        <v>80</v>
      </c>
      <c r="P16" s="94" t="s">
        <v>80</v>
      </c>
      <c r="Q16" s="94" t="s">
        <v>80</v>
      </c>
      <c r="R16" s="96" t="s">
        <v>80</v>
      </c>
    </row>
    <row r="17" spans="2:18" ht="12" customHeight="1">
      <c r="B17" s="270"/>
      <c r="C17" s="22"/>
      <c r="D17" s="40" t="s">
        <v>242</v>
      </c>
      <c r="E17" s="95">
        <v>16452367</v>
      </c>
      <c r="F17" s="98">
        <v>762480</v>
      </c>
      <c r="G17" s="95">
        <v>2431</v>
      </c>
      <c r="H17" s="100">
        <v>1488063</v>
      </c>
      <c r="I17" s="98">
        <v>25</v>
      </c>
      <c r="J17" s="95">
        <v>2381185</v>
      </c>
      <c r="K17" s="95">
        <v>83</v>
      </c>
      <c r="L17" s="96" t="s">
        <v>80</v>
      </c>
      <c r="M17" s="95">
        <v>159</v>
      </c>
      <c r="N17" s="98" t="s">
        <v>80</v>
      </c>
      <c r="O17" s="98" t="s">
        <v>80</v>
      </c>
      <c r="P17" s="94" t="s">
        <v>80</v>
      </c>
      <c r="Q17" s="94" t="s">
        <v>80</v>
      </c>
      <c r="R17" s="96" t="s">
        <v>80</v>
      </c>
    </row>
    <row r="18" spans="2:18" ht="12" customHeight="1">
      <c r="B18" s="270"/>
      <c r="C18" s="22"/>
      <c r="D18" s="40" t="s">
        <v>243</v>
      </c>
      <c r="E18" s="95">
        <v>12202786</v>
      </c>
      <c r="F18" s="95" t="s">
        <v>80</v>
      </c>
      <c r="G18" s="95">
        <v>1002</v>
      </c>
      <c r="H18" s="100" t="s">
        <v>80</v>
      </c>
      <c r="I18" s="98">
        <v>76</v>
      </c>
      <c r="J18" s="95">
        <v>1716322</v>
      </c>
      <c r="K18" s="95">
        <v>46</v>
      </c>
      <c r="L18" s="96" t="s">
        <v>80</v>
      </c>
      <c r="M18" s="96" t="s">
        <v>80</v>
      </c>
      <c r="N18" s="98" t="s">
        <v>80</v>
      </c>
      <c r="O18" s="98" t="s">
        <v>80</v>
      </c>
      <c r="P18" s="94" t="s">
        <v>80</v>
      </c>
      <c r="Q18" s="94" t="s">
        <v>80</v>
      </c>
      <c r="R18" s="96" t="s">
        <v>80</v>
      </c>
    </row>
    <row r="19" spans="2:18" ht="12" customHeight="1">
      <c r="B19" s="270"/>
      <c r="C19" s="22"/>
      <c r="D19" s="40" t="s">
        <v>244</v>
      </c>
      <c r="E19" s="95">
        <v>4598200</v>
      </c>
      <c r="F19" s="95">
        <v>467800</v>
      </c>
      <c r="G19" s="95">
        <v>519</v>
      </c>
      <c r="H19" s="100" t="s">
        <v>80</v>
      </c>
      <c r="I19" s="100" t="s">
        <v>80</v>
      </c>
      <c r="J19" s="95">
        <v>493000</v>
      </c>
      <c r="K19" s="96" t="s">
        <v>80</v>
      </c>
      <c r="L19" s="96" t="s">
        <v>80</v>
      </c>
      <c r="M19" s="96" t="s">
        <v>80</v>
      </c>
      <c r="N19" s="98" t="s">
        <v>80</v>
      </c>
      <c r="O19" s="98" t="s">
        <v>80</v>
      </c>
      <c r="P19" s="94" t="s">
        <v>80</v>
      </c>
      <c r="Q19" s="94" t="s">
        <v>80</v>
      </c>
      <c r="R19" s="96" t="s">
        <v>80</v>
      </c>
    </row>
    <row r="20" spans="2:18" ht="12" customHeight="1">
      <c r="B20" s="270"/>
      <c r="C20" s="22"/>
      <c r="D20" s="40" t="s">
        <v>245</v>
      </c>
      <c r="E20" s="95">
        <v>2094000</v>
      </c>
      <c r="F20" s="95" t="s">
        <v>80</v>
      </c>
      <c r="G20" s="98">
        <v>178</v>
      </c>
      <c r="H20" s="100">
        <v>362200</v>
      </c>
      <c r="I20" s="100" t="s">
        <v>80</v>
      </c>
      <c r="J20" s="95">
        <v>388500</v>
      </c>
      <c r="K20" s="96" t="s">
        <v>80</v>
      </c>
      <c r="L20" s="96" t="s">
        <v>80</v>
      </c>
      <c r="M20" s="96" t="s">
        <v>80</v>
      </c>
      <c r="N20" s="98" t="s">
        <v>80</v>
      </c>
      <c r="O20" s="98" t="s">
        <v>80</v>
      </c>
      <c r="P20" s="94" t="s">
        <v>80</v>
      </c>
      <c r="Q20" s="94" t="s">
        <v>80</v>
      </c>
      <c r="R20" s="96" t="s">
        <v>80</v>
      </c>
    </row>
    <row r="21" spans="2:18" ht="12" customHeight="1">
      <c r="B21" s="270"/>
      <c r="C21" s="22"/>
      <c r="D21" s="40" t="s">
        <v>246</v>
      </c>
      <c r="E21" s="95">
        <v>15969200</v>
      </c>
      <c r="F21" s="98">
        <v>1166380</v>
      </c>
      <c r="G21" s="95" t="s">
        <v>80</v>
      </c>
      <c r="H21" s="100" t="s">
        <v>80</v>
      </c>
      <c r="I21" s="100" t="s">
        <v>80</v>
      </c>
      <c r="J21" s="95">
        <v>1722760</v>
      </c>
      <c r="K21" s="96" t="s">
        <v>80</v>
      </c>
      <c r="L21" s="96" t="s">
        <v>80</v>
      </c>
      <c r="M21" s="96" t="s">
        <v>80</v>
      </c>
      <c r="N21" s="98" t="s">
        <v>80</v>
      </c>
      <c r="O21" s="98" t="s">
        <v>80</v>
      </c>
      <c r="P21" s="94" t="s">
        <v>80</v>
      </c>
      <c r="Q21" s="94" t="s">
        <v>80</v>
      </c>
      <c r="R21" s="96" t="s">
        <v>80</v>
      </c>
    </row>
    <row r="22" spans="2:18" ht="12" customHeight="1">
      <c r="B22" s="270"/>
      <c r="C22" s="22"/>
      <c r="D22" s="40" t="s">
        <v>247</v>
      </c>
      <c r="E22" s="95">
        <v>375000</v>
      </c>
      <c r="F22" s="95" t="s">
        <v>80</v>
      </c>
      <c r="G22" s="95" t="s">
        <v>80</v>
      </c>
      <c r="H22" s="96" t="s">
        <v>80</v>
      </c>
      <c r="I22" s="100" t="s">
        <v>80</v>
      </c>
      <c r="J22" s="95">
        <v>39000</v>
      </c>
      <c r="K22" s="96" t="s">
        <v>80</v>
      </c>
      <c r="L22" s="96" t="s">
        <v>80</v>
      </c>
      <c r="M22" s="96" t="s">
        <v>80</v>
      </c>
      <c r="N22" s="95" t="s">
        <v>80</v>
      </c>
      <c r="O22" s="98" t="s">
        <v>80</v>
      </c>
      <c r="P22" s="94" t="s">
        <v>80</v>
      </c>
      <c r="Q22" s="94" t="s">
        <v>80</v>
      </c>
      <c r="R22" s="96" t="s">
        <v>80</v>
      </c>
    </row>
    <row r="23" spans="2:18" ht="12" customHeight="1">
      <c r="B23" s="270"/>
      <c r="C23" s="22"/>
      <c r="D23" s="99" t="s">
        <v>248</v>
      </c>
      <c r="E23" s="95">
        <v>1992510</v>
      </c>
      <c r="F23" s="95">
        <v>111540</v>
      </c>
      <c r="G23" s="96">
        <v>254</v>
      </c>
      <c r="H23" s="96">
        <v>147030</v>
      </c>
      <c r="I23" s="95">
        <v>5</v>
      </c>
      <c r="J23" s="95">
        <v>243360</v>
      </c>
      <c r="K23" s="101">
        <v>20</v>
      </c>
      <c r="L23" s="101">
        <v>5</v>
      </c>
      <c r="M23" s="101">
        <v>41</v>
      </c>
      <c r="N23" s="95">
        <v>172380</v>
      </c>
      <c r="O23" s="98" t="s">
        <v>80</v>
      </c>
      <c r="P23" s="94" t="s">
        <v>80</v>
      </c>
      <c r="Q23" s="94" t="s">
        <v>80</v>
      </c>
      <c r="R23" s="96" t="s">
        <v>80</v>
      </c>
    </row>
    <row r="24" spans="2:18" ht="12" customHeight="1">
      <c r="B24" s="270"/>
      <c r="C24" s="22"/>
      <c r="D24" s="40" t="s">
        <v>249</v>
      </c>
      <c r="E24" s="95">
        <v>13685123</v>
      </c>
      <c r="F24" s="98">
        <v>1535628</v>
      </c>
      <c r="G24" s="95">
        <v>2522</v>
      </c>
      <c r="H24" s="95">
        <v>1539976</v>
      </c>
      <c r="I24" s="95">
        <v>32</v>
      </c>
      <c r="J24" s="98">
        <v>1987382</v>
      </c>
      <c r="K24" s="101">
        <v>7368</v>
      </c>
      <c r="L24" s="101">
        <v>1317</v>
      </c>
      <c r="M24" s="101">
        <v>19390</v>
      </c>
      <c r="N24" s="98">
        <v>3208988</v>
      </c>
      <c r="O24" s="98" t="s">
        <v>80</v>
      </c>
      <c r="P24" s="94" t="s">
        <v>80</v>
      </c>
      <c r="Q24" s="94" t="s">
        <v>80</v>
      </c>
      <c r="R24" s="96" t="s">
        <v>80</v>
      </c>
    </row>
    <row r="25" spans="2:18" ht="12" customHeight="1">
      <c r="B25" s="270"/>
      <c r="C25" s="22"/>
      <c r="D25" s="40" t="s">
        <v>250</v>
      </c>
      <c r="E25" s="95">
        <v>359620</v>
      </c>
      <c r="F25" s="95" t="s">
        <v>80</v>
      </c>
      <c r="G25" s="95" t="s">
        <v>80</v>
      </c>
      <c r="H25" s="96" t="s">
        <v>80</v>
      </c>
      <c r="I25" s="96" t="s">
        <v>80</v>
      </c>
      <c r="J25" s="95" t="s">
        <v>80</v>
      </c>
      <c r="K25" s="96" t="s">
        <v>80</v>
      </c>
      <c r="L25" s="96" t="s">
        <v>80</v>
      </c>
      <c r="M25" s="96" t="s">
        <v>80</v>
      </c>
      <c r="N25" s="95" t="s">
        <v>80</v>
      </c>
      <c r="O25" s="95" t="s">
        <v>80</v>
      </c>
      <c r="P25" s="94" t="s">
        <v>80</v>
      </c>
      <c r="Q25" s="94" t="s">
        <v>80</v>
      </c>
      <c r="R25" s="96" t="s">
        <v>80</v>
      </c>
    </row>
    <row r="26" spans="2:18" ht="12" customHeight="1">
      <c r="B26" s="270"/>
      <c r="C26" s="22"/>
      <c r="D26" s="40" t="s">
        <v>251</v>
      </c>
      <c r="E26" s="95">
        <v>2979960</v>
      </c>
      <c r="F26" s="95">
        <v>165060</v>
      </c>
      <c r="G26" s="95">
        <v>375</v>
      </c>
      <c r="H26" s="95">
        <v>220190</v>
      </c>
      <c r="I26" s="95">
        <v>8</v>
      </c>
      <c r="J26" s="95">
        <v>427740</v>
      </c>
      <c r="K26" s="96" t="s">
        <v>80</v>
      </c>
      <c r="L26" s="96" t="s">
        <v>80</v>
      </c>
      <c r="M26" s="96" t="s">
        <v>80</v>
      </c>
      <c r="N26" s="98">
        <v>272160</v>
      </c>
      <c r="O26" s="98">
        <v>34460</v>
      </c>
      <c r="P26" s="94" t="s">
        <v>80</v>
      </c>
      <c r="Q26" s="94" t="s">
        <v>80</v>
      </c>
      <c r="R26" s="96" t="s">
        <v>80</v>
      </c>
    </row>
    <row r="27" spans="2:18" ht="12" customHeight="1">
      <c r="B27" s="270"/>
      <c r="C27" s="22"/>
      <c r="D27" s="40" t="s">
        <v>252</v>
      </c>
      <c r="E27" s="98">
        <v>2250060</v>
      </c>
      <c r="F27" s="98">
        <v>425020</v>
      </c>
      <c r="G27" s="95" t="s">
        <v>80</v>
      </c>
      <c r="H27" s="98" t="s">
        <v>80</v>
      </c>
      <c r="I27" s="98" t="s">
        <v>80</v>
      </c>
      <c r="J27" s="98" t="s">
        <v>80</v>
      </c>
      <c r="K27" s="96" t="s">
        <v>80</v>
      </c>
      <c r="L27" s="96" t="s">
        <v>80</v>
      </c>
      <c r="M27" s="96" t="s">
        <v>80</v>
      </c>
      <c r="N27" s="98" t="s">
        <v>80</v>
      </c>
      <c r="O27" s="98" t="s">
        <v>80</v>
      </c>
      <c r="P27" s="94" t="s">
        <v>80</v>
      </c>
      <c r="Q27" s="94" t="s">
        <v>80</v>
      </c>
      <c r="R27" s="96" t="s">
        <v>80</v>
      </c>
    </row>
    <row r="28" spans="2:18" ht="12" customHeight="1">
      <c r="B28" s="270"/>
      <c r="C28" s="22"/>
      <c r="D28" s="40" t="s">
        <v>253</v>
      </c>
      <c r="E28" s="98" t="s">
        <v>80</v>
      </c>
      <c r="F28" s="95" t="s">
        <v>80</v>
      </c>
      <c r="G28" s="95" t="s">
        <v>80</v>
      </c>
      <c r="H28" s="98" t="s">
        <v>80</v>
      </c>
      <c r="I28" s="98" t="s">
        <v>80</v>
      </c>
      <c r="J28" s="98" t="s">
        <v>80</v>
      </c>
      <c r="K28" s="96" t="s">
        <v>80</v>
      </c>
      <c r="L28" s="96" t="s">
        <v>80</v>
      </c>
      <c r="M28" s="96" t="s">
        <v>80</v>
      </c>
      <c r="N28" s="98" t="s">
        <v>80</v>
      </c>
      <c r="O28" s="98" t="s">
        <v>80</v>
      </c>
      <c r="P28" s="94" t="s">
        <v>80</v>
      </c>
      <c r="Q28" s="94" t="s">
        <v>80</v>
      </c>
      <c r="R28" s="96" t="s">
        <v>80</v>
      </c>
    </row>
    <row r="29" spans="2:18" ht="12" customHeight="1">
      <c r="B29" s="270"/>
      <c r="C29" s="22"/>
      <c r="D29" s="40" t="s">
        <v>254</v>
      </c>
      <c r="E29" s="102" t="s">
        <v>80</v>
      </c>
      <c r="F29" s="101" t="s">
        <v>80</v>
      </c>
      <c r="G29" s="95" t="s">
        <v>80</v>
      </c>
      <c r="H29" s="102" t="s">
        <v>80</v>
      </c>
      <c r="I29" s="98" t="s">
        <v>80</v>
      </c>
      <c r="J29" s="102" t="s">
        <v>80</v>
      </c>
      <c r="K29" s="96" t="s">
        <v>80</v>
      </c>
      <c r="L29" s="96" t="s">
        <v>80</v>
      </c>
      <c r="M29" s="96" t="s">
        <v>80</v>
      </c>
      <c r="N29" s="102" t="s">
        <v>80</v>
      </c>
      <c r="O29" s="102" t="s">
        <v>80</v>
      </c>
      <c r="P29" s="94" t="s">
        <v>80</v>
      </c>
      <c r="Q29" s="94" t="s">
        <v>80</v>
      </c>
      <c r="R29" s="96" t="s">
        <v>80</v>
      </c>
    </row>
    <row r="30" spans="2:18" ht="12" customHeight="1">
      <c r="B30" s="270"/>
      <c r="C30" s="58"/>
      <c r="D30" s="103" t="s">
        <v>255</v>
      </c>
      <c r="E30" s="101">
        <v>150000</v>
      </c>
      <c r="F30" s="101" t="s">
        <v>80</v>
      </c>
      <c r="G30" s="95" t="s">
        <v>80</v>
      </c>
      <c r="H30" s="96" t="s">
        <v>80</v>
      </c>
      <c r="I30" s="98" t="s">
        <v>80</v>
      </c>
      <c r="J30" s="101">
        <v>425020</v>
      </c>
      <c r="K30" s="96" t="s">
        <v>80</v>
      </c>
      <c r="L30" s="96" t="s">
        <v>80</v>
      </c>
      <c r="M30" s="96" t="s">
        <v>80</v>
      </c>
      <c r="N30" s="101" t="s">
        <v>80</v>
      </c>
      <c r="O30" s="96" t="s">
        <v>80</v>
      </c>
      <c r="P30" s="94" t="s">
        <v>80</v>
      </c>
      <c r="Q30" s="94" t="s">
        <v>80</v>
      </c>
      <c r="R30" s="96" t="s">
        <v>80</v>
      </c>
    </row>
    <row r="31" spans="2:18" ht="12" customHeight="1">
      <c r="B31" s="271"/>
      <c r="C31" s="58"/>
      <c r="D31" s="48" t="s">
        <v>10</v>
      </c>
      <c r="E31" s="95">
        <v>38576859</v>
      </c>
      <c r="F31" s="95" t="s">
        <v>80</v>
      </c>
      <c r="G31" s="95" t="s">
        <v>80</v>
      </c>
      <c r="H31" s="95">
        <v>970200</v>
      </c>
      <c r="I31" s="98" t="s">
        <v>80</v>
      </c>
      <c r="J31" s="95">
        <v>408000</v>
      </c>
      <c r="K31" s="95">
        <v>11</v>
      </c>
      <c r="L31" s="96" t="s">
        <v>80</v>
      </c>
      <c r="M31" s="95">
        <v>25</v>
      </c>
      <c r="N31" s="95">
        <v>4897800</v>
      </c>
      <c r="O31" s="104" t="s">
        <v>80</v>
      </c>
      <c r="P31" s="94" t="s">
        <v>80</v>
      </c>
      <c r="Q31" s="94" t="s">
        <v>80</v>
      </c>
      <c r="R31" s="96" t="s">
        <v>80</v>
      </c>
    </row>
    <row r="32" spans="2:18" ht="12" customHeight="1">
      <c r="B32" s="264" t="s">
        <v>256</v>
      </c>
      <c r="C32" s="267" t="s">
        <v>33</v>
      </c>
      <c r="D32" s="226"/>
      <c r="E32" s="94" t="s">
        <v>80</v>
      </c>
      <c r="F32" s="94" t="s">
        <v>80</v>
      </c>
      <c r="G32" s="105">
        <v>295841</v>
      </c>
      <c r="H32" s="98" t="s">
        <v>80</v>
      </c>
      <c r="I32" s="98" t="s">
        <v>80</v>
      </c>
      <c r="J32" s="96" t="s">
        <v>80</v>
      </c>
      <c r="K32" s="105">
        <v>162459</v>
      </c>
      <c r="L32" s="96" t="s">
        <v>80</v>
      </c>
      <c r="M32" s="105">
        <v>1145384</v>
      </c>
      <c r="N32" s="101" t="s">
        <v>80</v>
      </c>
      <c r="O32" s="101" t="s">
        <v>80</v>
      </c>
      <c r="P32" s="106">
        <v>235595</v>
      </c>
      <c r="Q32" s="94" t="s">
        <v>80</v>
      </c>
      <c r="R32" s="96" t="s">
        <v>80</v>
      </c>
    </row>
    <row r="33" spans="2:18" ht="12" customHeight="1">
      <c r="B33" s="265"/>
      <c r="C33" s="22"/>
      <c r="D33" s="48" t="s">
        <v>257</v>
      </c>
      <c r="E33" s="95" t="s">
        <v>80</v>
      </c>
      <c r="F33" s="95" t="s">
        <v>80</v>
      </c>
      <c r="G33" s="96">
        <v>252647</v>
      </c>
      <c r="H33" s="98" t="s">
        <v>80</v>
      </c>
      <c r="I33" s="98" t="s">
        <v>80</v>
      </c>
      <c r="J33" s="96" t="s">
        <v>80</v>
      </c>
      <c r="K33" s="95">
        <v>90700</v>
      </c>
      <c r="L33" s="96" t="s">
        <v>80</v>
      </c>
      <c r="M33" s="95">
        <v>874738</v>
      </c>
      <c r="N33" s="101" t="s">
        <v>80</v>
      </c>
      <c r="O33" s="101" t="s">
        <v>80</v>
      </c>
      <c r="P33" s="95">
        <v>235595</v>
      </c>
      <c r="Q33" s="94" t="s">
        <v>80</v>
      </c>
      <c r="R33" s="96" t="s">
        <v>80</v>
      </c>
    </row>
    <row r="34" spans="2:18" ht="12" customHeight="1">
      <c r="B34" s="265"/>
      <c r="C34" s="22"/>
      <c r="D34" s="107" t="s">
        <v>258</v>
      </c>
      <c r="E34" s="95" t="s">
        <v>80</v>
      </c>
      <c r="F34" s="95" t="s">
        <v>80</v>
      </c>
      <c r="G34" s="96">
        <v>6</v>
      </c>
      <c r="H34" s="98" t="s">
        <v>80</v>
      </c>
      <c r="I34" s="98" t="s">
        <v>80</v>
      </c>
      <c r="J34" s="96" t="s">
        <v>80</v>
      </c>
      <c r="K34" s="96" t="s">
        <v>80</v>
      </c>
      <c r="L34" s="96" t="s">
        <v>80</v>
      </c>
      <c r="M34" s="96" t="s">
        <v>80</v>
      </c>
      <c r="N34" s="101" t="s">
        <v>80</v>
      </c>
      <c r="O34" s="101" t="s">
        <v>80</v>
      </c>
      <c r="P34" s="101" t="s">
        <v>80</v>
      </c>
      <c r="Q34" s="94" t="s">
        <v>80</v>
      </c>
      <c r="R34" s="96" t="s">
        <v>80</v>
      </c>
    </row>
    <row r="35" spans="2:18" ht="12" customHeight="1">
      <c r="B35" s="265"/>
      <c r="C35" s="22"/>
      <c r="D35" s="107" t="s">
        <v>259</v>
      </c>
      <c r="E35" s="95" t="s">
        <v>80</v>
      </c>
      <c r="F35" s="95" t="s">
        <v>80</v>
      </c>
      <c r="G35" s="96">
        <v>43187</v>
      </c>
      <c r="H35" s="98" t="s">
        <v>80</v>
      </c>
      <c r="I35" s="98" t="s">
        <v>80</v>
      </c>
      <c r="J35" s="96" t="s">
        <v>80</v>
      </c>
      <c r="K35" s="96" t="s">
        <v>80</v>
      </c>
      <c r="L35" s="96" t="s">
        <v>80</v>
      </c>
      <c r="M35" s="96" t="s">
        <v>80</v>
      </c>
      <c r="N35" s="101" t="s">
        <v>80</v>
      </c>
      <c r="O35" s="101" t="s">
        <v>80</v>
      </c>
      <c r="P35" s="101" t="s">
        <v>80</v>
      </c>
      <c r="Q35" s="94" t="s">
        <v>80</v>
      </c>
      <c r="R35" s="96" t="s">
        <v>80</v>
      </c>
    </row>
    <row r="36" spans="2:18" ht="12" customHeight="1">
      <c r="B36" s="266"/>
      <c r="C36" s="22"/>
      <c r="D36" s="40" t="s">
        <v>260</v>
      </c>
      <c r="E36" s="95" t="s">
        <v>80</v>
      </c>
      <c r="F36" s="95" t="s">
        <v>80</v>
      </c>
      <c r="G36" s="95" t="s">
        <v>80</v>
      </c>
      <c r="H36" s="98" t="s">
        <v>80</v>
      </c>
      <c r="I36" s="98" t="s">
        <v>80</v>
      </c>
      <c r="J36" s="96" t="s">
        <v>80</v>
      </c>
      <c r="K36" s="95">
        <v>71760</v>
      </c>
      <c r="L36" s="96" t="s">
        <v>80</v>
      </c>
      <c r="M36" s="95">
        <v>270647</v>
      </c>
      <c r="N36" s="95" t="s">
        <v>80</v>
      </c>
      <c r="O36" s="95" t="s">
        <v>80</v>
      </c>
      <c r="P36" s="95" t="s">
        <v>80</v>
      </c>
      <c r="Q36" s="94" t="s">
        <v>80</v>
      </c>
      <c r="R36" s="96" t="s">
        <v>80</v>
      </c>
    </row>
    <row r="37" spans="3:18" s="108" customFormat="1" ht="12" customHeight="1">
      <c r="C37" s="268"/>
      <c r="D37" s="268"/>
      <c r="E37" s="109"/>
      <c r="F37" s="109"/>
      <c r="G37" s="110"/>
      <c r="H37" s="110"/>
      <c r="I37" s="109"/>
      <c r="J37" s="109"/>
      <c r="K37" s="109"/>
      <c r="L37" s="109"/>
      <c r="M37" s="109"/>
      <c r="N37" s="109"/>
      <c r="O37" s="110"/>
      <c r="P37" s="109"/>
      <c r="Q37" s="110"/>
      <c r="R37" s="110"/>
    </row>
    <row r="38" spans="3:9" ht="12" customHeight="1">
      <c r="C38" s="5" t="s">
        <v>261</v>
      </c>
      <c r="I38" s="111"/>
    </row>
    <row r="39" ht="12" customHeight="1">
      <c r="C39" s="5" t="s">
        <v>262</v>
      </c>
    </row>
    <row r="40" ht="12" customHeight="1">
      <c r="C40" s="5" t="s">
        <v>263</v>
      </c>
    </row>
    <row r="43" ht="12" customHeight="1">
      <c r="Q43" s="112"/>
    </row>
  </sheetData>
  <sheetProtection/>
  <mergeCells count="21">
    <mergeCell ref="C37:D37"/>
    <mergeCell ref="P3:P6"/>
    <mergeCell ref="Q3:Q6"/>
    <mergeCell ref="R3:R6"/>
    <mergeCell ref="B7:D7"/>
    <mergeCell ref="B8:B31"/>
    <mergeCell ref="C8:D8"/>
    <mergeCell ref="J3:J6"/>
    <mergeCell ref="B3:D6"/>
    <mergeCell ref="E3:E6"/>
    <mergeCell ref="F3:F6"/>
    <mergeCell ref="G3:G6"/>
    <mergeCell ref="H3:H6"/>
    <mergeCell ref="B32:B36"/>
    <mergeCell ref="C32:D32"/>
    <mergeCell ref="I3:I6"/>
    <mergeCell ref="K3:K6"/>
    <mergeCell ref="L3:L6"/>
    <mergeCell ref="M3:M6"/>
    <mergeCell ref="N3:N6"/>
    <mergeCell ref="O3:O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headerFooter alignWithMargins="0">
    <oddHeader>&amp;L&amp;F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SheetLayoutView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50390625" style="1" customWidth="1"/>
    <col min="4" max="4" width="2.625" style="1" customWidth="1"/>
    <col min="5" max="10" width="6.625" style="1" customWidth="1"/>
    <col min="11" max="11" width="9.625" style="1" bestFit="1" customWidth="1"/>
    <col min="12" max="12" width="7.875" style="1" customWidth="1"/>
    <col min="13" max="17" width="6.625" style="1" customWidth="1"/>
    <col min="18" max="18" width="7.875" style="1" customWidth="1"/>
    <col min="19" max="19" width="9.00390625" style="1" customWidth="1"/>
    <col min="20" max="20" width="9.00390625" style="92" customWidth="1"/>
    <col min="21" max="16384" width="9.00390625" style="1" customWidth="1"/>
  </cols>
  <sheetData>
    <row r="1" ht="14.25" customHeight="1">
      <c r="B1" s="7" t="s">
        <v>264</v>
      </c>
    </row>
    <row r="2" spans="5:11" ht="12" customHeight="1">
      <c r="E2" s="47"/>
      <c r="F2" s="47"/>
      <c r="G2" s="47"/>
      <c r="H2" s="47"/>
      <c r="I2" s="47"/>
      <c r="J2" s="47"/>
      <c r="K2" s="47"/>
    </row>
    <row r="3" spans="1:18" ht="12" customHeight="1">
      <c r="A3" s="1" t="s">
        <v>191</v>
      </c>
      <c r="B3" s="273" t="s">
        <v>1</v>
      </c>
      <c r="C3" s="274"/>
      <c r="D3" s="275"/>
      <c r="E3" s="251" t="s">
        <v>265</v>
      </c>
      <c r="F3" s="251" t="s">
        <v>266</v>
      </c>
      <c r="G3" s="189" t="s">
        <v>267</v>
      </c>
      <c r="H3" s="15"/>
      <c r="I3" s="282" t="s">
        <v>268</v>
      </c>
      <c r="J3" s="196" t="s">
        <v>269</v>
      </c>
      <c r="K3" s="196" t="s">
        <v>270</v>
      </c>
      <c r="L3" s="282" t="s">
        <v>271</v>
      </c>
      <c r="M3" s="251" t="s">
        <v>227</v>
      </c>
      <c r="N3" s="251" t="s">
        <v>228</v>
      </c>
      <c r="O3" s="251" t="s">
        <v>272</v>
      </c>
      <c r="P3" s="251" t="s">
        <v>273</v>
      </c>
      <c r="Q3" s="251" t="s">
        <v>231</v>
      </c>
      <c r="R3" s="251" t="s">
        <v>232</v>
      </c>
    </row>
    <row r="4" spans="2:18" ht="12" customHeight="1">
      <c r="B4" s="276"/>
      <c r="C4" s="277"/>
      <c r="D4" s="278"/>
      <c r="E4" s="217"/>
      <c r="F4" s="217"/>
      <c r="G4" s="190"/>
      <c r="H4" s="16" t="s">
        <v>274</v>
      </c>
      <c r="I4" s="283"/>
      <c r="J4" s="285"/>
      <c r="K4" s="290"/>
      <c r="L4" s="283"/>
      <c r="M4" s="217"/>
      <c r="N4" s="217"/>
      <c r="O4" s="217"/>
      <c r="P4" s="217"/>
      <c r="Q4" s="217"/>
      <c r="R4" s="217"/>
    </row>
    <row r="5" spans="2:18" ht="12" customHeight="1">
      <c r="B5" s="276"/>
      <c r="C5" s="277"/>
      <c r="D5" s="278"/>
      <c r="E5" s="217"/>
      <c r="F5" s="217"/>
      <c r="G5" s="190"/>
      <c r="H5" s="16" t="s">
        <v>275</v>
      </c>
      <c r="I5" s="283"/>
      <c r="J5" s="285"/>
      <c r="K5" s="290"/>
      <c r="L5" s="283"/>
      <c r="M5" s="217"/>
      <c r="N5" s="217"/>
      <c r="O5" s="217"/>
      <c r="P5" s="217"/>
      <c r="Q5" s="217"/>
      <c r="R5" s="217"/>
    </row>
    <row r="6" spans="2:18" ht="12" customHeight="1">
      <c r="B6" s="279"/>
      <c r="C6" s="280"/>
      <c r="D6" s="281"/>
      <c r="E6" s="188"/>
      <c r="F6" s="188"/>
      <c r="G6" s="191"/>
      <c r="H6" s="17"/>
      <c r="I6" s="284"/>
      <c r="J6" s="286"/>
      <c r="K6" s="291"/>
      <c r="L6" s="284"/>
      <c r="M6" s="188"/>
      <c r="N6" s="188"/>
      <c r="O6" s="188"/>
      <c r="P6" s="188"/>
      <c r="Q6" s="188"/>
      <c r="R6" s="188"/>
    </row>
    <row r="7" spans="2:18" ht="12" customHeight="1">
      <c r="B7" s="22"/>
      <c r="C7" s="23"/>
      <c r="D7" s="24"/>
      <c r="E7" s="2" t="s">
        <v>16</v>
      </c>
      <c r="F7" s="2" t="s">
        <v>16</v>
      </c>
      <c r="G7" s="2" t="s">
        <v>16</v>
      </c>
      <c r="H7" s="2"/>
      <c r="I7" s="2"/>
      <c r="J7" s="2" t="s">
        <v>16</v>
      </c>
      <c r="K7" s="2" t="s">
        <v>16</v>
      </c>
      <c r="L7" s="2" t="s">
        <v>16</v>
      </c>
      <c r="M7" s="2" t="s">
        <v>16</v>
      </c>
      <c r="N7" s="2" t="s">
        <v>16</v>
      </c>
      <c r="O7" s="113" t="s">
        <v>15</v>
      </c>
      <c r="P7" s="2" t="s">
        <v>16</v>
      </c>
      <c r="Q7" s="2" t="s">
        <v>16</v>
      </c>
      <c r="R7" s="2" t="s">
        <v>16</v>
      </c>
    </row>
    <row r="8" spans="2:18" ht="12" customHeight="1">
      <c r="B8" s="287" t="s">
        <v>276</v>
      </c>
      <c r="C8" s="288"/>
      <c r="D8" s="289"/>
      <c r="E8" s="4">
        <v>375</v>
      </c>
      <c r="F8" s="4">
        <v>21</v>
      </c>
      <c r="G8" s="4">
        <v>144.75</v>
      </c>
      <c r="H8" s="4">
        <v>1</v>
      </c>
      <c r="I8" s="4" t="s">
        <v>80</v>
      </c>
      <c r="J8" s="4">
        <v>67.16666666666667</v>
      </c>
      <c r="K8" s="4">
        <v>68</v>
      </c>
      <c r="L8" s="4">
        <v>1</v>
      </c>
      <c r="M8" s="4">
        <v>308.8333333333333</v>
      </c>
      <c r="N8" s="4">
        <v>45.083333333333336</v>
      </c>
      <c r="O8" s="4">
        <v>46.333333333333336</v>
      </c>
      <c r="P8" s="4">
        <v>109.33333333333333</v>
      </c>
      <c r="Q8" s="4" t="s">
        <v>80</v>
      </c>
      <c r="R8" s="4">
        <v>31918.416666666668</v>
      </c>
    </row>
    <row r="9" spans="2:20" s="29" customFormat="1" ht="12" customHeight="1">
      <c r="B9" s="224" t="s">
        <v>277</v>
      </c>
      <c r="C9" s="224"/>
      <c r="D9" s="224"/>
      <c r="E9" s="39">
        <v>383</v>
      </c>
      <c r="F9" s="39">
        <v>22</v>
      </c>
      <c r="G9" s="39">
        <f>AVERAGE(G10:G21)</f>
        <v>140.75</v>
      </c>
      <c r="H9" s="39">
        <f aca="true" t="shared" si="0" ref="H9:R9">AVERAGE(H10:H21)</f>
        <v>1.0833333333333333</v>
      </c>
      <c r="I9" s="39">
        <f t="shared" si="0"/>
        <v>10.333333333333334</v>
      </c>
      <c r="J9" s="39">
        <f t="shared" si="0"/>
        <v>53.416666666666664</v>
      </c>
      <c r="K9" s="39">
        <f t="shared" si="0"/>
        <v>72.66666666666667</v>
      </c>
      <c r="L9" s="39">
        <f t="shared" si="0"/>
        <v>1</v>
      </c>
      <c r="M9" s="39">
        <f t="shared" si="0"/>
        <v>309</v>
      </c>
      <c r="N9" s="39">
        <f t="shared" si="0"/>
        <v>36.666666666666664</v>
      </c>
      <c r="O9" s="39">
        <f t="shared" si="0"/>
        <v>65.58333333333333</v>
      </c>
      <c r="P9" s="39">
        <f t="shared" si="0"/>
        <v>115.58333333333333</v>
      </c>
      <c r="Q9" s="35" t="s">
        <v>80</v>
      </c>
      <c r="R9" s="39">
        <f t="shared" si="0"/>
        <v>33167.5</v>
      </c>
      <c r="T9" s="116"/>
    </row>
    <row r="10" spans="2:18" ht="12" customHeight="1">
      <c r="B10" s="22"/>
      <c r="C10" s="117" t="s">
        <v>43</v>
      </c>
      <c r="D10" s="118" t="s">
        <v>44</v>
      </c>
      <c r="E10" s="35">
        <v>371</v>
      </c>
      <c r="F10" s="35">
        <v>17</v>
      </c>
      <c r="G10" s="119">
        <v>144</v>
      </c>
      <c r="H10" s="119">
        <v>1</v>
      </c>
      <c r="I10" s="120" t="s">
        <v>80</v>
      </c>
      <c r="J10" s="35">
        <v>61</v>
      </c>
      <c r="K10" s="119">
        <v>70</v>
      </c>
      <c r="L10" s="119">
        <v>1</v>
      </c>
      <c r="M10" s="119">
        <v>310</v>
      </c>
      <c r="N10" s="35">
        <v>38</v>
      </c>
      <c r="O10" s="35">
        <v>64</v>
      </c>
      <c r="P10" s="119">
        <v>105</v>
      </c>
      <c r="Q10" s="35" t="s">
        <v>80</v>
      </c>
      <c r="R10" s="35">
        <v>30827</v>
      </c>
    </row>
    <row r="11" spans="2:18" ht="12" customHeight="1">
      <c r="B11" s="22"/>
      <c r="C11" s="33" t="s">
        <v>45</v>
      </c>
      <c r="D11" s="31"/>
      <c r="E11" s="35">
        <v>371</v>
      </c>
      <c r="F11" s="35">
        <v>19</v>
      </c>
      <c r="G11" s="119">
        <v>143</v>
      </c>
      <c r="H11" s="119">
        <v>1</v>
      </c>
      <c r="I11" s="120" t="s">
        <v>80</v>
      </c>
      <c r="J11" s="35">
        <v>61</v>
      </c>
      <c r="K11" s="119">
        <v>70</v>
      </c>
      <c r="L11" s="119">
        <v>1</v>
      </c>
      <c r="M11" s="119">
        <v>310</v>
      </c>
      <c r="N11" s="35">
        <v>36</v>
      </c>
      <c r="O11" s="35">
        <v>63</v>
      </c>
      <c r="P11" s="119">
        <v>108</v>
      </c>
      <c r="Q11" s="35" t="s">
        <v>80</v>
      </c>
      <c r="R11" s="35">
        <v>31826</v>
      </c>
    </row>
    <row r="12" spans="2:18" ht="12" customHeight="1">
      <c r="B12" s="22"/>
      <c r="C12" s="33" t="s">
        <v>47</v>
      </c>
      <c r="D12" s="31"/>
      <c r="E12" s="35">
        <v>372</v>
      </c>
      <c r="F12" s="35">
        <v>20</v>
      </c>
      <c r="G12" s="119">
        <v>141</v>
      </c>
      <c r="H12" s="119">
        <v>1</v>
      </c>
      <c r="I12" s="120" t="s">
        <v>80</v>
      </c>
      <c r="J12" s="35">
        <v>61</v>
      </c>
      <c r="K12" s="119">
        <v>69</v>
      </c>
      <c r="L12" s="119">
        <v>1</v>
      </c>
      <c r="M12" s="119">
        <v>310</v>
      </c>
      <c r="N12" s="35">
        <v>34</v>
      </c>
      <c r="O12" s="35">
        <v>65</v>
      </c>
      <c r="P12" s="119">
        <v>112</v>
      </c>
      <c r="Q12" s="35" t="s">
        <v>80</v>
      </c>
      <c r="R12" s="35">
        <v>32190</v>
      </c>
    </row>
    <row r="13" spans="2:18" ht="12" customHeight="1">
      <c r="B13" s="22"/>
      <c r="C13" s="33" t="s">
        <v>49</v>
      </c>
      <c r="D13" s="31"/>
      <c r="E13" s="35">
        <v>384</v>
      </c>
      <c r="F13" s="35">
        <v>24</v>
      </c>
      <c r="G13" s="119">
        <v>140</v>
      </c>
      <c r="H13" s="119">
        <v>1</v>
      </c>
      <c r="I13" s="119">
        <v>6</v>
      </c>
      <c r="J13" s="35">
        <v>54</v>
      </c>
      <c r="K13" s="119">
        <v>67</v>
      </c>
      <c r="L13" s="119">
        <v>1</v>
      </c>
      <c r="M13" s="119">
        <v>310</v>
      </c>
      <c r="N13" s="35">
        <v>38</v>
      </c>
      <c r="O13" s="35">
        <v>65</v>
      </c>
      <c r="P13" s="119">
        <v>114</v>
      </c>
      <c r="Q13" s="35" t="s">
        <v>80</v>
      </c>
      <c r="R13" s="35">
        <v>32503</v>
      </c>
    </row>
    <row r="14" spans="2:18" ht="12" customHeight="1">
      <c r="B14" s="22"/>
      <c r="C14" s="33" t="s">
        <v>51</v>
      </c>
      <c r="D14" s="31"/>
      <c r="E14" s="35">
        <v>385</v>
      </c>
      <c r="F14" s="35">
        <v>24</v>
      </c>
      <c r="G14" s="119">
        <v>139</v>
      </c>
      <c r="H14" s="119">
        <v>1</v>
      </c>
      <c r="I14" s="119">
        <v>6</v>
      </c>
      <c r="J14" s="35">
        <v>54</v>
      </c>
      <c r="K14" s="119">
        <v>73</v>
      </c>
      <c r="L14" s="119">
        <v>1</v>
      </c>
      <c r="M14" s="119">
        <v>310</v>
      </c>
      <c r="N14" s="35">
        <v>38</v>
      </c>
      <c r="O14" s="35">
        <v>66</v>
      </c>
      <c r="P14" s="119">
        <v>118</v>
      </c>
      <c r="Q14" s="35" t="s">
        <v>80</v>
      </c>
      <c r="R14" s="35">
        <v>32761</v>
      </c>
    </row>
    <row r="15" spans="2:18" ht="12" customHeight="1">
      <c r="B15" s="22"/>
      <c r="C15" s="33" t="s">
        <v>53</v>
      </c>
      <c r="D15" s="31"/>
      <c r="E15" s="35">
        <v>385</v>
      </c>
      <c r="F15" s="35">
        <v>21</v>
      </c>
      <c r="G15" s="119">
        <v>139</v>
      </c>
      <c r="H15" s="119">
        <v>1</v>
      </c>
      <c r="I15" s="119">
        <v>8</v>
      </c>
      <c r="J15" s="35">
        <v>52</v>
      </c>
      <c r="K15" s="119">
        <v>74</v>
      </c>
      <c r="L15" s="119">
        <v>1</v>
      </c>
      <c r="M15" s="119">
        <v>310</v>
      </c>
      <c r="N15" s="35">
        <v>36</v>
      </c>
      <c r="O15" s="35">
        <v>67</v>
      </c>
      <c r="P15" s="119">
        <v>120</v>
      </c>
      <c r="Q15" s="35" t="s">
        <v>80</v>
      </c>
      <c r="R15" s="35">
        <v>33098</v>
      </c>
    </row>
    <row r="16" spans="2:18" ht="12" customHeight="1">
      <c r="B16" s="22"/>
      <c r="C16" s="33" t="s">
        <v>55</v>
      </c>
      <c r="D16" s="31"/>
      <c r="E16" s="35">
        <v>385</v>
      </c>
      <c r="F16" s="35">
        <v>24</v>
      </c>
      <c r="G16" s="119">
        <v>141</v>
      </c>
      <c r="H16" s="119">
        <v>1</v>
      </c>
      <c r="I16" s="119">
        <v>8</v>
      </c>
      <c r="J16" s="35">
        <v>50</v>
      </c>
      <c r="K16" s="119">
        <v>73</v>
      </c>
      <c r="L16" s="119">
        <v>1</v>
      </c>
      <c r="M16" s="119">
        <v>309</v>
      </c>
      <c r="N16" s="35">
        <v>38</v>
      </c>
      <c r="O16" s="35">
        <v>65</v>
      </c>
      <c r="P16" s="119">
        <v>121</v>
      </c>
      <c r="Q16" s="35" t="s">
        <v>80</v>
      </c>
      <c r="R16" s="35">
        <v>33644</v>
      </c>
    </row>
    <row r="17" spans="2:18" ht="12" customHeight="1">
      <c r="B17" s="22"/>
      <c r="C17" s="33" t="s">
        <v>278</v>
      </c>
      <c r="D17" s="31"/>
      <c r="E17" s="35">
        <v>387</v>
      </c>
      <c r="F17" s="35">
        <v>24</v>
      </c>
      <c r="G17" s="119">
        <v>142</v>
      </c>
      <c r="H17" s="119">
        <v>1</v>
      </c>
      <c r="I17" s="119">
        <v>11</v>
      </c>
      <c r="J17" s="35">
        <v>48</v>
      </c>
      <c r="K17" s="119">
        <v>76</v>
      </c>
      <c r="L17" s="119">
        <v>1</v>
      </c>
      <c r="M17" s="119">
        <v>308</v>
      </c>
      <c r="N17" s="35">
        <v>36</v>
      </c>
      <c r="O17" s="35">
        <v>63</v>
      </c>
      <c r="P17" s="119">
        <v>122</v>
      </c>
      <c r="Q17" s="35" t="s">
        <v>80</v>
      </c>
      <c r="R17" s="35">
        <v>33894</v>
      </c>
    </row>
    <row r="18" spans="2:18" ht="12" customHeight="1">
      <c r="B18" s="22"/>
      <c r="C18" s="33" t="s">
        <v>279</v>
      </c>
      <c r="D18" s="31"/>
      <c r="E18" s="35">
        <v>393</v>
      </c>
      <c r="F18" s="35">
        <v>24</v>
      </c>
      <c r="G18" s="119">
        <v>141</v>
      </c>
      <c r="H18" s="119">
        <v>1</v>
      </c>
      <c r="I18" s="119">
        <v>11</v>
      </c>
      <c r="J18" s="35">
        <v>51</v>
      </c>
      <c r="K18" s="119">
        <v>76</v>
      </c>
      <c r="L18" s="119">
        <v>1</v>
      </c>
      <c r="M18" s="119">
        <v>308</v>
      </c>
      <c r="N18" s="35">
        <v>34</v>
      </c>
      <c r="O18" s="35">
        <v>65</v>
      </c>
      <c r="P18" s="119">
        <v>122</v>
      </c>
      <c r="Q18" s="35" t="s">
        <v>80</v>
      </c>
      <c r="R18" s="35">
        <v>34084</v>
      </c>
    </row>
    <row r="19" spans="2:18" ht="12" customHeight="1">
      <c r="B19" s="22"/>
      <c r="C19" s="117" t="s">
        <v>57</v>
      </c>
      <c r="D19" s="118" t="s">
        <v>44</v>
      </c>
      <c r="E19" s="35">
        <v>391</v>
      </c>
      <c r="F19" s="35">
        <v>23</v>
      </c>
      <c r="G19" s="119">
        <v>142</v>
      </c>
      <c r="H19" s="119">
        <v>1</v>
      </c>
      <c r="I19" s="119">
        <v>14</v>
      </c>
      <c r="J19" s="35">
        <v>50</v>
      </c>
      <c r="K19" s="119">
        <v>76</v>
      </c>
      <c r="L19" s="119">
        <v>1</v>
      </c>
      <c r="M19" s="119">
        <v>308</v>
      </c>
      <c r="N19" s="35">
        <v>36</v>
      </c>
      <c r="O19" s="35">
        <v>65</v>
      </c>
      <c r="P19" s="119">
        <v>124</v>
      </c>
      <c r="Q19" s="35" t="s">
        <v>80</v>
      </c>
      <c r="R19" s="35">
        <v>34242</v>
      </c>
    </row>
    <row r="20" spans="2:18" ht="12" customHeight="1">
      <c r="B20" s="22"/>
      <c r="C20" s="33" t="s">
        <v>60</v>
      </c>
      <c r="D20" s="31"/>
      <c r="E20" s="35">
        <v>388</v>
      </c>
      <c r="F20" s="35">
        <v>24</v>
      </c>
      <c r="G20" s="119">
        <v>142</v>
      </c>
      <c r="H20" s="119">
        <v>1</v>
      </c>
      <c r="I20" s="119">
        <v>14</v>
      </c>
      <c r="J20" s="35">
        <v>50</v>
      </c>
      <c r="K20" s="119">
        <v>75</v>
      </c>
      <c r="L20" s="119">
        <v>1</v>
      </c>
      <c r="M20" s="119">
        <v>307</v>
      </c>
      <c r="N20" s="35">
        <v>38</v>
      </c>
      <c r="O20" s="35">
        <v>69</v>
      </c>
      <c r="P20" s="119">
        <v>124</v>
      </c>
      <c r="Q20" s="35" t="s">
        <v>80</v>
      </c>
      <c r="R20" s="35">
        <v>34375</v>
      </c>
    </row>
    <row r="21" spans="2:18" ht="12" customHeight="1">
      <c r="B21" s="22"/>
      <c r="C21" s="33" t="s">
        <v>62</v>
      </c>
      <c r="D21" s="31"/>
      <c r="E21" s="35">
        <v>385</v>
      </c>
      <c r="F21" s="35">
        <v>24</v>
      </c>
      <c r="G21" s="119">
        <v>135</v>
      </c>
      <c r="H21" s="119">
        <v>2</v>
      </c>
      <c r="I21" s="119">
        <v>15</v>
      </c>
      <c r="J21" s="35">
        <v>49</v>
      </c>
      <c r="K21" s="119">
        <v>73</v>
      </c>
      <c r="L21" s="119">
        <v>1</v>
      </c>
      <c r="M21" s="119">
        <v>308</v>
      </c>
      <c r="N21" s="35">
        <v>38</v>
      </c>
      <c r="O21" s="35">
        <v>70</v>
      </c>
      <c r="P21" s="119">
        <v>97</v>
      </c>
      <c r="Q21" s="35" t="s">
        <v>80</v>
      </c>
      <c r="R21" s="35">
        <v>34566</v>
      </c>
    </row>
    <row r="22" ht="12" customHeight="1">
      <c r="B22" s="5"/>
    </row>
    <row r="23" spans="2:18" ht="12" customHeight="1">
      <c r="B23" s="5" t="s">
        <v>280</v>
      </c>
      <c r="R23" s="47"/>
    </row>
    <row r="24" ht="12" customHeight="1">
      <c r="B24" s="5" t="s">
        <v>281</v>
      </c>
    </row>
    <row r="25" spans="2:9" ht="12" customHeight="1">
      <c r="B25" s="5" t="s">
        <v>282</v>
      </c>
      <c r="C25" s="5"/>
      <c r="D25" s="5"/>
      <c r="E25" s="5"/>
      <c r="F25" s="5"/>
      <c r="G25" s="5"/>
      <c r="H25" s="5"/>
      <c r="I25" s="5"/>
    </row>
    <row r="26" ht="12" customHeight="1">
      <c r="B26" s="5" t="s">
        <v>283</v>
      </c>
    </row>
  </sheetData>
  <sheetProtection/>
  <mergeCells count="16">
    <mergeCell ref="Q3:Q6"/>
    <mergeCell ref="R3:R6"/>
    <mergeCell ref="B8:D8"/>
    <mergeCell ref="B9:D9"/>
    <mergeCell ref="K3:K6"/>
    <mergeCell ref="L3:L6"/>
    <mergeCell ref="M3:M6"/>
    <mergeCell ref="N3:N6"/>
    <mergeCell ref="O3:O6"/>
    <mergeCell ref="P3:P6"/>
    <mergeCell ref="B3:D6"/>
    <mergeCell ref="E3:E6"/>
    <mergeCell ref="F3:F6"/>
    <mergeCell ref="G3:G6"/>
    <mergeCell ref="I3:I6"/>
    <mergeCell ref="J3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3"/>
  <sheetViews>
    <sheetView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8.50390625" style="1" bestFit="1" customWidth="1"/>
    <col min="5" max="24" width="4.125" style="1" customWidth="1"/>
    <col min="25" max="16384" width="9.00390625" style="1" customWidth="1"/>
  </cols>
  <sheetData>
    <row r="1" ht="14.25" customHeight="1">
      <c r="B1" s="7" t="s">
        <v>284</v>
      </c>
    </row>
    <row r="3" spans="2:24" ht="12" customHeight="1">
      <c r="B3" s="208" t="s">
        <v>218</v>
      </c>
      <c r="C3" s="210"/>
      <c r="D3" s="292" t="s">
        <v>285</v>
      </c>
      <c r="E3" s="193" t="s">
        <v>286</v>
      </c>
      <c r="F3" s="194"/>
      <c r="G3" s="194"/>
      <c r="H3" s="194"/>
      <c r="I3" s="194"/>
      <c r="J3" s="194"/>
      <c r="K3" s="194"/>
      <c r="L3" s="194"/>
      <c r="M3" s="195"/>
      <c r="N3" s="193" t="s">
        <v>287</v>
      </c>
      <c r="O3" s="194"/>
      <c r="P3" s="194"/>
      <c r="Q3" s="194"/>
      <c r="R3" s="194"/>
      <c r="S3" s="195"/>
      <c r="T3" s="193" t="s">
        <v>288</v>
      </c>
      <c r="U3" s="194"/>
      <c r="V3" s="194"/>
      <c r="W3" s="195"/>
      <c r="X3" s="292" t="s">
        <v>289</v>
      </c>
    </row>
    <row r="4" spans="2:24" ht="12" customHeight="1">
      <c r="B4" s="211"/>
      <c r="C4" s="213"/>
      <c r="D4" s="293"/>
      <c r="E4" s="295" t="s">
        <v>290</v>
      </c>
      <c r="F4" s="298" t="s">
        <v>291</v>
      </c>
      <c r="G4" s="298" t="s">
        <v>292</v>
      </c>
      <c r="H4" s="298" t="s">
        <v>293</v>
      </c>
      <c r="I4" s="298" t="s">
        <v>294</v>
      </c>
      <c r="J4" s="298" t="s">
        <v>295</v>
      </c>
      <c r="K4" s="298" t="s">
        <v>296</v>
      </c>
      <c r="L4" s="298" t="s">
        <v>297</v>
      </c>
      <c r="M4" s="292" t="s">
        <v>298</v>
      </c>
      <c r="N4" s="295" t="s">
        <v>299</v>
      </c>
      <c r="O4" s="298" t="s">
        <v>292</v>
      </c>
      <c r="P4" s="298" t="s">
        <v>293</v>
      </c>
      <c r="Q4" s="298" t="s">
        <v>294</v>
      </c>
      <c r="R4" s="298" t="s">
        <v>295</v>
      </c>
      <c r="S4" s="292" t="s">
        <v>298</v>
      </c>
      <c r="T4" s="295" t="s">
        <v>300</v>
      </c>
      <c r="U4" s="298" t="s">
        <v>292</v>
      </c>
      <c r="V4" s="295" t="s">
        <v>301</v>
      </c>
      <c r="W4" s="292" t="s">
        <v>298</v>
      </c>
      <c r="X4" s="293"/>
    </row>
    <row r="5" spans="2:24" ht="12" customHeight="1">
      <c r="B5" s="211"/>
      <c r="C5" s="213"/>
      <c r="D5" s="293"/>
      <c r="E5" s="296"/>
      <c r="F5" s="299"/>
      <c r="G5" s="299"/>
      <c r="H5" s="299"/>
      <c r="I5" s="299"/>
      <c r="J5" s="299"/>
      <c r="K5" s="299"/>
      <c r="L5" s="299"/>
      <c r="M5" s="293"/>
      <c r="N5" s="296"/>
      <c r="O5" s="299"/>
      <c r="P5" s="299"/>
      <c r="Q5" s="299"/>
      <c r="R5" s="299"/>
      <c r="S5" s="293"/>
      <c r="T5" s="296"/>
      <c r="U5" s="299"/>
      <c r="V5" s="296"/>
      <c r="W5" s="293"/>
      <c r="X5" s="293"/>
    </row>
    <row r="6" spans="2:24" ht="12" customHeight="1">
      <c r="B6" s="211"/>
      <c r="C6" s="213"/>
      <c r="D6" s="293"/>
      <c r="E6" s="296"/>
      <c r="F6" s="300" t="s">
        <v>302</v>
      </c>
      <c r="G6" s="300" t="s">
        <v>302</v>
      </c>
      <c r="H6" s="300" t="s">
        <v>302</v>
      </c>
      <c r="I6" s="300" t="s">
        <v>302</v>
      </c>
      <c r="J6" s="300" t="s">
        <v>302</v>
      </c>
      <c r="K6" s="300" t="s">
        <v>302</v>
      </c>
      <c r="L6" s="300" t="s">
        <v>302</v>
      </c>
      <c r="M6" s="293"/>
      <c r="N6" s="296"/>
      <c r="O6" s="300" t="s">
        <v>302</v>
      </c>
      <c r="P6" s="300" t="s">
        <v>302</v>
      </c>
      <c r="Q6" s="300" t="s">
        <v>302</v>
      </c>
      <c r="R6" s="300" t="s">
        <v>302</v>
      </c>
      <c r="S6" s="293"/>
      <c r="T6" s="296"/>
      <c r="U6" s="300" t="s">
        <v>302</v>
      </c>
      <c r="V6" s="296"/>
      <c r="W6" s="293"/>
      <c r="X6" s="293"/>
    </row>
    <row r="7" spans="2:24" ht="12" customHeight="1">
      <c r="B7" s="214"/>
      <c r="C7" s="216"/>
      <c r="D7" s="294"/>
      <c r="E7" s="297"/>
      <c r="F7" s="301"/>
      <c r="G7" s="301"/>
      <c r="H7" s="301"/>
      <c r="I7" s="301"/>
      <c r="J7" s="301"/>
      <c r="K7" s="301"/>
      <c r="L7" s="301"/>
      <c r="M7" s="294"/>
      <c r="N7" s="297"/>
      <c r="O7" s="301"/>
      <c r="P7" s="301"/>
      <c r="Q7" s="301"/>
      <c r="R7" s="301"/>
      <c r="S7" s="294"/>
      <c r="T7" s="297"/>
      <c r="U7" s="301"/>
      <c r="V7" s="297"/>
      <c r="W7" s="294"/>
      <c r="X7" s="294"/>
    </row>
    <row r="8" spans="2:25" ht="12" customHeight="1">
      <c r="B8" s="267" t="s">
        <v>174</v>
      </c>
      <c r="C8" s="226"/>
      <c r="D8" s="121">
        <v>584</v>
      </c>
      <c r="E8" s="121">
        <f>SUM(E10+E23)</f>
        <v>4</v>
      </c>
      <c r="F8" s="121">
        <v>1</v>
      </c>
      <c r="G8" s="121">
        <f aca="true" t="shared" si="0" ref="G8:W8">SUM(G10+G23)</f>
        <v>6</v>
      </c>
      <c r="H8" s="121">
        <f t="shared" si="0"/>
        <v>22</v>
      </c>
      <c r="I8" s="121">
        <f t="shared" si="0"/>
        <v>24</v>
      </c>
      <c r="J8" s="121">
        <f t="shared" si="0"/>
        <v>55</v>
      </c>
      <c r="K8" s="121">
        <f t="shared" si="0"/>
        <v>43</v>
      </c>
      <c r="L8" s="121" t="s">
        <v>303</v>
      </c>
      <c r="M8" s="121">
        <f>SUM(M10+M23)</f>
        <v>155</v>
      </c>
      <c r="N8" s="121">
        <f t="shared" si="0"/>
        <v>28</v>
      </c>
      <c r="O8" s="121">
        <f t="shared" si="0"/>
        <v>50</v>
      </c>
      <c r="P8" s="121">
        <f t="shared" si="0"/>
        <v>52</v>
      </c>
      <c r="Q8" s="121">
        <f t="shared" si="0"/>
        <v>63</v>
      </c>
      <c r="R8" s="121">
        <f t="shared" si="0"/>
        <v>128</v>
      </c>
      <c r="S8" s="121">
        <f t="shared" si="0"/>
        <v>321</v>
      </c>
      <c r="T8" s="121">
        <f t="shared" si="0"/>
        <v>18</v>
      </c>
      <c r="U8" s="121">
        <f t="shared" si="0"/>
        <v>71</v>
      </c>
      <c r="V8" s="121">
        <f t="shared" si="0"/>
        <v>18</v>
      </c>
      <c r="W8" s="121">
        <f t="shared" si="0"/>
        <v>107</v>
      </c>
      <c r="X8" s="121">
        <v>1</v>
      </c>
      <c r="Y8" s="122"/>
    </row>
    <row r="9" spans="2:24" ht="12" customHeight="1">
      <c r="B9" s="37"/>
      <c r="C9" s="3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3"/>
    </row>
    <row r="10" spans="2:24" ht="12" customHeight="1">
      <c r="B10" s="267" t="s">
        <v>81</v>
      </c>
      <c r="C10" s="226"/>
      <c r="D10" s="121">
        <f>+M10+S10+W10+X10</f>
        <v>460</v>
      </c>
      <c r="E10" s="121">
        <f>SUM(E11:E22)</f>
        <v>3</v>
      </c>
      <c r="F10" s="121" t="s">
        <v>303</v>
      </c>
      <c r="G10" s="121">
        <f aca="true" t="shared" si="1" ref="G10:X10">SUM(G11:G22)</f>
        <v>3</v>
      </c>
      <c r="H10" s="121">
        <f t="shared" si="1"/>
        <v>15</v>
      </c>
      <c r="I10" s="121">
        <f t="shared" si="1"/>
        <v>20</v>
      </c>
      <c r="J10" s="121">
        <f t="shared" si="1"/>
        <v>44</v>
      </c>
      <c r="K10" s="121">
        <f t="shared" si="1"/>
        <v>34</v>
      </c>
      <c r="L10" s="121" t="s">
        <v>303</v>
      </c>
      <c r="M10" s="121">
        <f t="shared" si="1"/>
        <v>119</v>
      </c>
      <c r="N10" s="121">
        <f t="shared" si="1"/>
        <v>24</v>
      </c>
      <c r="O10" s="121">
        <f t="shared" si="1"/>
        <v>42</v>
      </c>
      <c r="P10" s="121">
        <f t="shared" si="1"/>
        <v>40</v>
      </c>
      <c r="Q10" s="121">
        <f t="shared" si="1"/>
        <v>54</v>
      </c>
      <c r="R10" s="121">
        <f t="shared" si="1"/>
        <v>104</v>
      </c>
      <c r="S10" s="121">
        <f t="shared" si="1"/>
        <v>264</v>
      </c>
      <c r="T10" s="121">
        <f t="shared" si="1"/>
        <v>11</v>
      </c>
      <c r="U10" s="121">
        <f t="shared" si="1"/>
        <v>56</v>
      </c>
      <c r="V10" s="121">
        <f t="shared" si="1"/>
        <v>9</v>
      </c>
      <c r="W10" s="121">
        <f t="shared" si="1"/>
        <v>76</v>
      </c>
      <c r="X10" s="121">
        <f t="shared" si="1"/>
        <v>1</v>
      </c>
    </row>
    <row r="11" spans="2:25" ht="12" customHeight="1">
      <c r="B11" s="22"/>
      <c r="C11" s="115" t="s">
        <v>83</v>
      </c>
      <c r="D11" s="124">
        <v>84</v>
      </c>
      <c r="E11" s="124">
        <v>2</v>
      </c>
      <c r="F11" s="124" t="s">
        <v>303</v>
      </c>
      <c r="G11" s="124" t="s">
        <v>303</v>
      </c>
      <c r="H11" s="124">
        <v>4</v>
      </c>
      <c r="I11" s="124">
        <v>5</v>
      </c>
      <c r="J11" s="124">
        <v>8</v>
      </c>
      <c r="K11" s="124">
        <v>4</v>
      </c>
      <c r="L11" s="124" t="s">
        <v>303</v>
      </c>
      <c r="M11" s="121">
        <f aca="true" t="shared" si="2" ref="M11:M22">SUM(E11:L11)</f>
        <v>23</v>
      </c>
      <c r="N11" s="124">
        <v>3</v>
      </c>
      <c r="O11" s="124">
        <v>7</v>
      </c>
      <c r="P11" s="124">
        <v>10</v>
      </c>
      <c r="Q11" s="124">
        <v>5</v>
      </c>
      <c r="R11" s="124">
        <v>18</v>
      </c>
      <c r="S11" s="121">
        <f aca="true" t="shared" si="3" ref="S11:S22">SUM(N11:R11)</f>
        <v>43</v>
      </c>
      <c r="T11" s="124" t="s">
        <v>303</v>
      </c>
      <c r="U11" s="124">
        <v>17</v>
      </c>
      <c r="V11" s="124">
        <v>1</v>
      </c>
      <c r="W11" s="121">
        <f aca="true" t="shared" si="4" ref="W11:W22">SUM(T11:V11)</f>
        <v>18</v>
      </c>
      <c r="X11" s="124" t="s">
        <v>303</v>
      </c>
      <c r="Y11" s="125" t="s">
        <v>304</v>
      </c>
    </row>
    <row r="12" spans="2:24" ht="12" customHeight="1">
      <c r="B12" s="22"/>
      <c r="C12" s="115" t="s">
        <v>88</v>
      </c>
      <c r="D12" s="124">
        <v>83</v>
      </c>
      <c r="E12" s="124" t="s">
        <v>303</v>
      </c>
      <c r="F12" s="124" t="s">
        <v>303</v>
      </c>
      <c r="G12" s="124">
        <v>1</v>
      </c>
      <c r="H12" s="124">
        <v>3</v>
      </c>
      <c r="I12" s="124">
        <v>5</v>
      </c>
      <c r="J12" s="124">
        <v>7</v>
      </c>
      <c r="K12" s="124">
        <v>12</v>
      </c>
      <c r="L12" s="124" t="s">
        <v>303</v>
      </c>
      <c r="M12" s="121">
        <f t="shared" si="2"/>
        <v>28</v>
      </c>
      <c r="N12" s="124">
        <v>7</v>
      </c>
      <c r="O12" s="124">
        <v>9</v>
      </c>
      <c r="P12" s="124">
        <v>4</v>
      </c>
      <c r="Q12" s="124">
        <v>14</v>
      </c>
      <c r="R12" s="124">
        <v>11</v>
      </c>
      <c r="S12" s="121">
        <f t="shared" si="3"/>
        <v>45</v>
      </c>
      <c r="T12" s="124">
        <v>2</v>
      </c>
      <c r="U12" s="124">
        <v>6</v>
      </c>
      <c r="V12" s="124">
        <v>2</v>
      </c>
      <c r="W12" s="121">
        <f t="shared" si="4"/>
        <v>10</v>
      </c>
      <c r="X12" s="124" t="s">
        <v>303</v>
      </c>
    </row>
    <row r="13" spans="2:24" ht="12" customHeight="1">
      <c r="B13" s="22"/>
      <c r="C13" s="115" t="s">
        <v>91</v>
      </c>
      <c r="D13" s="124">
        <v>41</v>
      </c>
      <c r="E13" s="124" t="s">
        <v>303</v>
      </c>
      <c r="F13" s="124" t="s">
        <v>303</v>
      </c>
      <c r="G13" s="124" t="s">
        <v>303</v>
      </c>
      <c r="H13" s="124">
        <v>1</v>
      </c>
      <c r="I13" s="124">
        <v>1</v>
      </c>
      <c r="J13" s="124">
        <v>4</v>
      </c>
      <c r="K13" s="124">
        <v>3</v>
      </c>
      <c r="L13" s="124" t="s">
        <v>303</v>
      </c>
      <c r="M13" s="121">
        <f t="shared" si="2"/>
        <v>9</v>
      </c>
      <c r="N13" s="124">
        <v>3</v>
      </c>
      <c r="O13" s="124">
        <v>1</v>
      </c>
      <c r="P13" s="124">
        <v>4</v>
      </c>
      <c r="Q13" s="124">
        <v>7</v>
      </c>
      <c r="R13" s="124">
        <v>9</v>
      </c>
      <c r="S13" s="121">
        <f t="shared" si="3"/>
        <v>24</v>
      </c>
      <c r="T13" s="124">
        <v>1</v>
      </c>
      <c r="U13" s="124">
        <v>6</v>
      </c>
      <c r="V13" s="124">
        <v>1</v>
      </c>
      <c r="W13" s="121">
        <f t="shared" si="4"/>
        <v>8</v>
      </c>
      <c r="X13" s="124" t="s">
        <v>303</v>
      </c>
    </row>
    <row r="14" spans="2:24" ht="12" customHeight="1">
      <c r="B14" s="22"/>
      <c r="C14" s="115" t="s">
        <v>94</v>
      </c>
      <c r="D14" s="124">
        <v>43</v>
      </c>
      <c r="E14" s="124" t="s">
        <v>303</v>
      </c>
      <c r="F14" s="124" t="s">
        <v>303</v>
      </c>
      <c r="G14" s="124" t="s">
        <v>303</v>
      </c>
      <c r="H14" s="124">
        <v>3</v>
      </c>
      <c r="I14" s="124" t="s">
        <v>303</v>
      </c>
      <c r="J14" s="124">
        <v>1</v>
      </c>
      <c r="K14" s="124">
        <v>3</v>
      </c>
      <c r="L14" s="124" t="s">
        <v>303</v>
      </c>
      <c r="M14" s="121">
        <f t="shared" si="2"/>
        <v>7</v>
      </c>
      <c r="N14" s="124">
        <v>1</v>
      </c>
      <c r="O14" s="124">
        <v>5</v>
      </c>
      <c r="P14" s="124">
        <v>3</v>
      </c>
      <c r="Q14" s="124">
        <v>3</v>
      </c>
      <c r="R14" s="124">
        <v>11</v>
      </c>
      <c r="S14" s="121">
        <f t="shared" si="3"/>
        <v>23</v>
      </c>
      <c r="T14" s="124">
        <v>4</v>
      </c>
      <c r="U14" s="124">
        <v>8</v>
      </c>
      <c r="V14" s="124">
        <v>1</v>
      </c>
      <c r="W14" s="121">
        <f t="shared" si="4"/>
        <v>13</v>
      </c>
      <c r="X14" s="124" t="s">
        <v>303</v>
      </c>
    </row>
    <row r="15" spans="2:24" ht="12" customHeight="1">
      <c r="B15" s="22"/>
      <c r="C15" s="115" t="s">
        <v>95</v>
      </c>
      <c r="D15" s="124">
        <v>49</v>
      </c>
      <c r="E15" s="124" t="s">
        <v>303</v>
      </c>
      <c r="F15" s="124" t="s">
        <v>303</v>
      </c>
      <c r="G15" s="124" t="s">
        <v>303</v>
      </c>
      <c r="H15" s="124">
        <v>2</v>
      </c>
      <c r="I15" s="124">
        <v>1</v>
      </c>
      <c r="J15" s="124">
        <v>6</v>
      </c>
      <c r="K15" s="124">
        <v>2</v>
      </c>
      <c r="L15" s="124" t="s">
        <v>303</v>
      </c>
      <c r="M15" s="121">
        <f t="shared" si="2"/>
        <v>11</v>
      </c>
      <c r="N15" s="124">
        <v>2</v>
      </c>
      <c r="O15" s="124">
        <v>6</v>
      </c>
      <c r="P15" s="124">
        <v>4</v>
      </c>
      <c r="Q15" s="124">
        <v>3</v>
      </c>
      <c r="R15" s="124">
        <v>16</v>
      </c>
      <c r="S15" s="121">
        <f t="shared" si="3"/>
        <v>31</v>
      </c>
      <c r="T15" s="124" t="s">
        <v>303</v>
      </c>
      <c r="U15" s="124">
        <v>6</v>
      </c>
      <c r="V15" s="124" t="s">
        <v>303</v>
      </c>
      <c r="W15" s="121">
        <f t="shared" si="4"/>
        <v>6</v>
      </c>
      <c r="X15" s="124">
        <v>1</v>
      </c>
    </row>
    <row r="16" spans="2:24" ht="12" customHeight="1">
      <c r="B16" s="22"/>
      <c r="C16" s="115" t="s">
        <v>96</v>
      </c>
      <c r="D16" s="124">
        <v>25</v>
      </c>
      <c r="E16" s="124" t="s">
        <v>303</v>
      </c>
      <c r="F16" s="124" t="s">
        <v>303</v>
      </c>
      <c r="G16" s="124">
        <v>1</v>
      </c>
      <c r="H16" s="124" t="s">
        <v>303</v>
      </c>
      <c r="I16" s="124">
        <v>1</v>
      </c>
      <c r="J16" s="124">
        <v>3</v>
      </c>
      <c r="K16" s="124">
        <v>1</v>
      </c>
      <c r="L16" s="124" t="s">
        <v>303</v>
      </c>
      <c r="M16" s="121">
        <f t="shared" si="2"/>
        <v>6</v>
      </c>
      <c r="N16" s="124">
        <v>1</v>
      </c>
      <c r="O16" s="124">
        <v>5</v>
      </c>
      <c r="P16" s="124">
        <v>2</v>
      </c>
      <c r="Q16" s="124">
        <v>3</v>
      </c>
      <c r="R16" s="124">
        <v>4</v>
      </c>
      <c r="S16" s="121">
        <f t="shared" si="3"/>
        <v>15</v>
      </c>
      <c r="T16" s="124" t="s">
        <v>303</v>
      </c>
      <c r="U16" s="124">
        <v>2</v>
      </c>
      <c r="V16" s="124">
        <v>2</v>
      </c>
      <c r="W16" s="121">
        <f t="shared" si="4"/>
        <v>4</v>
      </c>
      <c r="X16" s="124" t="s">
        <v>303</v>
      </c>
    </row>
    <row r="17" spans="2:24" ht="12" customHeight="1">
      <c r="B17" s="22"/>
      <c r="C17" s="115" t="s">
        <v>97</v>
      </c>
      <c r="D17" s="124">
        <v>20</v>
      </c>
      <c r="E17" s="124" t="s">
        <v>303</v>
      </c>
      <c r="F17" s="124" t="s">
        <v>303</v>
      </c>
      <c r="G17" s="124" t="s">
        <v>303</v>
      </c>
      <c r="H17" s="124">
        <v>1</v>
      </c>
      <c r="I17" s="124">
        <v>2</v>
      </c>
      <c r="J17" s="124">
        <v>1</v>
      </c>
      <c r="K17" s="124">
        <v>1</v>
      </c>
      <c r="L17" s="124" t="s">
        <v>303</v>
      </c>
      <c r="M17" s="121">
        <f t="shared" si="2"/>
        <v>5</v>
      </c>
      <c r="N17" s="124">
        <v>2</v>
      </c>
      <c r="O17" s="124">
        <v>1</v>
      </c>
      <c r="P17" s="124">
        <v>2</v>
      </c>
      <c r="Q17" s="124">
        <v>4</v>
      </c>
      <c r="R17" s="124">
        <v>4</v>
      </c>
      <c r="S17" s="121">
        <f t="shared" si="3"/>
        <v>13</v>
      </c>
      <c r="T17" s="124" t="s">
        <v>303</v>
      </c>
      <c r="U17" s="124">
        <v>2</v>
      </c>
      <c r="V17" s="124" t="s">
        <v>303</v>
      </c>
      <c r="W17" s="121">
        <f t="shared" si="4"/>
        <v>2</v>
      </c>
      <c r="X17" s="124" t="s">
        <v>303</v>
      </c>
    </row>
    <row r="18" spans="2:24" ht="12" customHeight="1">
      <c r="B18" s="22"/>
      <c r="C18" s="115" t="s">
        <v>98</v>
      </c>
      <c r="D18" s="124">
        <v>25</v>
      </c>
      <c r="E18" s="124" t="s">
        <v>303</v>
      </c>
      <c r="F18" s="124" t="s">
        <v>303</v>
      </c>
      <c r="G18" s="124" t="s">
        <v>303</v>
      </c>
      <c r="H18" s="124" t="s">
        <v>303</v>
      </c>
      <c r="I18" s="124">
        <v>1</v>
      </c>
      <c r="J18" s="124">
        <v>2</v>
      </c>
      <c r="K18" s="124">
        <v>1</v>
      </c>
      <c r="L18" s="124" t="s">
        <v>303</v>
      </c>
      <c r="M18" s="121">
        <f t="shared" si="2"/>
        <v>4</v>
      </c>
      <c r="N18" s="124" t="s">
        <v>303</v>
      </c>
      <c r="O18" s="124">
        <v>1</v>
      </c>
      <c r="P18" s="124">
        <v>5</v>
      </c>
      <c r="Q18" s="124">
        <v>5</v>
      </c>
      <c r="R18" s="124">
        <v>7</v>
      </c>
      <c r="S18" s="121">
        <f t="shared" si="3"/>
        <v>18</v>
      </c>
      <c r="T18" s="124">
        <v>1</v>
      </c>
      <c r="U18" s="124">
        <v>1</v>
      </c>
      <c r="V18" s="124">
        <v>1</v>
      </c>
      <c r="W18" s="121">
        <f t="shared" si="4"/>
        <v>3</v>
      </c>
      <c r="X18" s="124" t="s">
        <v>303</v>
      </c>
    </row>
    <row r="19" spans="2:24" ht="12" customHeight="1">
      <c r="B19" s="22"/>
      <c r="C19" s="115" t="s">
        <v>99</v>
      </c>
      <c r="D19" s="124">
        <v>17</v>
      </c>
      <c r="E19" s="124" t="s">
        <v>303</v>
      </c>
      <c r="F19" s="124" t="s">
        <v>303</v>
      </c>
      <c r="G19" s="124" t="s">
        <v>303</v>
      </c>
      <c r="H19" s="124" t="s">
        <v>303</v>
      </c>
      <c r="I19" s="124" t="s">
        <v>303</v>
      </c>
      <c r="J19" s="124">
        <v>4</v>
      </c>
      <c r="K19" s="124" t="s">
        <v>303</v>
      </c>
      <c r="L19" s="124" t="s">
        <v>303</v>
      </c>
      <c r="M19" s="121">
        <f t="shared" si="2"/>
        <v>4</v>
      </c>
      <c r="N19" s="124" t="s">
        <v>303</v>
      </c>
      <c r="O19" s="124">
        <v>2</v>
      </c>
      <c r="P19" s="124">
        <v>1</v>
      </c>
      <c r="Q19" s="124" t="s">
        <v>303</v>
      </c>
      <c r="R19" s="124">
        <v>6</v>
      </c>
      <c r="S19" s="121">
        <f t="shared" si="3"/>
        <v>9</v>
      </c>
      <c r="T19" s="124">
        <v>1</v>
      </c>
      <c r="U19" s="124">
        <v>2</v>
      </c>
      <c r="V19" s="124">
        <v>1</v>
      </c>
      <c r="W19" s="121">
        <f t="shared" si="4"/>
        <v>4</v>
      </c>
      <c r="X19" s="124" t="s">
        <v>303</v>
      </c>
    </row>
    <row r="20" spans="2:24" ht="12" customHeight="1">
      <c r="B20" s="22"/>
      <c r="C20" s="115" t="s">
        <v>100</v>
      </c>
      <c r="D20" s="124">
        <v>21</v>
      </c>
      <c r="E20" s="124" t="s">
        <v>303</v>
      </c>
      <c r="F20" s="124" t="s">
        <v>303</v>
      </c>
      <c r="G20" s="124" t="s">
        <v>303</v>
      </c>
      <c r="H20" s="124" t="s">
        <v>303</v>
      </c>
      <c r="I20" s="124">
        <v>2</v>
      </c>
      <c r="J20" s="124">
        <v>1</v>
      </c>
      <c r="K20" s="124">
        <v>1</v>
      </c>
      <c r="L20" s="124" t="s">
        <v>303</v>
      </c>
      <c r="M20" s="121">
        <f t="shared" si="2"/>
        <v>4</v>
      </c>
      <c r="N20" s="124">
        <v>1</v>
      </c>
      <c r="O20" s="124">
        <v>2</v>
      </c>
      <c r="P20" s="124">
        <v>4</v>
      </c>
      <c r="Q20" s="124">
        <v>2</v>
      </c>
      <c r="R20" s="124">
        <v>5</v>
      </c>
      <c r="S20" s="121">
        <f t="shared" si="3"/>
        <v>14</v>
      </c>
      <c r="T20" s="124">
        <v>1</v>
      </c>
      <c r="U20" s="124">
        <v>2</v>
      </c>
      <c r="V20" s="124" t="s">
        <v>303</v>
      </c>
      <c r="W20" s="121">
        <f t="shared" si="4"/>
        <v>3</v>
      </c>
      <c r="X20" s="124" t="s">
        <v>303</v>
      </c>
    </row>
    <row r="21" spans="2:24" ht="12" customHeight="1">
      <c r="B21" s="22"/>
      <c r="C21" s="115" t="s">
        <v>101</v>
      </c>
      <c r="D21" s="124">
        <v>29</v>
      </c>
      <c r="E21" s="124" t="s">
        <v>303</v>
      </c>
      <c r="F21" s="124" t="s">
        <v>303</v>
      </c>
      <c r="G21" s="124">
        <v>1</v>
      </c>
      <c r="H21" s="124" t="s">
        <v>303</v>
      </c>
      <c r="I21" s="124">
        <v>1</v>
      </c>
      <c r="J21" s="124">
        <v>2</v>
      </c>
      <c r="K21" s="124">
        <v>3</v>
      </c>
      <c r="L21" s="124" t="s">
        <v>303</v>
      </c>
      <c r="M21" s="121">
        <f t="shared" si="2"/>
        <v>7</v>
      </c>
      <c r="N21" s="124">
        <v>1</v>
      </c>
      <c r="O21" s="124">
        <v>1</v>
      </c>
      <c r="P21" s="124">
        <v>1</v>
      </c>
      <c r="Q21" s="124">
        <v>6</v>
      </c>
      <c r="R21" s="124">
        <v>9</v>
      </c>
      <c r="S21" s="121">
        <f t="shared" si="3"/>
        <v>18</v>
      </c>
      <c r="T21" s="124">
        <v>1</v>
      </c>
      <c r="U21" s="124">
        <v>3</v>
      </c>
      <c r="V21" s="124" t="s">
        <v>303</v>
      </c>
      <c r="W21" s="121">
        <f t="shared" si="4"/>
        <v>4</v>
      </c>
      <c r="X21" s="124" t="s">
        <v>303</v>
      </c>
    </row>
    <row r="22" spans="2:24" ht="12" customHeight="1">
      <c r="B22" s="22"/>
      <c r="C22" s="115" t="s">
        <v>102</v>
      </c>
      <c r="D22" s="124">
        <v>23</v>
      </c>
      <c r="E22" s="124">
        <v>1</v>
      </c>
      <c r="F22" s="124" t="s">
        <v>303</v>
      </c>
      <c r="G22" s="124" t="s">
        <v>303</v>
      </c>
      <c r="H22" s="124">
        <v>1</v>
      </c>
      <c r="I22" s="124">
        <v>1</v>
      </c>
      <c r="J22" s="124">
        <v>5</v>
      </c>
      <c r="K22" s="124">
        <v>3</v>
      </c>
      <c r="L22" s="124" t="s">
        <v>303</v>
      </c>
      <c r="M22" s="121">
        <f t="shared" si="2"/>
        <v>11</v>
      </c>
      <c r="N22" s="124">
        <v>3</v>
      </c>
      <c r="O22" s="124">
        <v>2</v>
      </c>
      <c r="P22" s="124" t="s">
        <v>303</v>
      </c>
      <c r="Q22" s="124">
        <v>2</v>
      </c>
      <c r="R22" s="124">
        <v>4</v>
      </c>
      <c r="S22" s="121">
        <f t="shared" si="3"/>
        <v>11</v>
      </c>
      <c r="T22" s="124" t="s">
        <v>303</v>
      </c>
      <c r="U22" s="124">
        <v>1</v>
      </c>
      <c r="V22" s="124" t="s">
        <v>303</v>
      </c>
      <c r="W22" s="121">
        <f t="shared" si="4"/>
        <v>1</v>
      </c>
      <c r="X22" s="124" t="s">
        <v>303</v>
      </c>
    </row>
    <row r="23" spans="2:26" s="29" customFormat="1" ht="12" customHeight="1">
      <c r="B23" s="267" t="s">
        <v>305</v>
      </c>
      <c r="C23" s="226"/>
      <c r="D23" s="121">
        <v>124</v>
      </c>
      <c r="E23" s="121">
        <f>SUM(E24:E30)</f>
        <v>1</v>
      </c>
      <c r="F23" s="121">
        <f aca="true" t="shared" si="5" ref="F23:W23">SUM(F24:F30)</f>
        <v>1</v>
      </c>
      <c r="G23" s="121">
        <f t="shared" si="5"/>
        <v>3</v>
      </c>
      <c r="H23" s="121">
        <f t="shared" si="5"/>
        <v>7</v>
      </c>
      <c r="I23" s="121">
        <f t="shared" si="5"/>
        <v>4</v>
      </c>
      <c r="J23" s="121">
        <f t="shared" si="5"/>
        <v>11</v>
      </c>
      <c r="K23" s="121">
        <f t="shared" si="5"/>
        <v>9</v>
      </c>
      <c r="L23" s="121" t="s">
        <v>303</v>
      </c>
      <c r="M23" s="121">
        <f t="shared" si="5"/>
        <v>36</v>
      </c>
      <c r="N23" s="121">
        <f t="shared" si="5"/>
        <v>4</v>
      </c>
      <c r="O23" s="121">
        <f t="shared" si="5"/>
        <v>8</v>
      </c>
      <c r="P23" s="121">
        <f t="shared" si="5"/>
        <v>12</v>
      </c>
      <c r="Q23" s="121">
        <f t="shared" si="5"/>
        <v>9</v>
      </c>
      <c r="R23" s="121">
        <f t="shared" si="5"/>
        <v>24</v>
      </c>
      <c r="S23" s="121">
        <f t="shared" si="5"/>
        <v>57</v>
      </c>
      <c r="T23" s="121">
        <f t="shared" si="5"/>
        <v>7</v>
      </c>
      <c r="U23" s="121">
        <f t="shared" si="5"/>
        <v>15</v>
      </c>
      <c r="V23" s="121">
        <f t="shared" si="5"/>
        <v>9</v>
      </c>
      <c r="W23" s="121">
        <f t="shared" si="5"/>
        <v>31</v>
      </c>
      <c r="X23" s="121" t="s">
        <v>303</v>
      </c>
      <c r="Z23" s="1"/>
    </row>
    <row r="24" spans="2:24" ht="12" customHeight="1">
      <c r="B24" s="22"/>
      <c r="C24" s="115" t="s">
        <v>104</v>
      </c>
      <c r="D24" s="124">
        <v>13</v>
      </c>
      <c r="E24" s="124" t="s">
        <v>303</v>
      </c>
      <c r="F24" s="124" t="s">
        <v>303</v>
      </c>
      <c r="G24" s="124" t="s">
        <v>303</v>
      </c>
      <c r="H24" s="124" t="s">
        <v>303</v>
      </c>
      <c r="I24" s="124">
        <v>1</v>
      </c>
      <c r="J24" s="124" t="s">
        <v>303</v>
      </c>
      <c r="K24" s="124">
        <v>1</v>
      </c>
      <c r="L24" s="124" t="s">
        <v>303</v>
      </c>
      <c r="M24" s="121">
        <f aca="true" t="shared" si="6" ref="M24:M30">SUM(E24:L24)</f>
        <v>2</v>
      </c>
      <c r="N24" s="124" t="s">
        <v>303</v>
      </c>
      <c r="O24" s="124" t="s">
        <v>303</v>
      </c>
      <c r="P24" s="124">
        <v>1</v>
      </c>
      <c r="Q24" s="124">
        <v>1</v>
      </c>
      <c r="R24" s="124">
        <v>1</v>
      </c>
      <c r="S24" s="121">
        <f aca="true" t="shared" si="7" ref="S24:S30">SUM(N24:R24)</f>
        <v>3</v>
      </c>
      <c r="T24" s="124">
        <v>3</v>
      </c>
      <c r="U24" s="124">
        <v>3</v>
      </c>
      <c r="V24" s="124">
        <v>2</v>
      </c>
      <c r="W24" s="121">
        <f aca="true" t="shared" si="8" ref="W24:W30">SUM(T24:V24)</f>
        <v>8</v>
      </c>
      <c r="X24" s="124" t="s">
        <v>303</v>
      </c>
    </row>
    <row r="25" spans="2:24" ht="12" customHeight="1">
      <c r="B25" s="22"/>
      <c r="C25" s="115" t="s">
        <v>107</v>
      </c>
      <c r="D25" s="124">
        <v>2</v>
      </c>
      <c r="E25" s="124" t="s">
        <v>303</v>
      </c>
      <c r="F25" s="124" t="s">
        <v>303</v>
      </c>
      <c r="G25" s="124" t="s">
        <v>303</v>
      </c>
      <c r="H25" s="124" t="s">
        <v>303</v>
      </c>
      <c r="I25" s="124" t="s">
        <v>303</v>
      </c>
      <c r="J25" s="124" t="s">
        <v>303</v>
      </c>
      <c r="K25" s="124" t="s">
        <v>303</v>
      </c>
      <c r="L25" s="124" t="s">
        <v>303</v>
      </c>
      <c r="M25" s="121" t="s">
        <v>303</v>
      </c>
      <c r="N25" s="124" t="s">
        <v>303</v>
      </c>
      <c r="O25" s="124" t="s">
        <v>303</v>
      </c>
      <c r="P25" s="124" t="s">
        <v>303</v>
      </c>
      <c r="Q25" s="124" t="s">
        <v>303</v>
      </c>
      <c r="R25" s="124">
        <v>1</v>
      </c>
      <c r="S25" s="121">
        <f t="shared" si="7"/>
        <v>1</v>
      </c>
      <c r="T25" s="124" t="s">
        <v>303</v>
      </c>
      <c r="U25" s="124" t="s">
        <v>303</v>
      </c>
      <c r="V25" s="124">
        <v>1</v>
      </c>
      <c r="W25" s="121">
        <f t="shared" si="8"/>
        <v>1</v>
      </c>
      <c r="X25" s="124" t="s">
        <v>303</v>
      </c>
    </row>
    <row r="26" spans="2:24" ht="12" customHeight="1">
      <c r="B26" s="22"/>
      <c r="C26" s="115" t="s">
        <v>110</v>
      </c>
      <c r="D26" s="124">
        <v>28</v>
      </c>
      <c r="E26" s="124" t="s">
        <v>303</v>
      </c>
      <c r="F26" s="124" t="s">
        <v>303</v>
      </c>
      <c r="G26" s="124" t="s">
        <v>303</v>
      </c>
      <c r="H26" s="124" t="s">
        <v>303</v>
      </c>
      <c r="I26" s="124" t="s">
        <v>303</v>
      </c>
      <c r="J26" s="124">
        <v>2</v>
      </c>
      <c r="K26" s="124">
        <v>2</v>
      </c>
      <c r="L26" s="124" t="s">
        <v>303</v>
      </c>
      <c r="M26" s="121">
        <f t="shared" si="6"/>
        <v>4</v>
      </c>
      <c r="N26" s="124">
        <v>1</v>
      </c>
      <c r="O26" s="124">
        <v>2</v>
      </c>
      <c r="P26" s="124">
        <v>4</v>
      </c>
      <c r="Q26" s="124">
        <v>1</v>
      </c>
      <c r="R26" s="124">
        <v>9</v>
      </c>
      <c r="S26" s="121">
        <f t="shared" si="7"/>
        <v>17</v>
      </c>
      <c r="T26" s="124">
        <v>1</v>
      </c>
      <c r="U26" s="124">
        <v>4</v>
      </c>
      <c r="V26" s="124">
        <v>2</v>
      </c>
      <c r="W26" s="121">
        <f t="shared" si="8"/>
        <v>7</v>
      </c>
      <c r="X26" s="124" t="s">
        <v>303</v>
      </c>
    </row>
    <row r="27" spans="2:24" ht="12" customHeight="1">
      <c r="B27" s="22"/>
      <c r="C27" s="115" t="s">
        <v>114</v>
      </c>
      <c r="D27" s="124">
        <v>35</v>
      </c>
      <c r="E27" s="124">
        <v>1</v>
      </c>
      <c r="F27" s="124">
        <v>1</v>
      </c>
      <c r="G27" s="124">
        <v>3</v>
      </c>
      <c r="H27" s="124">
        <v>6</v>
      </c>
      <c r="I27" s="124">
        <v>3</v>
      </c>
      <c r="J27" s="124">
        <v>3</v>
      </c>
      <c r="K27" s="124">
        <v>4</v>
      </c>
      <c r="L27" s="124" t="s">
        <v>303</v>
      </c>
      <c r="M27" s="121">
        <f t="shared" si="6"/>
        <v>21</v>
      </c>
      <c r="N27" s="124">
        <v>2</v>
      </c>
      <c r="O27" s="124">
        <v>2</v>
      </c>
      <c r="P27" s="124">
        <v>4</v>
      </c>
      <c r="Q27" s="124">
        <v>3</v>
      </c>
      <c r="R27" s="124">
        <v>1</v>
      </c>
      <c r="S27" s="121">
        <f t="shared" si="7"/>
        <v>12</v>
      </c>
      <c r="T27" s="124" t="s">
        <v>303</v>
      </c>
      <c r="U27" s="124">
        <v>2</v>
      </c>
      <c r="V27" s="124" t="s">
        <v>303</v>
      </c>
      <c r="W27" s="121">
        <f t="shared" si="8"/>
        <v>2</v>
      </c>
      <c r="X27" s="124" t="s">
        <v>303</v>
      </c>
    </row>
    <row r="28" spans="2:24" ht="12" customHeight="1">
      <c r="B28" s="22"/>
      <c r="C28" s="115" t="s">
        <v>121</v>
      </c>
      <c r="D28" s="124">
        <v>23</v>
      </c>
      <c r="E28" s="124" t="s">
        <v>303</v>
      </c>
      <c r="F28" s="124" t="s">
        <v>303</v>
      </c>
      <c r="G28" s="124" t="s">
        <v>303</v>
      </c>
      <c r="H28" s="124" t="s">
        <v>303</v>
      </c>
      <c r="I28" s="124" t="s">
        <v>303</v>
      </c>
      <c r="J28" s="124">
        <v>5</v>
      </c>
      <c r="K28" s="124">
        <v>1</v>
      </c>
      <c r="L28" s="124" t="s">
        <v>303</v>
      </c>
      <c r="M28" s="121">
        <f t="shared" si="6"/>
        <v>6</v>
      </c>
      <c r="N28" s="124">
        <v>1</v>
      </c>
      <c r="O28" s="124">
        <v>1</v>
      </c>
      <c r="P28" s="124">
        <v>1</v>
      </c>
      <c r="Q28" s="124">
        <v>1</v>
      </c>
      <c r="R28" s="124">
        <v>6</v>
      </c>
      <c r="S28" s="121">
        <f t="shared" si="7"/>
        <v>10</v>
      </c>
      <c r="T28" s="124">
        <v>1</v>
      </c>
      <c r="U28" s="124">
        <v>4</v>
      </c>
      <c r="V28" s="124">
        <v>2</v>
      </c>
      <c r="W28" s="121">
        <f t="shared" si="8"/>
        <v>7</v>
      </c>
      <c r="X28" s="124" t="s">
        <v>303</v>
      </c>
    </row>
    <row r="29" spans="2:24" ht="12" customHeight="1">
      <c r="B29" s="22"/>
      <c r="C29" s="115" t="s">
        <v>126</v>
      </c>
      <c r="D29" s="124">
        <v>3</v>
      </c>
      <c r="E29" s="124" t="s">
        <v>303</v>
      </c>
      <c r="F29" s="124" t="s">
        <v>303</v>
      </c>
      <c r="G29" s="124" t="s">
        <v>303</v>
      </c>
      <c r="H29" s="124" t="s">
        <v>303</v>
      </c>
      <c r="I29" s="124" t="s">
        <v>303</v>
      </c>
      <c r="J29" s="124" t="s">
        <v>303</v>
      </c>
      <c r="K29" s="124" t="s">
        <v>303</v>
      </c>
      <c r="L29" s="124" t="s">
        <v>303</v>
      </c>
      <c r="M29" s="121" t="s">
        <v>303</v>
      </c>
      <c r="N29" s="124" t="s">
        <v>303</v>
      </c>
      <c r="O29" s="124">
        <v>1</v>
      </c>
      <c r="P29" s="124">
        <v>1</v>
      </c>
      <c r="Q29" s="124" t="s">
        <v>303</v>
      </c>
      <c r="R29" s="124">
        <v>1</v>
      </c>
      <c r="S29" s="121">
        <f t="shared" si="7"/>
        <v>3</v>
      </c>
      <c r="T29" s="124" t="s">
        <v>303</v>
      </c>
      <c r="U29" s="124" t="s">
        <v>303</v>
      </c>
      <c r="V29" s="124" t="s">
        <v>303</v>
      </c>
      <c r="W29" s="121" t="s">
        <v>303</v>
      </c>
      <c r="X29" s="124" t="s">
        <v>303</v>
      </c>
    </row>
    <row r="30" spans="2:24" ht="12" customHeight="1">
      <c r="B30" s="22"/>
      <c r="C30" s="115" t="s">
        <v>128</v>
      </c>
      <c r="D30" s="124">
        <v>20</v>
      </c>
      <c r="E30" s="124" t="s">
        <v>303</v>
      </c>
      <c r="F30" s="124" t="s">
        <v>303</v>
      </c>
      <c r="G30" s="124" t="s">
        <v>303</v>
      </c>
      <c r="H30" s="124">
        <v>1</v>
      </c>
      <c r="I30" s="124" t="s">
        <v>303</v>
      </c>
      <c r="J30" s="124">
        <v>1</v>
      </c>
      <c r="K30" s="124">
        <v>1</v>
      </c>
      <c r="L30" s="124" t="s">
        <v>303</v>
      </c>
      <c r="M30" s="121">
        <f t="shared" si="6"/>
        <v>3</v>
      </c>
      <c r="N30" s="124" t="s">
        <v>303</v>
      </c>
      <c r="O30" s="124">
        <v>2</v>
      </c>
      <c r="P30" s="124">
        <v>1</v>
      </c>
      <c r="Q30" s="124">
        <v>3</v>
      </c>
      <c r="R30" s="124">
        <v>5</v>
      </c>
      <c r="S30" s="121">
        <f t="shared" si="7"/>
        <v>11</v>
      </c>
      <c r="T30" s="124">
        <v>2</v>
      </c>
      <c r="U30" s="124">
        <v>2</v>
      </c>
      <c r="V30" s="124">
        <v>2</v>
      </c>
      <c r="W30" s="121">
        <f t="shared" si="8"/>
        <v>6</v>
      </c>
      <c r="X30" s="124" t="s">
        <v>303</v>
      </c>
    </row>
    <row r="31" spans="2:23" ht="12" customHeight="1">
      <c r="B31" s="5"/>
      <c r="W31" s="125" t="s">
        <v>304</v>
      </c>
    </row>
    <row r="32" spans="2:23" ht="12" customHeight="1">
      <c r="B32" s="5" t="s">
        <v>306</v>
      </c>
      <c r="W32" s="125" t="s">
        <v>304</v>
      </c>
    </row>
    <row r="33" spans="2:24" ht="12" customHeight="1">
      <c r="B33" s="302" t="s">
        <v>307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</row>
  </sheetData>
  <sheetProtection/>
  <mergeCells count="41">
    <mergeCell ref="B8:C8"/>
    <mergeCell ref="B10:C10"/>
    <mergeCell ref="B23:C23"/>
    <mergeCell ref="B33:X33"/>
    <mergeCell ref="U4:U5"/>
    <mergeCell ref="V4:V7"/>
    <mergeCell ref="W4:W7"/>
    <mergeCell ref="F6:F7"/>
    <mergeCell ref="G6:G7"/>
    <mergeCell ref="O4:O5"/>
    <mergeCell ref="I4:I5"/>
    <mergeCell ref="J4:J5"/>
    <mergeCell ref="K4:K5"/>
    <mergeCell ref="L4:L5"/>
    <mergeCell ref="U6:U7"/>
    <mergeCell ref="R6:R7"/>
    <mergeCell ref="H6:H7"/>
    <mergeCell ref="I6:I7"/>
    <mergeCell ref="J6:J7"/>
    <mergeCell ref="K6:K7"/>
    <mergeCell ref="L6:L7"/>
    <mergeCell ref="B3:C7"/>
    <mergeCell ref="D3:D7"/>
    <mergeCell ref="E3:M3"/>
    <mergeCell ref="N3:S3"/>
    <mergeCell ref="P4:P5"/>
    <mergeCell ref="Q4:Q5"/>
    <mergeCell ref="R4:R5"/>
    <mergeCell ref="S4:S7"/>
    <mergeCell ref="O6:O7"/>
    <mergeCell ref="P6:P7"/>
    <mergeCell ref="T3:W3"/>
    <mergeCell ref="X3:X7"/>
    <mergeCell ref="E4:E7"/>
    <mergeCell ref="F4:F5"/>
    <mergeCell ref="G4:G5"/>
    <mergeCell ref="H4:H5"/>
    <mergeCell ref="M4:M7"/>
    <mergeCell ref="N4:N7"/>
    <mergeCell ref="T4:T7"/>
    <mergeCell ref="Q6:Q7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m-aki</dc:creator>
  <cp:keywords/>
  <dc:description/>
  <cp:lastModifiedBy>User</cp:lastModifiedBy>
  <cp:lastPrinted>2011-10-19T00:25:00Z</cp:lastPrinted>
  <dcterms:created xsi:type="dcterms:W3CDTF">1999-07-27T01:24:56Z</dcterms:created>
  <dcterms:modified xsi:type="dcterms:W3CDTF">2011-10-25T05:20:51Z</dcterms:modified>
  <cp:category/>
  <cp:version/>
  <cp:contentType/>
  <cp:contentStatus/>
</cp:coreProperties>
</file>