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023811B4-67A1-4993-ABC9-CA20F12E00B5}" xr6:coauthVersionLast="47" xr6:coauthVersionMax="47" xr10:uidLastSave="{00000000-0000-0000-0000-000000000000}"/>
  <bookViews>
    <workbookView xWindow="0" yWindow="0" windowWidth="11520" windowHeight="12360" xr2:uid="{AF9A7735-D96F-42FF-86FF-0FBF55BF5B34}"/>
  </bookViews>
  <sheets>
    <sheet name="1501" sheetId="2" r:id="rId1"/>
    <sheet name="1502" sheetId="3" r:id="rId2"/>
    <sheet name="1503" sheetId="4" r:id="rId3"/>
    <sheet name="1504" sheetId="6" r:id="rId4"/>
    <sheet name="1505" sheetId="5" r:id="rId5"/>
    <sheet name="1506" sheetId="7" r:id="rId6"/>
    <sheet name="1507" sheetId="8" r:id="rId7"/>
    <sheet name="1508" sheetId="9" r:id="rId8"/>
    <sheet name="1509" sheetId="10" r:id="rId9"/>
    <sheet name="1510" sheetId="11" r:id="rId10"/>
    <sheet name="1511" sheetId="12" r:id="rId11"/>
    <sheet name="1512、1513" sheetId="13" r:id="rId12"/>
    <sheet name="1514" sheetId="14" r:id="rId13"/>
  </sheets>
  <definedNames>
    <definedName name="_xlnm.Print_Area" localSheetId="2">'1503'!$A$1:$M$60</definedName>
    <definedName name="_xlnm.Print_Area" localSheetId="3">'1504'!$A$1:$H$62</definedName>
    <definedName name="_xlnm.Print_Area" localSheetId="4">'1505'!$A$1:$Q$65</definedName>
    <definedName name="_xlnm.Print_Area" localSheetId="5">'1506'!$A$1:$O$60</definedName>
    <definedName name="_xlnm.Print_Area" localSheetId="6">'1507'!$A$1:$L$62</definedName>
    <definedName name="_xlnm.Print_Area" localSheetId="8">'1509'!$A$1:$S$33</definedName>
    <definedName name="_xlnm.Print_Titles" localSheetId="4">'1505'!$2:$7</definedName>
    <definedName name="_xlnm.Print_Titles" localSheetId="7">'1508'!$A:$A</definedName>
    <definedName name="_xlnm.Print_Titles" localSheetId="11">'1512、1513'!$A:$A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4" l="1"/>
  <c r="I7" i="14" s="1"/>
  <c r="B6" i="14"/>
  <c r="E7" i="14" s="1"/>
  <c r="C7" i="14" l="1"/>
  <c r="K7" i="14"/>
  <c r="J7" i="14"/>
  <c r="D7" i="14"/>
  <c r="L7" i="14"/>
  <c r="F7" i="14"/>
  <c r="B7" i="14"/>
  <c r="M7" i="14"/>
  <c r="G7" i="14"/>
  <c r="H7" i="14"/>
  <c r="N8" i="13"/>
  <c r="B8" i="13"/>
  <c r="N7" i="13"/>
  <c r="N5" i="13" s="1"/>
  <c r="G7" i="13"/>
  <c r="B7" i="13" s="1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G6" i="13"/>
  <c r="E6" i="13"/>
  <c r="D6" i="13"/>
  <c r="B6" i="13" s="1"/>
  <c r="C6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M5" i="13"/>
  <c r="L5" i="13"/>
  <c r="K5" i="13"/>
  <c r="J5" i="13"/>
  <c r="I5" i="13"/>
  <c r="H5" i="13"/>
  <c r="G5" i="13"/>
  <c r="F5" i="13"/>
  <c r="E5" i="13"/>
  <c r="D5" i="13"/>
  <c r="C5" i="13"/>
  <c r="B5" i="13" l="1"/>
  <c r="B21" i="13"/>
  <c r="B20" i="13"/>
  <c r="B19" i="13"/>
  <c r="B18" i="13"/>
  <c r="B17" i="13" s="1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9" i="12"/>
  <c r="B8" i="12"/>
  <c r="B7" i="12"/>
  <c r="B6" i="12"/>
  <c r="I5" i="12"/>
  <c r="H5" i="12"/>
  <c r="G5" i="12"/>
  <c r="F5" i="12"/>
  <c r="E5" i="12"/>
  <c r="D5" i="12"/>
  <c r="C5" i="12"/>
  <c r="B5" i="12"/>
  <c r="S10" i="9" l="1"/>
  <c r="B10" i="9"/>
  <c r="S9" i="9"/>
  <c r="B9" i="9" s="1"/>
  <c r="S8" i="9"/>
  <c r="B8" i="9" s="1"/>
  <c r="S7" i="9"/>
  <c r="B7" i="9"/>
  <c r="B5" i="9" s="1"/>
  <c r="W5" i="9"/>
  <c r="V5" i="9"/>
  <c r="U5" i="9"/>
  <c r="T5" i="9"/>
  <c r="R5" i="9"/>
  <c r="Q5" i="9"/>
  <c r="P5" i="9"/>
  <c r="O5" i="9"/>
  <c r="O6" i="9" s="1"/>
  <c r="N5" i="9"/>
  <c r="N6" i="9" s="1"/>
  <c r="M5" i="9"/>
  <c r="M6" i="9" s="1"/>
  <c r="L5" i="9"/>
  <c r="L6" i="9" s="1"/>
  <c r="K5" i="9"/>
  <c r="J5" i="9"/>
  <c r="I5" i="9"/>
  <c r="H5" i="9"/>
  <c r="G5" i="9"/>
  <c r="G6" i="9" s="1"/>
  <c r="F5" i="9"/>
  <c r="F6" i="9" s="1"/>
  <c r="E5" i="9"/>
  <c r="E6" i="9" s="1"/>
  <c r="D5" i="9"/>
  <c r="D6" i="9" s="1"/>
  <c r="C5" i="9"/>
  <c r="K6" i="9" l="1"/>
  <c r="J6" i="9"/>
  <c r="C6" i="9"/>
  <c r="R6" i="9"/>
  <c r="P6" i="9"/>
  <c r="I6" i="9"/>
  <c r="Q6" i="9"/>
  <c r="H6" i="9"/>
  <c r="S5" i="9"/>
  <c r="S6" i="9" s="1"/>
  <c r="I60" i="8"/>
  <c r="I59" i="8"/>
  <c r="I58" i="8"/>
  <c r="I57" i="8"/>
  <c r="I56" i="8"/>
  <c r="I55" i="8"/>
  <c r="I54" i="8"/>
  <c r="I53" i="8"/>
  <c r="I52" i="8"/>
  <c r="I51" i="8"/>
  <c r="I50" i="8"/>
  <c r="I49" i="8"/>
  <c r="I46" i="8"/>
  <c r="I45" i="8"/>
  <c r="I44" i="8"/>
  <c r="I43" i="8"/>
  <c r="I42" i="8"/>
  <c r="I41" i="8" s="1"/>
  <c r="L41" i="8"/>
  <c r="K41" i="8"/>
  <c r="J41" i="8"/>
  <c r="H41" i="8"/>
  <c r="G41" i="8"/>
  <c r="F41" i="8"/>
  <c r="E41" i="8"/>
  <c r="D41" i="8"/>
  <c r="I39" i="8"/>
  <c r="I38" i="8"/>
  <c r="I37" i="8"/>
  <c r="I36" i="8"/>
  <c r="I35" i="8" s="1"/>
  <c r="L35" i="8"/>
  <c r="K35" i="8"/>
  <c r="J35" i="8"/>
  <c r="H35" i="8"/>
  <c r="G35" i="8"/>
  <c r="F35" i="8"/>
  <c r="E35" i="8"/>
  <c r="D35" i="8"/>
  <c r="I32" i="8"/>
  <c r="I31" i="8"/>
  <c r="I30" i="8"/>
  <c r="I29" i="8"/>
  <c r="I27" i="8" s="1"/>
  <c r="I28" i="8"/>
  <c r="L27" i="8"/>
  <c r="K27" i="8"/>
  <c r="J27" i="8"/>
  <c r="H27" i="8"/>
  <c r="G27" i="8"/>
  <c r="F27" i="8"/>
  <c r="E27" i="8"/>
  <c r="D27" i="8"/>
  <c r="I25" i="8"/>
  <c r="I24" i="8"/>
  <c r="I23" i="8"/>
  <c r="I22" i="8" s="1"/>
  <c r="L22" i="8"/>
  <c r="K22" i="8"/>
  <c r="J22" i="8"/>
  <c r="H22" i="8"/>
  <c r="G22" i="8"/>
  <c r="F22" i="8"/>
  <c r="E22" i="8"/>
  <c r="D22" i="8"/>
  <c r="I20" i="8"/>
  <c r="I19" i="8"/>
  <c r="L18" i="8"/>
  <c r="K18" i="8"/>
  <c r="J18" i="8"/>
  <c r="I18" i="8"/>
  <c r="H18" i="8"/>
  <c r="G18" i="8"/>
  <c r="F18" i="8"/>
  <c r="E18" i="8"/>
  <c r="D18" i="8"/>
  <c r="I16" i="8"/>
  <c r="L15" i="8"/>
  <c r="K15" i="8"/>
  <c r="K9" i="8" s="1"/>
  <c r="J15" i="8"/>
  <c r="J9" i="8" s="1"/>
  <c r="J7" i="8" s="1"/>
  <c r="I15" i="8"/>
  <c r="H15" i="8"/>
  <c r="G15" i="8"/>
  <c r="F15" i="8"/>
  <c r="E15" i="8"/>
  <c r="D15" i="8"/>
  <c r="I13" i="8"/>
  <c r="I12" i="8"/>
  <c r="I11" i="8" s="1"/>
  <c r="L11" i="8"/>
  <c r="L9" i="8" s="1"/>
  <c r="K11" i="8"/>
  <c r="J11" i="8"/>
  <c r="H11" i="8"/>
  <c r="G11" i="8"/>
  <c r="F11" i="8"/>
  <c r="F9" i="8" s="1"/>
  <c r="E11" i="8"/>
  <c r="D11" i="8"/>
  <c r="D9" i="8" s="1"/>
  <c r="H9" i="8"/>
  <c r="G9" i="8"/>
  <c r="E9" i="8"/>
  <c r="L8" i="8"/>
  <c r="L7" i="8" s="1"/>
  <c r="K8" i="8"/>
  <c r="K7" i="8" s="1"/>
  <c r="J8" i="8"/>
  <c r="I8" i="8"/>
  <c r="H8" i="8"/>
  <c r="G8" i="8"/>
  <c r="F8" i="8"/>
  <c r="F7" i="8" s="1"/>
  <c r="E8" i="8"/>
  <c r="D8" i="8"/>
  <c r="I9" i="8" l="1"/>
  <c r="I7" i="8" s="1"/>
  <c r="O58" i="7"/>
  <c r="M58" i="7"/>
  <c r="L58" i="7"/>
  <c r="F58" i="7"/>
  <c r="N58" i="7" s="1"/>
  <c r="O57" i="7"/>
  <c r="M57" i="7"/>
  <c r="L57" i="7"/>
  <c r="F57" i="7"/>
  <c r="N57" i="7" s="1"/>
  <c r="O56" i="7"/>
  <c r="M56" i="7"/>
  <c r="L56" i="7"/>
  <c r="F56" i="7"/>
  <c r="N56" i="7" s="1"/>
  <c r="O55" i="7"/>
  <c r="N55" i="7"/>
  <c r="M55" i="7"/>
  <c r="L55" i="7"/>
  <c r="F55" i="7"/>
  <c r="O54" i="7"/>
  <c r="N54" i="7"/>
  <c r="M54" i="7"/>
  <c r="L54" i="7"/>
  <c r="F54" i="7"/>
  <c r="O53" i="7"/>
  <c r="M53" i="7"/>
  <c r="L53" i="7"/>
  <c r="F53" i="7"/>
  <c r="N53" i="7" s="1"/>
  <c r="O52" i="7"/>
  <c r="N52" i="7"/>
  <c r="M52" i="7"/>
  <c r="L52" i="7"/>
  <c r="F52" i="7"/>
  <c r="O51" i="7"/>
  <c r="M51" i="7"/>
  <c r="L51" i="7"/>
  <c r="F51" i="7"/>
  <c r="F6" i="7" s="1"/>
  <c r="O50" i="7"/>
  <c r="M50" i="7"/>
  <c r="L50" i="7"/>
  <c r="F50" i="7"/>
  <c r="N50" i="7" s="1"/>
  <c r="O49" i="7"/>
  <c r="N49" i="7"/>
  <c r="M49" i="7"/>
  <c r="M6" i="7" s="1"/>
  <c r="L49" i="7"/>
  <c r="F49" i="7"/>
  <c r="O48" i="7"/>
  <c r="M48" i="7"/>
  <c r="L48" i="7"/>
  <c r="L6" i="7" s="1"/>
  <c r="F48" i="7"/>
  <c r="N48" i="7" s="1"/>
  <c r="O47" i="7"/>
  <c r="N47" i="7"/>
  <c r="M47" i="7"/>
  <c r="L47" i="7"/>
  <c r="F47" i="7"/>
  <c r="O44" i="7"/>
  <c r="N44" i="7"/>
  <c r="M44" i="7"/>
  <c r="L44" i="7"/>
  <c r="F44" i="7"/>
  <c r="O43" i="7"/>
  <c r="M43" i="7"/>
  <c r="L43" i="7"/>
  <c r="F43" i="7"/>
  <c r="N43" i="7" s="1"/>
  <c r="O42" i="7"/>
  <c r="N42" i="7"/>
  <c r="M42" i="7"/>
  <c r="L42" i="7"/>
  <c r="F42" i="7"/>
  <c r="O41" i="7"/>
  <c r="M41" i="7"/>
  <c r="L41" i="7"/>
  <c r="F41" i="7"/>
  <c r="N41" i="7" s="1"/>
  <c r="O40" i="7"/>
  <c r="M40" i="7"/>
  <c r="L40" i="7"/>
  <c r="F40" i="7"/>
  <c r="N40" i="7" s="1"/>
  <c r="K39" i="7"/>
  <c r="J39" i="7"/>
  <c r="I39" i="7"/>
  <c r="H39" i="7"/>
  <c r="G39" i="7"/>
  <c r="O39" i="7" s="1"/>
  <c r="E39" i="7"/>
  <c r="M39" i="7" s="1"/>
  <c r="D39" i="7"/>
  <c r="L39" i="7" s="1"/>
  <c r="O37" i="7"/>
  <c r="M37" i="7"/>
  <c r="L37" i="7"/>
  <c r="F37" i="7"/>
  <c r="N37" i="7" s="1"/>
  <c r="O36" i="7"/>
  <c r="N36" i="7"/>
  <c r="M36" i="7"/>
  <c r="L36" i="7"/>
  <c r="F36" i="7"/>
  <c r="O35" i="7"/>
  <c r="M35" i="7"/>
  <c r="L35" i="7"/>
  <c r="F35" i="7"/>
  <c r="N35" i="7" s="1"/>
  <c r="O34" i="7"/>
  <c r="M34" i="7"/>
  <c r="L34" i="7"/>
  <c r="F34" i="7"/>
  <c r="N34" i="7" s="1"/>
  <c r="K33" i="7"/>
  <c r="J33" i="7"/>
  <c r="I33" i="7"/>
  <c r="H33" i="7"/>
  <c r="G33" i="7"/>
  <c r="O33" i="7" s="1"/>
  <c r="E33" i="7"/>
  <c r="M33" i="7" s="1"/>
  <c r="D33" i="7"/>
  <c r="L33" i="7" s="1"/>
  <c r="O31" i="7"/>
  <c r="M31" i="7"/>
  <c r="L31" i="7"/>
  <c r="F31" i="7"/>
  <c r="N31" i="7" s="1"/>
  <c r="O30" i="7"/>
  <c r="N30" i="7"/>
  <c r="M30" i="7"/>
  <c r="L30" i="7"/>
  <c r="F30" i="7"/>
  <c r="O29" i="7"/>
  <c r="M29" i="7"/>
  <c r="L29" i="7"/>
  <c r="F29" i="7"/>
  <c r="N29" i="7" s="1"/>
  <c r="O28" i="7"/>
  <c r="M28" i="7"/>
  <c r="L28" i="7"/>
  <c r="F28" i="7"/>
  <c r="N28" i="7" s="1"/>
  <c r="O27" i="7"/>
  <c r="M27" i="7"/>
  <c r="M25" i="7" s="1"/>
  <c r="L27" i="7"/>
  <c r="F27" i="7"/>
  <c r="N27" i="7" s="1"/>
  <c r="O26" i="7"/>
  <c r="M26" i="7"/>
  <c r="L26" i="7"/>
  <c r="L25" i="7" s="1"/>
  <c r="F26" i="7"/>
  <c r="N26" i="7" s="1"/>
  <c r="O25" i="7"/>
  <c r="K25" i="7"/>
  <c r="J25" i="7"/>
  <c r="I25" i="7"/>
  <c r="H25" i="7"/>
  <c r="G25" i="7"/>
  <c r="E25" i="7"/>
  <c r="D25" i="7"/>
  <c r="F25" i="7" s="1"/>
  <c r="O23" i="7"/>
  <c r="M23" i="7"/>
  <c r="L23" i="7"/>
  <c r="F23" i="7"/>
  <c r="N23" i="7" s="1"/>
  <c r="O22" i="7"/>
  <c r="M22" i="7"/>
  <c r="L22" i="7"/>
  <c r="F22" i="7"/>
  <c r="N22" i="7" s="1"/>
  <c r="O21" i="7"/>
  <c r="M21" i="7"/>
  <c r="L21" i="7"/>
  <c r="F21" i="7"/>
  <c r="N21" i="7" s="1"/>
  <c r="K20" i="7"/>
  <c r="J20" i="7"/>
  <c r="I20" i="7"/>
  <c r="M20" i="7" s="1"/>
  <c r="H20" i="7"/>
  <c r="G20" i="7"/>
  <c r="O20" i="7" s="1"/>
  <c r="E20" i="7"/>
  <c r="D20" i="7"/>
  <c r="L20" i="7" s="1"/>
  <c r="O18" i="7"/>
  <c r="N18" i="7"/>
  <c r="M18" i="7"/>
  <c r="L18" i="7"/>
  <c r="F18" i="7"/>
  <c r="O17" i="7"/>
  <c r="M17" i="7"/>
  <c r="L17" i="7"/>
  <c r="F17" i="7"/>
  <c r="N17" i="7" s="1"/>
  <c r="K16" i="7"/>
  <c r="I16" i="7"/>
  <c r="H16" i="7"/>
  <c r="J16" i="7" s="1"/>
  <c r="N16" i="7" s="1"/>
  <c r="G16" i="7"/>
  <c r="O16" i="7" s="1"/>
  <c r="E16" i="7"/>
  <c r="M16" i="7" s="1"/>
  <c r="D16" i="7"/>
  <c r="F16" i="7" s="1"/>
  <c r="O14" i="7"/>
  <c r="N14" i="7"/>
  <c r="M14" i="7"/>
  <c r="L14" i="7"/>
  <c r="F14" i="7"/>
  <c r="K13" i="7"/>
  <c r="O13" i="7" s="1"/>
  <c r="I13" i="7"/>
  <c r="M13" i="7" s="1"/>
  <c r="H13" i="7"/>
  <c r="L13" i="7" s="1"/>
  <c r="G13" i="7"/>
  <c r="F13" i="7"/>
  <c r="E13" i="7"/>
  <c r="D13" i="7"/>
  <c r="O11" i="7"/>
  <c r="M11" i="7"/>
  <c r="M9" i="7" s="1"/>
  <c r="L11" i="7"/>
  <c r="F11" i="7"/>
  <c r="N11" i="7" s="1"/>
  <c r="O10" i="7"/>
  <c r="M10" i="7"/>
  <c r="L10" i="7"/>
  <c r="L9" i="7" s="1"/>
  <c r="F10" i="7"/>
  <c r="N10" i="7" s="1"/>
  <c r="O9" i="7"/>
  <c r="K9" i="7"/>
  <c r="J9" i="7"/>
  <c r="I9" i="7"/>
  <c r="I7" i="7" s="1"/>
  <c r="H9" i="7"/>
  <c r="G9" i="7"/>
  <c r="G7" i="7" s="1"/>
  <c r="F9" i="7"/>
  <c r="E9" i="7"/>
  <c r="D9" i="7"/>
  <c r="D7" i="7" s="1"/>
  <c r="K7" i="7"/>
  <c r="K5" i="7" s="1"/>
  <c r="O6" i="7"/>
  <c r="K6" i="7"/>
  <c r="J6" i="7"/>
  <c r="I6" i="7"/>
  <c r="I5" i="7" s="1"/>
  <c r="H6" i="7"/>
  <c r="G6" i="7"/>
  <c r="E6" i="7"/>
  <c r="D6" i="7"/>
  <c r="D5" i="7" s="1"/>
  <c r="N39" i="7" l="1"/>
  <c r="O5" i="7"/>
  <c r="N25" i="7"/>
  <c r="F5" i="7"/>
  <c r="M7" i="7"/>
  <c r="O7" i="7"/>
  <c r="G5" i="7"/>
  <c r="N9" i="7"/>
  <c r="L7" i="7"/>
  <c r="N6" i="7"/>
  <c r="J13" i="7"/>
  <c r="F33" i="7"/>
  <c r="N33" i="7" s="1"/>
  <c r="F39" i="7"/>
  <c r="E7" i="7"/>
  <c r="E5" i="7" s="1"/>
  <c r="M5" i="7" s="1"/>
  <c r="N51" i="7"/>
  <c r="L16" i="7"/>
  <c r="F20" i="7"/>
  <c r="F7" i="7" s="1"/>
  <c r="H7" i="7"/>
  <c r="H5" i="7" s="1"/>
  <c r="H59" i="6"/>
  <c r="F59" i="6"/>
  <c r="H58" i="6"/>
  <c r="F58" i="6"/>
  <c r="H57" i="6"/>
  <c r="F57" i="6"/>
  <c r="H56" i="6"/>
  <c r="F56" i="6"/>
  <c r="H55" i="6"/>
  <c r="F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5" i="6"/>
  <c r="F45" i="6"/>
  <c r="H44" i="6"/>
  <c r="F44" i="6"/>
  <c r="H43" i="6"/>
  <c r="F43" i="6"/>
  <c r="H42" i="6"/>
  <c r="F42" i="6"/>
  <c r="H41" i="6"/>
  <c r="F41" i="6"/>
  <c r="G40" i="6"/>
  <c r="H40" i="6" s="1"/>
  <c r="E40" i="6"/>
  <c r="F40" i="6" s="1"/>
  <c r="D40" i="6"/>
  <c r="D8" i="6" s="1"/>
  <c r="H38" i="6"/>
  <c r="F38" i="6"/>
  <c r="H37" i="6"/>
  <c r="F37" i="6"/>
  <c r="H36" i="6"/>
  <c r="F36" i="6"/>
  <c r="H35" i="6"/>
  <c r="F35" i="6"/>
  <c r="H34" i="6"/>
  <c r="G34" i="6"/>
  <c r="F34" i="6"/>
  <c r="E34" i="6"/>
  <c r="D34" i="6"/>
  <c r="H32" i="6"/>
  <c r="F32" i="6"/>
  <c r="H31" i="6"/>
  <c r="F31" i="6"/>
  <c r="H30" i="6"/>
  <c r="F30" i="6"/>
  <c r="H29" i="6"/>
  <c r="F29" i="6"/>
  <c r="H28" i="6"/>
  <c r="F28" i="6"/>
  <c r="H27" i="6"/>
  <c r="F27" i="6"/>
  <c r="G26" i="6"/>
  <c r="H26" i="6" s="1"/>
  <c r="E26" i="6"/>
  <c r="F26" i="6" s="1"/>
  <c r="D26" i="6"/>
  <c r="H24" i="6"/>
  <c r="F24" i="6"/>
  <c r="H23" i="6"/>
  <c r="F23" i="6"/>
  <c r="H22" i="6"/>
  <c r="F22" i="6"/>
  <c r="G21" i="6"/>
  <c r="H21" i="6" s="1"/>
  <c r="E21" i="6"/>
  <c r="F21" i="6" s="1"/>
  <c r="D21" i="6"/>
  <c r="H19" i="6"/>
  <c r="F19" i="6"/>
  <c r="H18" i="6"/>
  <c r="F18" i="6"/>
  <c r="G17" i="6"/>
  <c r="H17" i="6" s="1"/>
  <c r="F17" i="6"/>
  <c r="E17" i="6"/>
  <c r="D17" i="6"/>
  <c r="H15" i="6"/>
  <c r="F15" i="6"/>
  <c r="G14" i="6"/>
  <c r="H14" i="6" s="1"/>
  <c r="E14" i="6"/>
  <c r="F14" i="6" s="1"/>
  <c r="D14" i="6"/>
  <c r="H12" i="6"/>
  <c r="F12" i="6"/>
  <c r="H11" i="6"/>
  <c r="F11" i="6"/>
  <c r="G10" i="6"/>
  <c r="G8" i="6" s="1"/>
  <c r="F10" i="6"/>
  <c r="E10" i="6"/>
  <c r="D10" i="6"/>
  <c r="H7" i="6"/>
  <c r="G7" i="6"/>
  <c r="E7" i="6"/>
  <c r="F7" i="6" s="1"/>
  <c r="D7" i="6"/>
  <c r="G6" i="6" l="1"/>
  <c r="H6" i="6" s="1"/>
  <c r="H8" i="6"/>
  <c r="D6" i="6"/>
  <c r="J7" i="7"/>
  <c r="N13" i="7"/>
  <c r="N7" i="7" s="1"/>
  <c r="J5" i="7"/>
  <c r="N5" i="7" s="1"/>
  <c r="L5" i="7"/>
  <c r="N20" i="7"/>
  <c r="E8" i="6"/>
  <c r="H10" i="6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E9" i="5" s="1"/>
  <c r="F52" i="5"/>
  <c r="E52" i="5"/>
  <c r="F51" i="5"/>
  <c r="E51" i="5"/>
  <c r="F48" i="5"/>
  <c r="E48" i="5"/>
  <c r="F47" i="5"/>
  <c r="E47" i="5"/>
  <c r="F46" i="5"/>
  <c r="E46" i="5"/>
  <c r="F45" i="5"/>
  <c r="E45" i="5"/>
  <c r="F44" i="5"/>
  <c r="E44" i="5"/>
  <c r="E43" i="5" s="1"/>
  <c r="Q43" i="5"/>
  <c r="P43" i="5"/>
  <c r="O43" i="5"/>
  <c r="N43" i="5"/>
  <c r="M43" i="5"/>
  <c r="L43" i="5"/>
  <c r="K43" i="5"/>
  <c r="J43" i="5"/>
  <c r="I43" i="5"/>
  <c r="H43" i="5"/>
  <c r="G43" i="5"/>
  <c r="F43" i="5"/>
  <c r="D43" i="5"/>
  <c r="F41" i="5"/>
  <c r="E41" i="5"/>
  <c r="F40" i="5"/>
  <c r="E40" i="5"/>
  <c r="F39" i="5"/>
  <c r="E39" i="5"/>
  <c r="E37" i="5" s="1"/>
  <c r="F38" i="5"/>
  <c r="E38" i="5"/>
  <c r="Q37" i="5"/>
  <c r="P37" i="5"/>
  <c r="O37" i="5"/>
  <c r="N37" i="5"/>
  <c r="M37" i="5"/>
  <c r="L37" i="5"/>
  <c r="K37" i="5"/>
  <c r="J37" i="5"/>
  <c r="I37" i="5"/>
  <c r="H37" i="5"/>
  <c r="G37" i="5"/>
  <c r="F37" i="5"/>
  <c r="D37" i="5"/>
  <c r="F34" i="5"/>
  <c r="E34" i="5"/>
  <c r="F33" i="5"/>
  <c r="E33" i="5"/>
  <c r="F32" i="5"/>
  <c r="E32" i="5"/>
  <c r="E28" i="5" s="1"/>
  <c r="F31" i="5"/>
  <c r="E31" i="5"/>
  <c r="F30" i="5"/>
  <c r="E30" i="5"/>
  <c r="F29" i="5"/>
  <c r="E29" i="5"/>
  <c r="Q28" i="5"/>
  <c r="P28" i="5"/>
  <c r="O28" i="5"/>
  <c r="N28" i="5"/>
  <c r="M28" i="5"/>
  <c r="L28" i="5"/>
  <c r="K28" i="5"/>
  <c r="J28" i="5"/>
  <c r="I28" i="5"/>
  <c r="H28" i="5"/>
  <c r="G28" i="5"/>
  <c r="F28" i="5"/>
  <c r="D28" i="5"/>
  <c r="F26" i="5"/>
  <c r="E26" i="5"/>
  <c r="F25" i="5"/>
  <c r="E25" i="5"/>
  <c r="E23" i="5" s="1"/>
  <c r="F24" i="5"/>
  <c r="E24" i="5"/>
  <c r="Q23" i="5"/>
  <c r="P23" i="5"/>
  <c r="O23" i="5"/>
  <c r="N23" i="5"/>
  <c r="M23" i="5"/>
  <c r="L23" i="5"/>
  <c r="L10" i="5" s="1"/>
  <c r="K23" i="5"/>
  <c r="J23" i="5"/>
  <c r="I23" i="5"/>
  <c r="H23" i="5"/>
  <c r="G23" i="5"/>
  <c r="F23" i="5"/>
  <c r="D23" i="5"/>
  <c r="D10" i="5" s="1"/>
  <c r="F21" i="5"/>
  <c r="E21" i="5"/>
  <c r="F20" i="5"/>
  <c r="E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F17" i="5"/>
  <c r="E17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F14" i="5"/>
  <c r="E14" i="5"/>
  <c r="F13" i="5"/>
  <c r="E13" i="5"/>
  <c r="Q12" i="5"/>
  <c r="P12" i="5"/>
  <c r="P10" i="5" s="1"/>
  <c r="P8" i="5" s="1"/>
  <c r="O12" i="5"/>
  <c r="N12" i="5"/>
  <c r="M12" i="5"/>
  <c r="L12" i="5"/>
  <c r="K12" i="5"/>
  <c r="J12" i="5"/>
  <c r="I12" i="5"/>
  <c r="H12" i="5"/>
  <c r="H10" i="5" s="1"/>
  <c r="H8" i="5" s="1"/>
  <c r="G12" i="5"/>
  <c r="F12" i="5"/>
  <c r="E12" i="5"/>
  <c r="D12" i="5"/>
  <c r="Q10" i="5"/>
  <c r="O10" i="5"/>
  <c r="N10" i="5"/>
  <c r="N8" i="5" s="1"/>
  <c r="M10" i="5"/>
  <c r="K10" i="5"/>
  <c r="J10" i="5"/>
  <c r="I10" i="5"/>
  <c r="G10" i="5"/>
  <c r="F10" i="5"/>
  <c r="F8" i="5" s="1"/>
  <c r="Q9" i="5"/>
  <c r="Q8" i="5" s="1"/>
  <c r="P9" i="5"/>
  <c r="O9" i="5"/>
  <c r="N9" i="5"/>
  <c r="M9" i="5"/>
  <c r="L9" i="5"/>
  <c r="L8" i="5" s="1"/>
  <c r="K9" i="5"/>
  <c r="J9" i="5"/>
  <c r="I9" i="5"/>
  <c r="I8" i="5" s="1"/>
  <c r="H9" i="5"/>
  <c r="G9" i="5"/>
  <c r="F9" i="5"/>
  <c r="D9" i="5"/>
  <c r="D8" i="5" s="1"/>
  <c r="O8" i="5"/>
  <c r="M8" i="5"/>
  <c r="K8" i="5"/>
  <c r="J8" i="5"/>
  <c r="G8" i="5"/>
  <c r="M59" i="4"/>
  <c r="L59" i="4"/>
  <c r="K59" i="4"/>
  <c r="M58" i="4"/>
  <c r="L58" i="4"/>
  <c r="K58" i="4"/>
  <c r="M57" i="4"/>
  <c r="L57" i="4"/>
  <c r="K57" i="4"/>
  <c r="M56" i="4"/>
  <c r="L56" i="4"/>
  <c r="K56" i="4"/>
  <c r="M55" i="4"/>
  <c r="L55" i="4"/>
  <c r="K55" i="4"/>
  <c r="M54" i="4"/>
  <c r="L54" i="4"/>
  <c r="K54" i="4"/>
  <c r="K7" i="4" s="1"/>
  <c r="M53" i="4"/>
  <c r="L53" i="4"/>
  <c r="K53" i="4"/>
  <c r="M52" i="4"/>
  <c r="L52" i="4"/>
  <c r="K52" i="4"/>
  <c r="M51" i="4"/>
  <c r="L51" i="4"/>
  <c r="L7" i="4" s="1"/>
  <c r="K51" i="4"/>
  <c r="M50" i="4"/>
  <c r="L50" i="4"/>
  <c r="K50" i="4"/>
  <c r="M49" i="4"/>
  <c r="L49" i="4"/>
  <c r="K49" i="4"/>
  <c r="M48" i="4"/>
  <c r="M7" i="4" s="1"/>
  <c r="L48" i="4"/>
  <c r="K48" i="4"/>
  <c r="M45" i="4"/>
  <c r="L45" i="4"/>
  <c r="K45" i="4"/>
  <c r="M44" i="4"/>
  <c r="L44" i="4"/>
  <c r="K44" i="4"/>
  <c r="M43" i="4"/>
  <c r="L43" i="4"/>
  <c r="K43" i="4"/>
  <c r="M42" i="4"/>
  <c r="L42" i="4"/>
  <c r="K42" i="4"/>
  <c r="M41" i="4"/>
  <c r="L41" i="4"/>
  <c r="K41" i="4"/>
  <c r="J40" i="4"/>
  <c r="I40" i="4"/>
  <c r="H40" i="4"/>
  <c r="G40" i="4"/>
  <c r="L40" i="4" s="1"/>
  <c r="F40" i="4"/>
  <c r="E40" i="4"/>
  <c r="D40" i="4"/>
  <c r="M40" i="4" s="1"/>
  <c r="M38" i="4"/>
  <c r="L38" i="4"/>
  <c r="K38" i="4"/>
  <c r="M37" i="4"/>
  <c r="L37" i="4"/>
  <c r="K37" i="4"/>
  <c r="M36" i="4"/>
  <c r="L36" i="4"/>
  <c r="K36" i="4"/>
  <c r="M35" i="4"/>
  <c r="L35" i="4"/>
  <c r="K35" i="4"/>
  <c r="J34" i="4"/>
  <c r="I34" i="4"/>
  <c r="H34" i="4"/>
  <c r="G34" i="4"/>
  <c r="L34" i="4" s="1"/>
  <c r="F34" i="4"/>
  <c r="E34" i="4"/>
  <c r="M34" i="4" s="1"/>
  <c r="D34" i="4"/>
  <c r="K34" i="4" s="1"/>
  <c r="M32" i="4"/>
  <c r="L32" i="4"/>
  <c r="K32" i="4"/>
  <c r="M31" i="4"/>
  <c r="L31" i="4"/>
  <c r="K31" i="4"/>
  <c r="M30" i="4"/>
  <c r="L30" i="4"/>
  <c r="K30" i="4"/>
  <c r="M29" i="4"/>
  <c r="L29" i="4"/>
  <c r="K29" i="4"/>
  <c r="M28" i="4"/>
  <c r="L28" i="4"/>
  <c r="K28" i="4"/>
  <c r="M27" i="4"/>
  <c r="L27" i="4"/>
  <c r="K27" i="4"/>
  <c r="J26" i="4"/>
  <c r="I26" i="4"/>
  <c r="I8" i="4" s="1"/>
  <c r="I6" i="4" s="1"/>
  <c r="H26" i="4"/>
  <c r="G26" i="4"/>
  <c r="L26" i="4" s="1"/>
  <c r="F26" i="4"/>
  <c r="E26" i="4"/>
  <c r="D26" i="4"/>
  <c r="M26" i="4" s="1"/>
  <c r="M24" i="4"/>
  <c r="L24" i="4"/>
  <c r="K24" i="4"/>
  <c r="M23" i="4"/>
  <c r="L23" i="4"/>
  <c r="K23" i="4"/>
  <c r="M22" i="4"/>
  <c r="L22" i="4"/>
  <c r="K22" i="4"/>
  <c r="L21" i="4"/>
  <c r="J21" i="4"/>
  <c r="I21" i="4"/>
  <c r="H21" i="4"/>
  <c r="G21" i="4"/>
  <c r="F21" i="4"/>
  <c r="E21" i="4"/>
  <c r="D21" i="4"/>
  <c r="M21" i="4" s="1"/>
  <c r="M20" i="4"/>
  <c r="M19" i="4"/>
  <c r="L19" i="4"/>
  <c r="K19" i="4"/>
  <c r="M18" i="4"/>
  <c r="L18" i="4"/>
  <c r="K18" i="4"/>
  <c r="L17" i="4"/>
  <c r="J17" i="4"/>
  <c r="I17" i="4"/>
  <c r="H17" i="4"/>
  <c r="G17" i="4"/>
  <c r="F17" i="4"/>
  <c r="E17" i="4"/>
  <c r="M17" i="4" s="1"/>
  <c r="D17" i="4"/>
  <c r="K17" i="4" s="1"/>
  <c r="M15" i="4"/>
  <c r="L15" i="4"/>
  <c r="K15" i="4"/>
  <c r="J14" i="4"/>
  <c r="I14" i="4"/>
  <c r="H14" i="4"/>
  <c r="G14" i="4"/>
  <c r="L14" i="4" s="1"/>
  <c r="F14" i="4"/>
  <c r="E14" i="4"/>
  <c r="D14" i="4"/>
  <c r="M14" i="4" s="1"/>
  <c r="M12" i="4"/>
  <c r="L12" i="4"/>
  <c r="K12" i="4"/>
  <c r="M11" i="4"/>
  <c r="L11" i="4"/>
  <c r="K11" i="4"/>
  <c r="J10" i="4"/>
  <c r="J8" i="4" s="1"/>
  <c r="J6" i="4" s="1"/>
  <c r="I10" i="4"/>
  <c r="H10" i="4"/>
  <c r="G10" i="4"/>
  <c r="G8" i="4" s="1"/>
  <c r="G6" i="4" s="1"/>
  <c r="F10" i="4"/>
  <c r="E10" i="4"/>
  <c r="D10" i="4"/>
  <c r="M10" i="4" s="1"/>
  <c r="H8" i="4"/>
  <c r="F8" i="4"/>
  <c r="D8" i="4"/>
  <c r="D6" i="4" s="1"/>
  <c r="J7" i="4"/>
  <c r="I7" i="4"/>
  <c r="H7" i="4"/>
  <c r="G7" i="4"/>
  <c r="F7" i="4"/>
  <c r="F6" i="4" s="1"/>
  <c r="E7" i="4"/>
  <c r="D7" i="4"/>
  <c r="H6" i="4"/>
  <c r="G58" i="3"/>
  <c r="G57" i="3"/>
  <c r="G56" i="3"/>
  <c r="G55" i="3"/>
  <c r="G54" i="3"/>
  <c r="G53" i="3"/>
  <c r="G52" i="3"/>
  <c r="G51" i="3"/>
  <c r="G50" i="3"/>
  <c r="G49" i="3"/>
  <c r="G48" i="3"/>
  <c r="G47" i="3"/>
  <c r="G44" i="3"/>
  <c r="G43" i="3"/>
  <c r="G42" i="3"/>
  <c r="G41" i="3"/>
  <c r="G40" i="3"/>
  <c r="F39" i="3"/>
  <c r="E39" i="3"/>
  <c r="D39" i="3"/>
  <c r="G39" i="3" s="1"/>
  <c r="G37" i="3"/>
  <c r="G36" i="3"/>
  <c r="G35" i="3"/>
  <c r="G34" i="3"/>
  <c r="F33" i="3"/>
  <c r="E33" i="3"/>
  <c r="E7" i="3" s="1"/>
  <c r="D33" i="3"/>
  <c r="G33" i="3" s="1"/>
  <c r="G31" i="3"/>
  <c r="G30" i="3"/>
  <c r="G29" i="3"/>
  <c r="G28" i="3"/>
  <c r="G27" i="3"/>
  <c r="G26" i="3"/>
  <c r="G25" i="3"/>
  <c r="F25" i="3"/>
  <c r="E25" i="3"/>
  <c r="D25" i="3"/>
  <c r="G23" i="3"/>
  <c r="G22" i="3"/>
  <c r="G21" i="3"/>
  <c r="F20" i="3"/>
  <c r="E20" i="3"/>
  <c r="D20" i="3"/>
  <c r="G20" i="3" s="1"/>
  <c r="G18" i="3"/>
  <c r="G17" i="3"/>
  <c r="F16" i="3"/>
  <c r="E16" i="3"/>
  <c r="D16" i="3"/>
  <c r="G16" i="3" s="1"/>
  <c r="G14" i="3"/>
  <c r="F13" i="3"/>
  <c r="F7" i="3" s="1"/>
  <c r="E13" i="3"/>
  <c r="D13" i="3"/>
  <c r="G13" i="3" s="1"/>
  <c r="G11" i="3"/>
  <c r="G10" i="3"/>
  <c r="G9" i="3"/>
  <c r="F9" i="3"/>
  <c r="E9" i="3"/>
  <c r="D9" i="3"/>
  <c r="D7" i="3" s="1"/>
  <c r="G7" i="3" s="1"/>
  <c r="G6" i="3"/>
  <c r="F6" i="3"/>
  <c r="F5" i="3" s="1"/>
  <c r="E6" i="3"/>
  <c r="E5" i="3" s="1"/>
  <c r="D6" i="3"/>
  <c r="D5" i="3" s="1"/>
  <c r="G5" i="3" s="1"/>
  <c r="M8" i="4" l="1"/>
  <c r="M6" i="4" s="1"/>
  <c r="E8" i="5"/>
  <c r="E10" i="5"/>
  <c r="L6" i="4"/>
  <c r="K21" i="4"/>
  <c r="E8" i="4"/>
  <c r="E6" i="4" s="1"/>
  <c r="K10" i="4"/>
  <c r="K14" i="4"/>
  <c r="L10" i="4"/>
  <c r="L8" i="4" s="1"/>
  <c r="K26" i="4"/>
  <c r="K40" i="4"/>
  <c r="F8" i="6"/>
  <c r="E6" i="6"/>
  <c r="F6" i="6" s="1"/>
  <c r="J17" i="2"/>
  <c r="J18" i="2"/>
  <c r="J47" i="2"/>
  <c r="J44" i="2"/>
  <c r="D9" i="2"/>
  <c r="K8" i="4" l="1"/>
  <c r="K6" i="4" s="1"/>
  <c r="J58" i="2"/>
  <c r="L58" i="2" s="1"/>
  <c r="J57" i="2"/>
  <c r="L57" i="2" s="1"/>
  <c r="J56" i="2"/>
  <c r="L56" i="2" s="1"/>
  <c r="J55" i="2"/>
  <c r="L55" i="2" s="1"/>
  <c r="J54" i="2"/>
  <c r="L54" i="2" s="1"/>
  <c r="J53" i="2"/>
  <c r="L53" i="2" s="1"/>
  <c r="J52" i="2"/>
  <c r="L52" i="2" s="1"/>
  <c r="J51" i="2"/>
  <c r="L51" i="2" s="1"/>
  <c r="J50" i="2"/>
  <c r="L50" i="2" s="1"/>
  <c r="J49" i="2"/>
  <c r="L49" i="2" s="1"/>
  <c r="J48" i="2"/>
  <c r="L48" i="2" s="1"/>
  <c r="L47" i="2"/>
  <c r="L44" i="2"/>
  <c r="J43" i="2"/>
  <c r="L43" i="2" s="1"/>
  <c r="J42" i="2"/>
  <c r="J41" i="2"/>
  <c r="J40" i="2"/>
  <c r="L40" i="2" s="1"/>
  <c r="K39" i="2"/>
  <c r="I39" i="2"/>
  <c r="H39" i="2"/>
  <c r="G39" i="2"/>
  <c r="F39" i="2"/>
  <c r="E39" i="2"/>
  <c r="D39" i="2"/>
  <c r="J37" i="2"/>
  <c r="J36" i="2"/>
  <c r="L36" i="2" s="1"/>
  <c r="J35" i="2"/>
  <c r="J34" i="2"/>
  <c r="K33" i="2"/>
  <c r="I33" i="2"/>
  <c r="H33" i="2"/>
  <c r="G33" i="2"/>
  <c r="F33" i="2"/>
  <c r="E33" i="2"/>
  <c r="D33" i="2"/>
  <c r="J31" i="2"/>
  <c r="L31" i="2" s="1"/>
  <c r="J30" i="2"/>
  <c r="J29" i="2"/>
  <c r="L29" i="2" s="1"/>
  <c r="J28" i="2"/>
  <c r="J26" i="2"/>
  <c r="K25" i="2"/>
  <c r="I25" i="2"/>
  <c r="H25" i="2"/>
  <c r="G25" i="2"/>
  <c r="F25" i="2"/>
  <c r="E25" i="2"/>
  <c r="D25" i="2"/>
  <c r="J23" i="2"/>
  <c r="J22" i="2"/>
  <c r="L22" i="2" s="1"/>
  <c r="J21" i="2"/>
  <c r="L21" i="2" s="1"/>
  <c r="K20" i="2"/>
  <c r="I20" i="2"/>
  <c r="H20" i="2"/>
  <c r="G20" i="2"/>
  <c r="F20" i="2"/>
  <c r="E20" i="2"/>
  <c r="D20" i="2"/>
  <c r="J16" i="2"/>
  <c r="L16" i="2" s="1"/>
  <c r="K16" i="2"/>
  <c r="I16" i="2"/>
  <c r="H16" i="2"/>
  <c r="G16" i="2"/>
  <c r="F16" i="2"/>
  <c r="E16" i="2"/>
  <c r="D16" i="2"/>
  <c r="J14" i="2"/>
  <c r="J13" i="2" s="1"/>
  <c r="K13" i="2"/>
  <c r="I13" i="2"/>
  <c r="H13" i="2"/>
  <c r="G13" i="2"/>
  <c r="F13" i="2"/>
  <c r="E13" i="2"/>
  <c r="D13" i="2"/>
  <c r="J11" i="2"/>
  <c r="L11" i="2" s="1"/>
  <c r="J10" i="2"/>
  <c r="K9" i="2"/>
  <c r="I9" i="2"/>
  <c r="H9" i="2"/>
  <c r="G9" i="2"/>
  <c r="F9" i="2"/>
  <c r="E9" i="2"/>
  <c r="K7" i="2"/>
  <c r="I7" i="2"/>
  <c r="H7" i="2"/>
  <c r="G7" i="2"/>
  <c r="F7" i="2"/>
  <c r="E7" i="2"/>
  <c r="D7" i="2"/>
  <c r="K6" i="2"/>
  <c r="I6" i="2"/>
  <c r="H6" i="2"/>
  <c r="G6" i="2"/>
  <c r="F6" i="2"/>
  <c r="E6" i="2"/>
  <c r="D6" i="2"/>
  <c r="K5" i="2"/>
  <c r="I5" i="2"/>
  <c r="H5" i="2"/>
  <c r="G5" i="2"/>
  <c r="F5" i="2"/>
  <c r="E5" i="2"/>
  <c r="D5" i="2"/>
  <c r="L18" i="2" l="1"/>
  <c r="J20" i="2"/>
  <c r="L20" i="2" s="1"/>
  <c r="L23" i="2"/>
  <c r="J6" i="2"/>
  <c r="L6" i="2" s="1"/>
  <c r="J25" i="2"/>
  <c r="L25" i="2" s="1"/>
  <c r="J33" i="2"/>
  <c r="L33" i="2" s="1"/>
  <c r="J39" i="2"/>
  <c r="L39" i="2" s="1"/>
  <c r="L13" i="2"/>
  <c r="L14" i="2"/>
  <c r="J9" i="2"/>
  <c r="L9" i="2" s="1"/>
  <c r="L10" i="2"/>
  <c r="J5" i="2"/>
  <c r="L5" i="2" s="1"/>
  <c r="J7" i="2"/>
  <c r="L7" i="2" s="1"/>
  <c r="L26" i="2"/>
  <c r="L28" i="2"/>
  <c r="L34" i="2"/>
</calcChain>
</file>

<file path=xl/sharedStrings.xml><?xml version="1.0" encoding="utf-8"?>
<sst xmlns="http://schemas.openxmlformats.org/spreadsheetml/2006/main" count="721" uniqueCount="340">
  <si>
    <t>15－第１表　保育所入所児童（在籍者）数，年齢・市町村・保健福祉事務所別</t>
    <rPh sb="3" eb="4">
      <t>ダイ</t>
    </rPh>
    <rPh sb="5" eb="6">
      <t>ヒョウ</t>
    </rPh>
    <rPh sb="7" eb="10">
      <t>ホイクジョ</t>
    </rPh>
    <rPh sb="10" eb="12">
      <t>ニュウショ</t>
    </rPh>
    <rPh sb="12" eb="14">
      <t>ジドウスウ</t>
    </rPh>
    <rPh sb="15" eb="18">
      <t>ザイセキシャ</t>
    </rPh>
    <rPh sb="19" eb="20">
      <t>スウ</t>
    </rPh>
    <rPh sb="21" eb="23">
      <t>ネンレイベツ</t>
    </rPh>
    <rPh sb="24" eb="27">
      <t>シチョウソン</t>
    </rPh>
    <rPh sb="28" eb="30">
      <t>ホケン</t>
    </rPh>
    <rPh sb="30" eb="32">
      <t>フクシ</t>
    </rPh>
    <rPh sb="32" eb="35">
      <t>ジムショ</t>
    </rPh>
    <rPh sb="35" eb="36">
      <t>ベツ</t>
    </rPh>
    <phoneticPr fontId="5"/>
  </si>
  <si>
    <t>入　　　　所　　　　児　　　　童　　　　数</t>
    <rPh sb="0" eb="6">
      <t>ニュウショ</t>
    </rPh>
    <rPh sb="10" eb="21">
      <t>ジドウスウ</t>
    </rPh>
    <phoneticPr fontId="5"/>
  </si>
  <si>
    <t>定　員</t>
    <rPh sb="0" eb="3">
      <t>テイイン</t>
    </rPh>
    <phoneticPr fontId="2"/>
  </si>
  <si>
    <t>充足率</t>
    <rPh sb="0" eb="3">
      <t>ジュウソクリツ</t>
    </rPh>
    <phoneticPr fontId="2"/>
  </si>
  <si>
    <t>０歳児</t>
    <rPh sb="1" eb="3">
      <t>サイジ</t>
    </rPh>
    <phoneticPr fontId="5"/>
  </si>
  <si>
    <t>１歳児</t>
    <rPh sb="1" eb="3">
      <t>サイジ</t>
    </rPh>
    <phoneticPr fontId="5"/>
  </si>
  <si>
    <t>２歳児</t>
    <rPh sb="1" eb="3">
      <t>サイジ</t>
    </rPh>
    <phoneticPr fontId="5"/>
  </si>
  <si>
    <t>３歳児</t>
    <rPh sb="1" eb="3">
      <t>サイジ</t>
    </rPh>
    <phoneticPr fontId="5"/>
  </si>
  <si>
    <t>４歳児</t>
    <rPh sb="1" eb="3">
      <t>サイジ</t>
    </rPh>
    <phoneticPr fontId="5"/>
  </si>
  <si>
    <t>５歳児</t>
    <rPh sb="1" eb="3">
      <t>サイジ</t>
    </rPh>
    <phoneticPr fontId="5"/>
  </si>
  <si>
    <t>合　計</t>
    <rPh sb="0" eb="3">
      <t>ゴウケイ</t>
    </rPh>
    <phoneticPr fontId="5"/>
  </si>
  <si>
    <t>（％）</t>
    <phoneticPr fontId="2"/>
  </si>
  <si>
    <t>県　計</t>
    <rPh sb="0" eb="1">
      <t>ケン</t>
    </rPh>
    <phoneticPr fontId="4"/>
  </si>
  <si>
    <t>市　計</t>
  </si>
  <si>
    <t>町村計</t>
  </si>
  <si>
    <t>渋川保健福祉事務所</t>
    <rPh sb="4" eb="6">
      <t>フクシ</t>
    </rPh>
    <rPh sb="6" eb="8">
      <t>ジム</t>
    </rPh>
    <phoneticPr fontId="4"/>
  </si>
  <si>
    <t>榛東村</t>
  </si>
  <si>
    <t>吉岡町</t>
  </si>
  <si>
    <t>伊勢崎保健福祉事務所</t>
    <rPh sb="5" eb="7">
      <t>フクシ</t>
    </rPh>
    <rPh sb="7" eb="9">
      <t>ジム</t>
    </rPh>
    <phoneticPr fontId="4"/>
  </si>
  <si>
    <t>玉村町</t>
  </si>
  <si>
    <t>藤岡保健福祉事務所</t>
    <rPh sb="4" eb="6">
      <t>フクシ</t>
    </rPh>
    <rPh sb="6" eb="9">
      <t>ジムショ</t>
    </rPh>
    <phoneticPr fontId="4"/>
  </si>
  <si>
    <t>上野村</t>
  </si>
  <si>
    <t>神流町</t>
    <rPh sb="0" eb="1">
      <t>カミ</t>
    </rPh>
    <rPh sb="1" eb="2">
      <t>リュウ</t>
    </rPh>
    <rPh sb="2" eb="3">
      <t>マチ</t>
    </rPh>
    <phoneticPr fontId="2"/>
  </si>
  <si>
    <t>富岡保健福祉事務所</t>
    <rPh sb="4" eb="6">
      <t>フクシ</t>
    </rPh>
    <rPh sb="6" eb="8">
      <t>ジム</t>
    </rPh>
    <phoneticPr fontId="4"/>
  </si>
  <si>
    <t>下仁田町</t>
  </si>
  <si>
    <t>南牧村</t>
  </si>
  <si>
    <t>甘楽町</t>
  </si>
  <si>
    <t>吾妻保健福祉事務所</t>
    <rPh sb="0" eb="2">
      <t>アガツマ</t>
    </rPh>
    <rPh sb="2" eb="4">
      <t>ホケン</t>
    </rPh>
    <rPh sb="4" eb="6">
      <t>フクシ</t>
    </rPh>
    <rPh sb="6" eb="8">
      <t>ジム</t>
    </rPh>
    <phoneticPr fontId="4"/>
  </si>
  <si>
    <t>中之条町</t>
  </si>
  <si>
    <t>長野原町</t>
  </si>
  <si>
    <t>-</t>
  </si>
  <si>
    <t>嬬恋村</t>
  </si>
  <si>
    <t>草津町</t>
  </si>
  <si>
    <t>高山村</t>
  </si>
  <si>
    <t>東吾妻町</t>
    <rPh sb="0" eb="1">
      <t>ヒガシ</t>
    </rPh>
    <phoneticPr fontId="2"/>
  </si>
  <si>
    <t>利根沼田保健福祉事務所</t>
    <rPh sb="0" eb="2">
      <t>トネ</t>
    </rPh>
    <rPh sb="2" eb="4">
      <t>ヌマタ</t>
    </rPh>
    <rPh sb="6" eb="8">
      <t>フクシ</t>
    </rPh>
    <rPh sb="8" eb="10">
      <t>ジム</t>
    </rPh>
    <phoneticPr fontId="4"/>
  </si>
  <si>
    <t>片品村</t>
  </si>
  <si>
    <t>川場村</t>
  </si>
  <si>
    <t>昭和村</t>
  </si>
  <si>
    <t>みなかみ町</t>
    <rPh sb="4" eb="5">
      <t>マチ</t>
    </rPh>
    <phoneticPr fontId="2"/>
  </si>
  <si>
    <t>館林保健福祉事務所</t>
    <rPh sb="4" eb="6">
      <t>フクシ</t>
    </rPh>
    <rPh sb="6" eb="8">
      <t>ジム</t>
    </rPh>
    <phoneticPr fontId="4"/>
  </si>
  <si>
    <t>板倉町</t>
  </si>
  <si>
    <t>明和町</t>
    <rPh sb="2" eb="3">
      <t>マチ</t>
    </rPh>
    <phoneticPr fontId="4"/>
  </si>
  <si>
    <t>千代田町</t>
  </si>
  <si>
    <t>大泉町</t>
  </si>
  <si>
    <t>邑楽町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</si>
  <si>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</si>
  <si>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</si>
  <si>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</si>
  <si>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</si>
  <si>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</si>
  <si>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</si>
  <si>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</si>
  <si>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</si>
  <si>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</si>
  <si>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</si>
  <si>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</si>
  <si>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phoneticPr fontId="2"/>
  </si>
  <si>
    <t>出典：福祉行政報告例月報（概数）</t>
    <rPh sb="0" eb="2">
      <t>シュッテン</t>
    </rPh>
    <rPh sb="3" eb="5">
      <t>フクシ</t>
    </rPh>
    <rPh sb="5" eb="7">
      <t>ギョウセイ</t>
    </rPh>
    <rPh sb="7" eb="10">
      <t>ホウコクレイ</t>
    </rPh>
    <rPh sb="10" eb="12">
      <t>ゲッポウ</t>
    </rPh>
    <rPh sb="13" eb="15">
      <t>ガイスウ</t>
    </rPh>
    <phoneticPr fontId="2"/>
  </si>
  <si>
    <t>※保育所型認定こども園を含む</t>
  </si>
  <si>
    <t xml:space="preserve">令和６年３月１日現在　（単位：人） 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</si>
  <si>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15－第２表　児童クラブ数，設置主体・市町村・保健福祉事務所別</t>
    <rPh sb="3" eb="4">
      <t>ダイ</t>
    </rPh>
    <rPh sb="5" eb="6">
      <t>ヒョウ</t>
    </rPh>
    <rPh sb="7" eb="9">
      <t>ジドウ</t>
    </rPh>
    <rPh sb="12" eb="13">
      <t>スウ</t>
    </rPh>
    <rPh sb="14" eb="16">
      <t>セッチ</t>
    </rPh>
    <rPh sb="16" eb="18">
      <t>シュタイ</t>
    </rPh>
    <rPh sb="19" eb="22">
      <t>シチョウソン</t>
    </rPh>
    <rPh sb="23" eb="25">
      <t>ホケン</t>
    </rPh>
    <rPh sb="25" eb="27">
      <t>フクシ</t>
    </rPh>
    <rPh sb="27" eb="30">
      <t>ジムショ</t>
    </rPh>
    <rPh sb="30" eb="31">
      <t>ベツ</t>
    </rPh>
    <phoneticPr fontId="5"/>
  </si>
  <si>
    <t xml:space="preserve">令和６年５月１日現在 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</si>
  <si>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設置主体</t>
    <rPh sb="0" eb="2">
      <t>セッチ</t>
    </rPh>
    <rPh sb="2" eb="4">
      <t>シュタイ</t>
    </rPh>
    <phoneticPr fontId="2"/>
  </si>
  <si>
    <t>総　数</t>
    <rPh sb="0" eb="1">
      <t>ソウケイ</t>
    </rPh>
    <rPh sb="2" eb="3">
      <t>スウ</t>
    </rPh>
    <phoneticPr fontId="4"/>
  </si>
  <si>
    <t>公立公営</t>
    <rPh sb="0" eb="2">
      <t>コウリツ</t>
    </rPh>
    <rPh sb="2" eb="4">
      <t>コウエイ</t>
    </rPh>
    <phoneticPr fontId="5"/>
  </si>
  <si>
    <t>公立民営</t>
    <rPh sb="0" eb="2">
      <t>コウリツ</t>
    </rPh>
    <rPh sb="2" eb="4">
      <t>ミンエイ</t>
    </rPh>
    <phoneticPr fontId="5"/>
  </si>
  <si>
    <t>民立民営</t>
    <rPh sb="0" eb="1">
      <t>ミン</t>
    </rPh>
    <rPh sb="1" eb="2">
      <t>リツ</t>
    </rPh>
    <rPh sb="2" eb="4">
      <t>ミンエイ</t>
    </rPh>
    <phoneticPr fontId="5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</si>
  <si>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</si>
  <si>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</si>
  <si>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東吾妻町</t>
    <rPh sb="0" eb="1">
      <t>ヒガシ</t>
    </rPh>
    <rPh sb="1" eb="4">
      <t>アガツママチ</t>
    </rPh>
    <phoneticPr fontId="2"/>
  </si>
  <si>
    <t>昭和村</t>
    <rPh sb="0" eb="3">
      <t>ショウワムラ</t>
    </rPh>
    <phoneticPr fontId="3"/>
  </si>
  <si>
    <t>昭和村</t>
    <rPh sb="0" eb="3">
      <t>ショウワムラ</t>
    </rPh>
    <phoneticPr fontId="2"/>
  </si>
  <si>
    <t>みなかみ町</t>
    <rPh sb="4" eb="5">
      <t>マチ</t>
    </rPh>
    <phoneticPr fontId="3"/>
  </si>
  <si>
    <t>みどり市</t>
    <rPh sb="3" eb="4">
      <t>シ</t>
    </rPh>
    <phoneticPr fontId="3"/>
  </si>
  <si>
    <t>みどり市</t>
    <rPh sb="3" eb="4">
      <t>シ</t>
    </rPh>
    <phoneticPr fontId="2"/>
  </si>
  <si>
    <t>出典：放課後児童健全育成事業実施状況調査</t>
    <rPh sb="0" eb="2">
      <t>シュッテン</t>
    </rPh>
    <rPh sb="3" eb="6">
      <t>ホウカゴ</t>
    </rPh>
    <rPh sb="6" eb="8">
      <t>ジドウ</t>
    </rPh>
    <rPh sb="8" eb="10">
      <t>ケンゼン</t>
    </rPh>
    <rPh sb="10" eb="12">
      <t>イクセイ</t>
    </rPh>
    <rPh sb="12" eb="14">
      <t>ジギョウ</t>
    </rPh>
    <rPh sb="14" eb="16">
      <t>ジッシ</t>
    </rPh>
    <rPh sb="16" eb="18">
      <t>ジョウキョウ</t>
    </rPh>
    <rPh sb="18" eb="20">
      <t>チョウサ</t>
    </rPh>
    <phoneticPr fontId="2"/>
  </si>
  <si>
    <t>15－第３表　児童クラブ登録児童数，学年・市町村・保健福祉事務所別</t>
    <phoneticPr fontId="2"/>
  </si>
  <si>
    <t>令和６年５月１日現在</t>
    <rPh sb="0" eb="2">
      <t>レイワ</t>
    </rPh>
    <rPh sb="3" eb="4">
      <t>ネン</t>
    </rPh>
    <phoneticPr fontId="2"/>
  </si>
  <si>
    <t>児　　　童　　　の　　　学　　　年</t>
  </si>
  <si>
    <t>総　　数</t>
  </si>
  <si>
    <t>１年生</t>
  </si>
  <si>
    <t>２年生</t>
  </si>
  <si>
    <t>３年生</t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</si>
  <si>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</si>
  <si>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</si>
  <si>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</si>
  <si>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その他</t>
  </si>
  <si>
    <t>（再掲）</t>
    <rPh sb="1" eb="3">
      <t>サイケイ</t>
    </rPh>
    <phoneticPr fontId="2"/>
  </si>
  <si>
    <t>１～３年生</t>
    <phoneticPr fontId="2"/>
  </si>
  <si>
    <t>４～６年生</t>
    <phoneticPr fontId="2"/>
  </si>
  <si>
    <t>県　計</t>
  </si>
  <si>
    <t>15－第５表　児童手当支給状況，市町村・保健福祉事務所別</t>
    <phoneticPr fontId="2"/>
  </si>
  <si>
    <t>令和５年度</t>
    <rPh sb="0" eb="2">
      <t>レイワ</t>
    </rPh>
    <rPh sb="3" eb="5">
      <t>ネンド</t>
    </rPh>
    <phoneticPr fontId="2"/>
  </si>
  <si>
    <t>総　　　　数</t>
  </si>
  <si>
    <t>内　　　　　　　　　　訳</t>
    <rPh sb="0" eb="1">
      <t>ナイ</t>
    </rPh>
    <rPh sb="11" eb="12">
      <t>ヤク</t>
    </rPh>
    <phoneticPr fontId="2"/>
  </si>
  <si>
    <t>（別　掲）</t>
    <rPh sb="1" eb="2">
      <t>ベツ</t>
    </rPh>
    <rPh sb="3" eb="4">
      <t>ケイ</t>
    </rPh>
    <phoneticPr fontId="2"/>
  </si>
  <si>
    <t>被　　用　　者</t>
    <rPh sb="0" eb="1">
      <t>ヒ</t>
    </rPh>
    <rPh sb="3" eb="4">
      <t>ヨウ</t>
    </rPh>
    <rPh sb="6" eb="7">
      <t>シャ</t>
    </rPh>
    <phoneticPr fontId="2"/>
  </si>
  <si>
    <t>非　被　用　者</t>
    <rPh sb="0" eb="1">
      <t>ヒ</t>
    </rPh>
    <rPh sb="2" eb="3">
      <t>ヒ</t>
    </rPh>
    <rPh sb="4" eb="5">
      <t>ヨウ</t>
    </rPh>
    <rPh sb="6" eb="7">
      <t>シャ</t>
    </rPh>
    <phoneticPr fontId="2"/>
  </si>
  <si>
    <t>特　例　給　付</t>
    <rPh sb="0" eb="1">
      <t>トク</t>
    </rPh>
    <rPh sb="2" eb="3">
      <t>レイ</t>
    </rPh>
    <rPh sb="4" eb="5">
      <t>キュウ</t>
    </rPh>
    <rPh sb="6" eb="7">
      <t>ツキ</t>
    </rPh>
    <phoneticPr fontId="2"/>
  </si>
  <si>
    <t>施　設　入　所　等　児　童</t>
    <rPh sb="0" eb="1">
      <t>シ</t>
    </rPh>
    <rPh sb="2" eb="3">
      <t>セツ</t>
    </rPh>
    <rPh sb="4" eb="5">
      <t>イ</t>
    </rPh>
    <rPh sb="6" eb="7">
      <t>ショ</t>
    </rPh>
    <rPh sb="8" eb="9">
      <t>トウ</t>
    </rPh>
    <rPh sb="10" eb="11">
      <t>ジ</t>
    </rPh>
    <rPh sb="12" eb="13">
      <t>ワラベ</t>
    </rPh>
    <phoneticPr fontId="2"/>
  </si>
  <si>
    <t>０～３歳未満</t>
    <rPh sb="3" eb="4">
      <t>サイ</t>
    </rPh>
    <rPh sb="4" eb="6">
      <t>ミマン</t>
    </rPh>
    <phoneticPr fontId="2"/>
  </si>
  <si>
    <t>３歳～中学校修了前</t>
    <rPh sb="1" eb="2">
      <t>サイ</t>
    </rPh>
    <rPh sb="3" eb="6">
      <t>チュウガッコウ</t>
    </rPh>
    <rPh sb="6" eb="9">
      <t>シュウリョウマエ</t>
    </rPh>
    <phoneticPr fontId="2"/>
  </si>
  <si>
    <t>受給者数</t>
  </si>
  <si>
    <t>児童数</t>
  </si>
  <si>
    <t>算定基礎
延児童数</t>
  </si>
  <si>
    <t>算定基礎
延児童数</t>
    <phoneticPr fontId="2"/>
  </si>
  <si>
    <t>受給者</t>
    <rPh sb="0" eb="3">
      <t>ジュキュウシャ</t>
    </rPh>
    <phoneticPr fontId="2"/>
  </si>
  <si>
    <t>渋川保健福祉事務所</t>
  </si>
  <si>
    <t>榛東村</t>
    <rPh sb="0" eb="2">
      <t>シントウ</t>
    </rPh>
    <rPh sb="2" eb="3">
      <t>ムラ</t>
    </rPh>
    <phoneticPr fontId="2"/>
  </si>
  <si>
    <t>吉岡町</t>
    <rPh sb="0" eb="2">
      <t>ヨシオカ</t>
    </rPh>
    <rPh sb="2" eb="3">
      <t>マチ</t>
    </rPh>
    <phoneticPr fontId="2"/>
  </si>
  <si>
    <t>伊勢崎保健福祉事務所</t>
  </si>
  <si>
    <t>藤岡保健福祉事務所</t>
  </si>
  <si>
    <t>上野村</t>
    <rPh sb="0" eb="3">
      <t>ウエノムラ</t>
    </rPh>
    <phoneticPr fontId="2"/>
  </si>
  <si>
    <t>富岡保健福祉事務所</t>
  </si>
  <si>
    <t>下仁田町</t>
    <rPh sb="0" eb="3">
      <t>シモニタ</t>
    </rPh>
    <rPh sb="3" eb="4">
      <t>マチ</t>
    </rPh>
    <phoneticPr fontId="2"/>
  </si>
  <si>
    <t>南牧村</t>
    <rPh sb="0" eb="2">
      <t>ナンモク</t>
    </rPh>
    <rPh sb="2" eb="3">
      <t>ムラ</t>
    </rPh>
    <phoneticPr fontId="2"/>
  </si>
  <si>
    <t>甘楽町</t>
    <rPh sb="0" eb="2">
      <t>カンラ</t>
    </rPh>
    <rPh sb="2" eb="3">
      <t>マチ</t>
    </rPh>
    <phoneticPr fontId="2"/>
  </si>
  <si>
    <t>吾妻保健福祉事務所</t>
    <rPh sb="0" eb="2">
      <t>アガツマ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</si>
  <si>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</si>
  <si>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</si>
  <si>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</si>
  <si>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</si>
  <si>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</si>
  <si>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利根沼田保健福祉事務所</t>
    <rPh sb="0" eb="2">
      <t>トネ</t>
    </rPh>
    <phoneticPr fontId="2"/>
  </si>
  <si>
    <t>昭和村</t>
    <rPh sb="0" eb="2">
      <t>ショウワ</t>
    </rPh>
    <rPh sb="2" eb="3">
      <t>ムラ</t>
    </rPh>
    <phoneticPr fontId="2"/>
  </si>
  <si>
    <t>館林保健福祉事務所</t>
  </si>
  <si>
    <t>明和町</t>
  </si>
  <si>
    <t>出典：児童手当支給状況報告、児童手当交付金実績報告</t>
    <rPh sb="0" eb="2">
      <t>シュッテン</t>
    </rPh>
    <rPh sb="3" eb="5">
      <t>ジドウ</t>
    </rPh>
    <rPh sb="5" eb="7">
      <t>テアテ</t>
    </rPh>
    <rPh sb="7" eb="9">
      <t>シキュウ</t>
    </rPh>
    <rPh sb="9" eb="11">
      <t>ジョウキョウ</t>
    </rPh>
    <rPh sb="11" eb="13">
      <t>ホウコク</t>
    </rPh>
    <rPh sb="14" eb="16">
      <t>ジドウ</t>
    </rPh>
    <rPh sb="16" eb="18">
      <t>テアテ</t>
    </rPh>
    <rPh sb="18" eb="21">
      <t>コウフキン</t>
    </rPh>
    <rPh sb="21" eb="23">
      <t>ジッセキ</t>
    </rPh>
    <rPh sb="23" eb="25">
      <t>ホウコク</t>
    </rPh>
    <phoneticPr fontId="2"/>
  </si>
  <si>
    <t>注：（１）表中の数値は「児童手当法」（令和４年２月～令和５年１月）の数値</t>
    <rPh sb="0" eb="1">
      <t>チュウ</t>
    </rPh>
    <rPh sb="5" eb="7">
      <t>ヒョウチュウ</t>
    </rPh>
    <rPh sb="8" eb="10">
      <t>スウチ</t>
    </rPh>
    <rPh sb="12" eb="14">
      <t>ジドウ</t>
    </rPh>
    <rPh sb="14" eb="16">
      <t>テアテ</t>
    </rPh>
    <rPh sb="16" eb="17">
      <t>ホウ</t>
    </rPh>
    <rPh sb="19" eb="21">
      <t>レイワ</t>
    </rPh>
    <rPh sb="22" eb="23">
      <t>ネン</t>
    </rPh>
    <rPh sb="24" eb="25">
      <t>ガツ</t>
    </rPh>
    <rPh sb="26" eb="28">
      <t>レイワ</t>
    </rPh>
    <rPh sb="29" eb="30">
      <t>ネン</t>
    </rPh>
    <rPh sb="31" eb="32">
      <t>ガツ</t>
    </rPh>
    <rPh sb="34" eb="36">
      <t>スウチ</t>
    </rPh>
    <phoneticPr fontId="2"/>
  </si>
  <si>
    <t>　　（２）受給者数、児童数は令和５年２月末時点の数値、算定基礎延児童数は令和４年２月分～令和５年１月分の数値</t>
    <rPh sb="5" eb="8">
      <t>ジュキュウシャ</t>
    </rPh>
    <rPh sb="8" eb="9">
      <t>スウ</t>
    </rPh>
    <rPh sb="10" eb="13">
      <t>ジドウスウ</t>
    </rPh>
    <rPh sb="14" eb="16">
      <t>レイワ</t>
    </rPh>
    <rPh sb="17" eb="18">
      <t>ネン</t>
    </rPh>
    <rPh sb="19" eb="20">
      <t>ガツ</t>
    </rPh>
    <rPh sb="20" eb="21">
      <t>マツ</t>
    </rPh>
    <rPh sb="21" eb="23">
      <t>ジテン</t>
    </rPh>
    <rPh sb="24" eb="26">
      <t>スウチ</t>
    </rPh>
    <rPh sb="27" eb="29">
      <t>サンテイ</t>
    </rPh>
    <rPh sb="29" eb="31">
      <t>キソ</t>
    </rPh>
    <rPh sb="31" eb="32">
      <t>ノ</t>
    </rPh>
    <rPh sb="32" eb="35">
      <t>ジドウスウ</t>
    </rPh>
    <rPh sb="36" eb="38">
      <t>レイワ</t>
    </rPh>
    <rPh sb="39" eb="40">
      <t>ネン</t>
    </rPh>
    <rPh sb="41" eb="42">
      <t>ガツ</t>
    </rPh>
    <rPh sb="42" eb="43">
      <t>ブン</t>
    </rPh>
    <rPh sb="44" eb="46">
      <t>レイワ</t>
    </rPh>
    <rPh sb="47" eb="48">
      <t>ネン</t>
    </rPh>
    <rPh sb="49" eb="51">
      <t>ガツブン</t>
    </rPh>
    <rPh sb="52" eb="54">
      <t>スウチ</t>
    </rPh>
    <phoneticPr fontId="2"/>
  </si>
  <si>
    <t>15－第４表　世帯等の状況，市町村・保健福祉事務所別</t>
  </si>
  <si>
    <t>令和３年８月１日現在　（単位：世帯、％）</t>
  </si>
  <si>
    <t xml:space="preserve"> </t>
    <phoneticPr fontId="3"/>
  </si>
  <si>
    <t>総世帯数　　　　Ａ</t>
    <rPh sb="0" eb="3">
      <t>ソウセタイ</t>
    </rPh>
    <rPh sb="3" eb="4">
      <t>スウ</t>
    </rPh>
    <phoneticPr fontId="3"/>
  </si>
  <si>
    <t>母　子　世　帯</t>
  </si>
  <si>
    <t>父　子　世　帯</t>
    <rPh sb="0" eb="1">
      <t>チチ</t>
    </rPh>
    <phoneticPr fontId="3"/>
  </si>
  <si>
    <t>世　帯　数　　　Ｂ</t>
    <phoneticPr fontId="3"/>
  </si>
  <si>
    <t>構　成　比　　　Ｂ／Ａ</t>
    <rPh sb="0" eb="5">
      <t>コウセイヒ</t>
    </rPh>
    <phoneticPr fontId="3"/>
  </si>
  <si>
    <t>世　帯　数　　　Ｃ</t>
    <phoneticPr fontId="3"/>
  </si>
  <si>
    <t>構　成　比　　　Ｃ／Ａ</t>
    <rPh sb="0" eb="5">
      <t>コウセイヒ</t>
    </rPh>
    <phoneticPr fontId="3"/>
  </si>
  <si>
    <t>県計</t>
  </si>
  <si>
    <t>市計</t>
    <rPh sb="0" eb="1">
      <t>シ</t>
    </rPh>
    <rPh sb="1" eb="2">
      <t>ケイ</t>
    </rPh>
    <phoneticPr fontId="3"/>
  </si>
  <si>
    <t>町村計</t>
    <rPh sb="0" eb="2">
      <t>チョウソン</t>
    </rPh>
    <rPh sb="2" eb="3">
      <t>ケイ</t>
    </rPh>
    <phoneticPr fontId="3"/>
  </si>
  <si>
    <t>神流町</t>
    <rPh sb="0" eb="3">
      <t>カンナマチ</t>
    </rPh>
    <phoneticPr fontId="3"/>
  </si>
  <si>
    <t>吾妻保健福祉事務所</t>
    <rPh sb="0" eb="2">
      <t>アガツマ</t>
    </rPh>
    <phoneticPr fontId="3"/>
  </si>
  <si>
    <t>東吾妻町</t>
    <rPh sb="0" eb="4">
      <t>ヒガシアガツママチ</t>
    </rPh>
    <phoneticPr fontId="3"/>
  </si>
  <si>
    <t>利根沼田保健福祉事務所</t>
    <rPh sb="0" eb="2">
      <t>トネ</t>
    </rPh>
    <phoneticPr fontId="3"/>
  </si>
  <si>
    <t>出典：ひとり親世帯調査</t>
  </si>
  <si>
    <t>（注）　ひとり親世帯調査は５年に１度実施される。</t>
  </si>
  <si>
    <t>15－第６表　児童扶養手当受給者の状況，市町村・保健福祉事務所別</t>
    <phoneticPr fontId="3"/>
  </si>
  <si>
    <t>令和６年３月現在</t>
    <phoneticPr fontId="19"/>
  </si>
  <si>
    <t>都道府県知事支給対象者</t>
  </si>
  <si>
    <t>国支給対象者</t>
  </si>
  <si>
    <t>計</t>
  </si>
  <si>
    <t>全部
支給</t>
    <phoneticPr fontId="19"/>
  </si>
  <si>
    <t>一部
支給</t>
    <phoneticPr fontId="19"/>
  </si>
  <si>
    <t>停止</t>
    <phoneticPr fontId="19"/>
  </si>
  <si>
    <t>全部
支給</t>
  </si>
  <si>
    <t>一部
支給</t>
  </si>
  <si>
    <t>停止</t>
  </si>
  <si>
    <t>榛東村</t>
    <rPh sb="0" eb="3">
      <t>シントウムラ</t>
    </rPh>
    <phoneticPr fontId="3"/>
  </si>
  <si>
    <t>神流町</t>
    <rPh sb="0" eb="1">
      <t>ジン</t>
    </rPh>
    <rPh sb="1" eb="2">
      <t>リュウ</t>
    </rPh>
    <phoneticPr fontId="3"/>
  </si>
  <si>
    <t>下仁田町</t>
    <rPh sb="0" eb="4">
      <t>シモニタマチ</t>
    </rPh>
    <phoneticPr fontId="3"/>
  </si>
  <si>
    <t>東吾妻町</t>
    <rPh sb="0" eb="1">
      <t>ヒガシ</t>
    </rPh>
    <rPh sb="1" eb="3">
      <t>アガツマ</t>
    </rPh>
    <rPh sb="3" eb="4">
      <t>マチ</t>
    </rPh>
    <phoneticPr fontId="3"/>
  </si>
  <si>
    <t>利根沼田保健福祉事務所</t>
    <rPh sb="0" eb="2">
      <t>トネ</t>
    </rPh>
    <rPh sb="2" eb="4">
      <t>ヌマタ</t>
    </rPh>
    <phoneticPr fontId="3"/>
  </si>
  <si>
    <t>　</t>
    <phoneticPr fontId="3"/>
  </si>
  <si>
    <t>出典：児童福祉課調べ</t>
    <rPh sb="0" eb="2">
      <t>シュッテン</t>
    </rPh>
    <rPh sb="3" eb="5">
      <t>ジドウ</t>
    </rPh>
    <rPh sb="5" eb="7">
      <t>フクシ</t>
    </rPh>
    <rPh sb="7" eb="8">
      <t>カ</t>
    </rPh>
    <rPh sb="8" eb="9">
      <t>シラ</t>
    </rPh>
    <phoneticPr fontId="2"/>
  </si>
  <si>
    <t>15－第７表　特別児童扶養手当受給者の状況，市町村・保健福祉事務所別</t>
    <phoneticPr fontId="3"/>
  </si>
  <si>
    <t>支 給 対 象 障 害 児 童 ・ 受 給 者 数</t>
  </si>
  <si>
    <t>支給停止者</t>
  </si>
  <si>
    <t>障　害　児　童</t>
  </si>
  <si>
    <t>障害児</t>
  </si>
  <si>
    <t>受給者</t>
  </si>
  <si>
    <t>事 由 別</t>
  </si>
  <si>
    <t>級　別</t>
  </si>
  <si>
    <t>合計</t>
  </si>
  <si>
    <t>身体障害</t>
  </si>
  <si>
    <t>精神障害</t>
  </si>
  <si>
    <t>重複障害</t>
  </si>
  <si>
    <t>１級</t>
  </si>
  <si>
    <t>２級</t>
  </si>
  <si>
    <t>東吾妻町</t>
  </si>
  <si>
    <t>昭和村</t>
    <rPh sb="0" eb="2">
      <t>ショウワ</t>
    </rPh>
    <rPh sb="2" eb="3">
      <t>ムラ</t>
    </rPh>
    <phoneticPr fontId="3"/>
  </si>
  <si>
    <t>出典：児童福祉課調べ</t>
  </si>
  <si>
    <t>15－第８表　児童相談所における受付件数，経路・児童相談所別</t>
    <rPh sb="3" eb="4">
      <t>ダイ</t>
    </rPh>
    <rPh sb="5" eb="6">
      <t>ヒョウ</t>
    </rPh>
    <rPh sb="7" eb="9">
      <t>ジドウ</t>
    </rPh>
    <rPh sb="9" eb="12">
      <t>ソウダンショ</t>
    </rPh>
    <rPh sb="16" eb="18">
      <t>ウケツケ</t>
    </rPh>
    <rPh sb="18" eb="20">
      <t>ケンスウ</t>
    </rPh>
    <rPh sb="21" eb="23">
      <t>ケイロ</t>
    </rPh>
    <rPh sb="24" eb="26">
      <t>ジドウ</t>
    </rPh>
    <rPh sb="26" eb="29">
      <t>ソウダンショ</t>
    </rPh>
    <rPh sb="29" eb="30">
      <t>ベツ</t>
    </rPh>
    <phoneticPr fontId="5"/>
  </si>
  <si>
    <t>令和５年度</t>
    <phoneticPr fontId="19"/>
  </si>
  <si>
    <t>総数</t>
    <rPh sb="0" eb="1">
      <t>ソウケイ</t>
    </rPh>
    <rPh sb="1" eb="2">
      <t>スウ</t>
    </rPh>
    <phoneticPr fontId="5"/>
  </si>
  <si>
    <t>都道府県・市町村</t>
    <rPh sb="0" eb="4">
      <t>トドウフケン</t>
    </rPh>
    <rPh sb="5" eb="8">
      <t>シチョウソン</t>
    </rPh>
    <phoneticPr fontId="5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</si>
  <si>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5"/>
  </si>
  <si>
    <t>児童家庭支援
センター</t>
    <rPh sb="0" eb="2">
      <t>ジドウ</t>
    </rPh>
    <rPh sb="2" eb="4">
      <t>カテイ</t>
    </rPh>
    <rPh sb="4" eb="6">
      <t>シエン</t>
    </rPh>
    <phoneticPr fontId="5"/>
  </si>
  <si>
    <t>警察等</t>
    <rPh sb="0" eb="2">
      <t>ケイサツ</t>
    </rPh>
    <rPh sb="2" eb="3">
      <t>トウ</t>
    </rPh>
    <phoneticPr fontId="5"/>
  </si>
  <si>
    <t>家庭裁判所</t>
    <rPh sb="0" eb="2">
      <t>カテイ</t>
    </rPh>
    <rPh sb="2" eb="5">
      <t>サイバンショ</t>
    </rPh>
    <phoneticPr fontId="5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</si>
  <si>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5"/>
  </si>
  <si>
    <t>学校等</t>
    <rPh sb="0" eb="2">
      <t>ガッコウ</t>
    </rPh>
    <rPh sb="2" eb="3">
      <t>トウ</t>
    </rPh>
    <phoneticPr fontId="5"/>
  </si>
  <si>
    <t>里親</t>
    <rPh sb="0" eb="2">
      <t>サトオヤ</t>
    </rPh>
    <phoneticPr fontId="5"/>
  </si>
  <si>
    <t>児童委員</t>
    <rPh sb="0" eb="2">
      <t>ジドウ</t>
    </rPh>
    <rPh sb="2" eb="4">
      <t>イイン</t>
    </rPh>
    <phoneticPr fontId="5"/>
  </si>
  <si>
    <t>家族・親戚</t>
    <rPh sb="0" eb="2">
      <t>カゾク</t>
    </rPh>
    <rPh sb="3" eb="5">
      <t>シンセキ</t>
    </rPh>
    <phoneticPr fontId="5"/>
  </si>
  <si>
    <t>近隣・知人</t>
    <rPh sb="0" eb="2">
      <t>キンリン</t>
    </rPh>
    <rPh sb="3" eb="5">
      <t>チジン</t>
    </rPh>
    <phoneticPr fontId="5"/>
  </si>
  <si>
    <t>児童本人</t>
    <rPh sb="0" eb="2">
      <t>ジドウ</t>
    </rPh>
    <rPh sb="2" eb="4">
      <t>ホンニン</t>
    </rPh>
    <phoneticPr fontId="5"/>
  </si>
  <si>
    <t>その他</t>
    <rPh sb="2" eb="3">
      <t>ホカ</t>
    </rPh>
    <phoneticPr fontId="5"/>
  </si>
  <si>
    <t>（再　　掲）</t>
    <rPh sb="1" eb="2">
      <t>サイ</t>
    </rPh>
    <rPh sb="4" eb="5">
      <t>ケイ</t>
    </rPh>
    <phoneticPr fontId="5"/>
  </si>
  <si>
    <t>福祉事務所</t>
    <rPh sb="0" eb="2">
      <t>フクシ</t>
    </rPh>
    <rPh sb="2" eb="5">
      <t>ジムショ</t>
    </rPh>
    <phoneticPr fontId="5"/>
  </si>
  <si>
    <t>保健所</t>
    <rPh sb="0" eb="3">
      <t>ホケンジョ</t>
    </rPh>
    <phoneticPr fontId="5"/>
  </si>
  <si>
    <t>医療機関</t>
    <rPh sb="0" eb="2">
      <t>イリョウ</t>
    </rPh>
    <rPh sb="2" eb="4">
      <t>キカン</t>
    </rPh>
    <phoneticPr fontId="5"/>
  </si>
  <si>
    <t>学校</t>
    <rPh sb="0" eb="2">
      <t>ガッコウ</t>
    </rPh>
    <phoneticPr fontId="5"/>
  </si>
  <si>
    <t>教育委員会等</t>
    <rPh sb="0" eb="2">
      <t>キョウイク</t>
    </rPh>
    <rPh sb="2" eb="5">
      <t>イインカイ</t>
    </rPh>
    <rPh sb="5" eb="6">
      <t>トウ</t>
    </rPh>
    <phoneticPr fontId="5"/>
  </si>
  <si>
    <t>措置変更</t>
    <rPh sb="0" eb="2">
      <t>ソチ</t>
    </rPh>
    <rPh sb="2" eb="4">
      <t>ヘンコウ</t>
    </rPh>
    <phoneticPr fontId="5"/>
  </si>
  <si>
    <t>期間延長</t>
    <rPh sb="0" eb="2">
      <t>キカン</t>
    </rPh>
    <rPh sb="2" eb="4">
      <t>エンチョウ</t>
    </rPh>
    <phoneticPr fontId="5"/>
  </si>
  <si>
    <t>巡回相談</t>
    <rPh sb="0" eb="2">
      <t>ジュンカイ</t>
    </rPh>
    <rPh sb="2" eb="4">
      <t>ソウダン</t>
    </rPh>
    <phoneticPr fontId="5"/>
  </si>
  <si>
    <t>電話相談</t>
    <rPh sb="0" eb="2">
      <t>デンワ</t>
    </rPh>
    <rPh sb="2" eb="4">
      <t>ソウダン</t>
    </rPh>
    <phoneticPr fontId="5"/>
  </si>
  <si>
    <t>総　　数</t>
    <rPh sb="0" eb="4">
      <t>ソウケイ</t>
    </rPh>
    <phoneticPr fontId="5"/>
  </si>
  <si>
    <t>　構 成 比(%)</t>
    <rPh sb="1" eb="6">
      <t>コウセイヒ</t>
    </rPh>
    <phoneticPr fontId="5"/>
  </si>
  <si>
    <t>中央児童相談所</t>
    <rPh sb="0" eb="2">
      <t>チュウオウ</t>
    </rPh>
    <rPh sb="2" eb="4">
      <t>ジドウ</t>
    </rPh>
    <rPh sb="4" eb="7">
      <t>ソウダンショ</t>
    </rPh>
    <phoneticPr fontId="5"/>
  </si>
  <si>
    <t>北部児童相談所</t>
    <rPh sb="0" eb="2">
      <t>ホクブ</t>
    </rPh>
    <rPh sb="2" eb="4">
      <t>ジドウ</t>
    </rPh>
    <rPh sb="4" eb="7">
      <t>ソウダンジョ</t>
    </rPh>
    <phoneticPr fontId="19"/>
  </si>
  <si>
    <t>西部児童相談所</t>
    <rPh sb="0" eb="2">
      <t>セイブ</t>
    </rPh>
    <rPh sb="2" eb="4">
      <t>ジドウ</t>
    </rPh>
    <rPh sb="4" eb="7">
      <t>ソウダンショ</t>
    </rPh>
    <phoneticPr fontId="5"/>
  </si>
  <si>
    <t>東部児童相談所</t>
    <rPh sb="0" eb="2">
      <t>トウブ</t>
    </rPh>
    <rPh sb="2" eb="4">
      <t>ジドウ</t>
    </rPh>
    <rPh sb="4" eb="7">
      <t>ソウダンショ</t>
    </rPh>
    <phoneticPr fontId="5"/>
  </si>
  <si>
    <t>出典：児童相談所事業概要</t>
    <rPh sb="0" eb="2">
      <t>シュッテン</t>
    </rPh>
    <rPh sb="3" eb="5">
      <t>ジドウ</t>
    </rPh>
    <rPh sb="5" eb="8">
      <t>ソウダンジョ</t>
    </rPh>
    <rPh sb="8" eb="12">
      <t>ジギョウガイヨウ</t>
    </rPh>
    <phoneticPr fontId="5"/>
  </si>
  <si>
    <t>15－第９表　児童相談所における受付件数，相談の種類・年次別</t>
    <rPh sb="3" eb="4">
      <t>ダイ</t>
    </rPh>
    <rPh sb="5" eb="6">
      <t>ヒョウ</t>
    </rPh>
    <rPh sb="7" eb="9">
      <t>ジドウ</t>
    </rPh>
    <rPh sb="9" eb="12">
      <t>ソウダンショ</t>
    </rPh>
    <rPh sb="16" eb="18">
      <t>ウケツケ</t>
    </rPh>
    <rPh sb="18" eb="20">
      <t>ケンスウ</t>
    </rPh>
    <rPh sb="21" eb="23">
      <t>ソウダン</t>
    </rPh>
    <rPh sb="24" eb="26">
      <t>シュルイ</t>
    </rPh>
    <rPh sb="27" eb="30">
      <t>ネンジベツ</t>
    </rPh>
    <phoneticPr fontId="5"/>
  </si>
  <si>
    <t>総数</t>
    <rPh sb="0" eb="2">
      <t>ソウスウ</t>
    </rPh>
    <phoneticPr fontId="22"/>
  </si>
  <si>
    <t>養護相談</t>
    <rPh sb="0" eb="2">
      <t>ヨウゴ</t>
    </rPh>
    <rPh sb="2" eb="4">
      <t>ソウダン</t>
    </rPh>
    <phoneticPr fontId="22"/>
  </si>
  <si>
    <t>保健相談</t>
    <rPh sb="0" eb="2">
      <t>ホケン</t>
    </rPh>
    <rPh sb="2" eb="4">
      <t>ソウダン</t>
    </rPh>
    <phoneticPr fontId="22"/>
  </si>
  <si>
    <t>障　　　害　　　相　　　談</t>
    <rPh sb="0" eb="5">
      <t>ショウガイ</t>
    </rPh>
    <rPh sb="8" eb="13">
      <t>ソウダン</t>
    </rPh>
    <phoneticPr fontId="22"/>
  </si>
  <si>
    <t>非行相談</t>
    <rPh sb="0" eb="2">
      <t>ヒコウ</t>
    </rPh>
    <rPh sb="2" eb="4">
      <t>ソウダン</t>
    </rPh>
    <phoneticPr fontId="22"/>
  </si>
  <si>
    <t>育　成　相　談</t>
    <rPh sb="0" eb="3">
      <t>イクセイ</t>
    </rPh>
    <rPh sb="4" eb="7">
      <t>ソウダン</t>
    </rPh>
    <phoneticPr fontId="22"/>
  </si>
  <si>
    <t>その他の相談</t>
    <rPh sb="2" eb="3">
      <t>ホカ</t>
    </rPh>
    <rPh sb="4" eb="6">
      <t>ソウダン</t>
    </rPh>
    <phoneticPr fontId="22"/>
  </si>
  <si>
    <t>いじめ相談（再掲）</t>
    <rPh sb="3" eb="5">
      <t>ソウダン</t>
    </rPh>
    <rPh sb="6" eb="8">
      <t>サイケイ</t>
    </rPh>
    <phoneticPr fontId="22"/>
  </si>
  <si>
    <t>虐待</t>
    <rPh sb="0" eb="2">
      <t>ギャクタイ</t>
    </rPh>
    <phoneticPr fontId="5"/>
  </si>
  <si>
    <t>その他</t>
    <rPh sb="2" eb="3">
      <t>タ</t>
    </rPh>
    <phoneticPr fontId="5"/>
  </si>
  <si>
    <t>肢体不自由</t>
    <rPh sb="0" eb="2">
      <t>シタイ</t>
    </rPh>
    <rPh sb="2" eb="5">
      <t>フジユウ</t>
    </rPh>
    <phoneticPr fontId="22"/>
  </si>
  <si>
    <t>視聴覚障害</t>
    <rPh sb="0" eb="3">
      <t>シチョウカク</t>
    </rPh>
    <rPh sb="3" eb="5">
      <t>ショウガイ</t>
    </rPh>
    <phoneticPr fontId="22"/>
  </si>
  <si>
    <t>言語発達障害等</t>
    <rPh sb="0" eb="2">
      <t>ゲンゴ</t>
    </rPh>
    <rPh sb="2" eb="4">
      <t>ハッタツ</t>
    </rPh>
    <rPh sb="4" eb="6">
      <t>ショウガイ</t>
    </rPh>
    <rPh sb="6" eb="7">
      <t>トウ</t>
    </rPh>
    <phoneticPr fontId="22"/>
  </si>
  <si>
    <t>重症心身障害</t>
    <rPh sb="0" eb="2">
      <t>ジュウショウ</t>
    </rPh>
    <rPh sb="2" eb="4">
      <t>シンシン</t>
    </rPh>
    <rPh sb="4" eb="6">
      <t>ショウガイ</t>
    </rPh>
    <phoneticPr fontId="22"/>
  </si>
  <si>
    <t>知的障害</t>
    <rPh sb="0" eb="2">
      <t>チテキ</t>
    </rPh>
    <rPh sb="2" eb="4">
      <t>ショウガイ</t>
    </rPh>
    <phoneticPr fontId="22"/>
  </si>
  <si>
    <t>自閉症</t>
    <rPh sb="0" eb="3">
      <t>ジヘイショウ</t>
    </rPh>
    <phoneticPr fontId="22"/>
  </si>
  <si>
    <t>ぐ犯行為等相談</t>
    <rPh sb="1" eb="2">
      <t>ハン</t>
    </rPh>
    <rPh sb="2" eb="4">
      <t>コウイ</t>
    </rPh>
    <rPh sb="4" eb="5">
      <t>トウ</t>
    </rPh>
    <rPh sb="5" eb="7">
      <t>ソウダン</t>
    </rPh>
    <phoneticPr fontId="22"/>
  </si>
  <si>
    <t>触法行為等</t>
    <rPh sb="0" eb="2">
      <t>ショクホウ</t>
    </rPh>
    <rPh sb="2" eb="4">
      <t>コウイ</t>
    </rPh>
    <rPh sb="4" eb="5">
      <t>トウ</t>
    </rPh>
    <phoneticPr fontId="22"/>
  </si>
  <si>
    <t>性格行動</t>
    <rPh sb="0" eb="2">
      <t>セイカク</t>
    </rPh>
    <rPh sb="2" eb="4">
      <t>コウドウ</t>
    </rPh>
    <phoneticPr fontId="22"/>
  </si>
  <si>
    <t>不登校</t>
    <rPh sb="0" eb="3">
      <t>フトウコウ</t>
    </rPh>
    <phoneticPr fontId="22"/>
  </si>
  <si>
    <t>適性</t>
    <rPh sb="0" eb="2">
      <t>テキセイ</t>
    </rPh>
    <phoneticPr fontId="22"/>
  </si>
  <si>
    <t>しつけ</t>
    <phoneticPr fontId="22"/>
  </si>
  <si>
    <t>平成13年</t>
    <rPh sb="0" eb="1">
      <t>ヘイセイ</t>
    </rPh>
    <rPh sb="3" eb="4">
      <t>ネン</t>
    </rPh>
    <phoneticPr fontId="5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</si>
  <si>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</si>
  <si>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</si>
  <si>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</si>
  <si>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</si>
  <si>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</si>
  <si>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</si>
  <si>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</si>
  <si>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</si>
  <si>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</si>
  <si>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</si>
  <si>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</si>
  <si>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</si>
  <si>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</si>
  <si>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</si>
  <si>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</si>
  <si>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</si>
  <si>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令和元</t>
    <rPh sb="0" eb="2">
      <t>レイワ</t>
    </rPh>
    <rPh sb="2" eb="3">
      <t>ガン</t>
    </rPh>
    <phoneticPr fontId="19"/>
  </si>
  <si>
    <t xml:space="preserve"> </t>
    <phoneticPr fontId="19"/>
  </si>
  <si>
    <t>出典：福祉行政報告例</t>
    <rPh sb="0" eb="2">
      <t>シュッテン</t>
    </rPh>
    <rPh sb="3" eb="5">
      <t>フクシ</t>
    </rPh>
    <rPh sb="5" eb="7">
      <t>ギョウセイ</t>
    </rPh>
    <rPh sb="7" eb="10">
      <t>ホウコクレイ</t>
    </rPh>
    <phoneticPr fontId="5"/>
  </si>
  <si>
    <t>※令和４年度統計については、国の指示を受けて集計方法の見直しを行った結果、一部数値の修正を行った。</t>
  </si>
  <si>
    <t>　令和３年度統計についても、国の指示により、今後令和４年度統計と同様に数値の修正が発生する可能性がある。</t>
    <phoneticPr fontId="19"/>
  </si>
  <si>
    <t>15－第１０表　児童相談所における処理件数，相談の種類・年次別</t>
    <rPh sb="3" eb="4">
      <t>ダイ</t>
    </rPh>
    <rPh sb="6" eb="7">
      <t>ヒョウ</t>
    </rPh>
    <rPh sb="8" eb="10">
      <t>ジドウ</t>
    </rPh>
    <rPh sb="10" eb="13">
      <t>ソウダンショ</t>
    </rPh>
    <rPh sb="17" eb="19">
      <t>ショリ</t>
    </rPh>
    <rPh sb="19" eb="21">
      <t>ケンスウ</t>
    </rPh>
    <rPh sb="22" eb="24">
      <t>ソウダン</t>
    </rPh>
    <rPh sb="25" eb="27">
      <t>シュルイ</t>
    </rPh>
    <rPh sb="28" eb="31">
      <t>ネンジベツ</t>
    </rPh>
    <phoneticPr fontId="5"/>
  </si>
  <si>
    <t>その他の相談</t>
    <rPh sb="2" eb="3">
      <t>タ</t>
    </rPh>
    <rPh sb="4" eb="6">
      <t>ソウダン</t>
    </rPh>
    <phoneticPr fontId="22"/>
  </si>
  <si>
    <t xml:space="preserve"> </t>
  </si>
  <si>
    <t>15－第１１表　児童相談所における養護相談の処理件数，相談理由・児童相談所別</t>
    <rPh sb="3" eb="4">
      <t>ダイ</t>
    </rPh>
    <rPh sb="6" eb="7">
      <t>ヒョウ</t>
    </rPh>
    <rPh sb="8" eb="10">
      <t>ジドウ</t>
    </rPh>
    <rPh sb="10" eb="13">
      <t>ソウダンショ</t>
    </rPh>
    <rPh sb="17" eb="19">
      <t>ヨウゴ</t>
    </rPh>
    <rPh sb="19" eb="21">
      <t>ソウダン</t>
    </rPh>
    <rPh sb="22" eb="24">
      <t>ショリ</t>
    </rPh>
    <rPh sb="24" eb="26">
      <t>ケンスウ</t>
    </rPh>
    <rPh sb="27" eb="29">
      <t>ソウダン</t>
    </rPh>
    <rPh sb="29" eb="31">
      <t>リユウ</t>
    </rPh>
    <rPh sb="32" eb="34">
      <t>ジドウ</t>
    </rPh>
    <rPh sb="34" eb="37">
      <t>ソウダンショ</t>
    </rPh>
    <rPh sb="37" eb="38">
      <t>ベツ</t>
    </rPh>
    <phoneticPr fontId="5"/>
  </si>
  <si>
    <t>総数</t>
    <rPh sb="0" eb="2">
      <t>ソウスウ</t>
    </rPh>
    <phoneticPr fontId="5"/>
  </si>
  <si>
    <t>家出（失踪を含む）</t>
    <rPh sb="0" eb="1">
      <t>イエ</t>
    </rPh>
    <rPh sb="1" eb="2">
      <t>デ</t>
    </rPh>
    <rPh sb="3" eb="5">
      <t>シッソウ</t>
    </rPh>
    <rPh sb="6" eb="7">
      <t>フク</t>
    </rPh>
    <phoneticPr fontId="5"/>
  </si>
  <si>
    <t>死亡</t>
    <rPh sb="0" eb="2">
      <t>シボウ</t>
    </rPh>
    <phoneticPr fontId="5"/>
  </si>
  <si>
    <t>離婚</t>
    <rPh sb="0" eb="2">
      <t>リコン</t>
    </rPh>
    <phoneticPr fontId="5"/>
  </si>
  <si>
    <t>傷病</t>
    <rPh sb="0" eb="2">
      <t>ショウビョウ</t>
    </rPh>
    <phoneticPr fontId="5"/>
  </si>
  <si>
    <t>家族環境</t>
    <rPh sb="0" eb="2">
      <t>カゾク</t>
    </rPh>
    <rPh sb="2" eb="4">
      <t>カンキョウ</t>
    </rPh>
    <phoneticPr fontId="5"/>
  </si>
  <si>
    <t>総　数</t>
    <rPh sb="0" eb="3">
      <t>ソウスウ</t>
    </rPh>
    <phoneticPr fontId="5"/>
  </si>
  <si>
    <t>　</t>
    <phoneticPr fontId="19"/>
  </si>
  <si>
    <t>15-第１２表　児童相談所における虐待相談の受付件数，虐待相談の経路・主な虐待者・相談種類・被虐待者の年齢・児童相談所別</t>
  </si>
  <si>
    <t>虐待相談の経路</t>
    <rPh sb="0" eb="2">
      <t>ギャクタイ</t>
    </rPh>
    <rPh sb="2" eb="4">
      <t>ソウダン</t>
    </rPh>
    <rPh sb="5" eb="7">
      <t>ケイロ</t>
    </rPh>
    <phoneticPr fontId="5"/>
  </si>
  <si>
    <t>主な虐待者</t>
    <rPh sb="0" eb="1">
      <t>オモ</t>
    </rPh>
    <rPh sb="2" eb="5">
      <t>ギャクタイシャ</t>
    </rPh>
    <phoneticPr fontId="5"/>
  </si>
  <si>
    <t>相談種類</t>
    <rPh sb="0" eb="2">
      <t>ソウダン</t>
    </rPh>
    <rPh sb="2" eb="4">
      <t>シュルイ</t>
    </rPh>
    <phoneticPr fontId="5"/>
  </si>
  <si>
    <t>被虐待者の年齢</t>
    <rPh sb="0" eb="1">
      <t>ヒ</t>
    </rPh>
    <rPh sb="1" eb="4">
      <t>ギャクタイシャ</t>
    </rPh>
    <rPh sb="5" eb="7">
      <t>ネンレイ</t>
    </rPh>
    <phoneticPr fontId="5"/>
  </si>
  <si>
    <t>保健センター</t>
    <rPh sb="0" eb="2">
      <t>ホケン</t>
    </rPh>
    <phoneticPr fontId="5"/>
  </si>
  <si>
    <t>保健所</t>
    <rPh sb="0" eb="3">
      <t>ホケンショ</t>
    </rPh>
    <phoneticPr fontId="5"/>
  </si>
  <si>
    <t>児童福祉施設等</t>
    <rPh sb="0" eb="2">
      <t>ジドウ</t>
    </rPh>
    <rPh sb="2" eb="6">
      <t>フクシシセツ</t>
    </rPh>
    <rPh sb="6" eb="7">
      <t>トウ</t>
    </rPh>
    <phoneticPr fontId="5"/>
  </si>
  <si>
    <t>実父</t>
    <rPh sb="0" eb="1">
      <t>ジツ</t>
    </rPh>
    <rPh sb="1" eb="2">
      <t>フ</t>
    </rPh>
    <phoneticPr fontId="5"/>
  </si>
  <si>
    <t>実父以外の父親</t>
    <rPh sb="0" eb="1">
      <t>ジツ</t>
    </rPh>
    <rPh sb="1" eb="2">
      <t>フ</t>
    </rPh>
    <rPh sb="2" eb="4">
      <t>イガイ</t>
    </rPh>
    <rPh sb="5" eb="7">
      <t>チチオヤ</t>
    </rPh>
    <phoneticPr fontId="5"/>
  </si>
  <si>
    <t>実母</t>
    <rPh sb="0" eb="2">
      <t>ジツボ</t>
    </rPh>
    <phoneticPr fontId="5"/>
  </si>
  <si>
    <t>実母以外の母親</t>
    <rPh sb="0" eb="2">
      <t>ジツボ</t>
    </rPh>
    <rPh sb="2" eb="4">
      <t>イガイ</t>
    </rPh>
    <rPh sb="5" eb="7">
      <t>ハハオヤ</t>
    </rPh>
    <phoneticPr fontId="5"/>
  </si>
  <si>
    <t>身体的虐待</t>
    <rPh sb="0" eb="3">
      <t>シンタイテキ</t>
    </rPh>
    <rPh sb="3" eb="5">
      <t>ギャクタイ</t>
    </rPh>
    <phoneticPr fontId="5"/>
  </si>
  <si>
    <t>保護の怠慢・　拒否</t>
    <rPh sb="0" eb="2">
      <t>ホゴ</t>
    </rPh>
    <rPh sb="3" eb="5">
      <t>タイマン</t>
    </rPh>
    <rPh sb="7" eb="9">
      <t>キョヒ</t>
    </rPh>
    <phoneticPr fontId="5"/>
  </si>
  <si>
    <t>性的虐待</t>
    <rPh sb="0" eb="2">
      <t>セイテキ</t>
    </rPh>
    <rPh sb="2" eb="4">
      <t>ギャクタイ</t>
    </rPh>
    <phoneticPr fontId="5"/>
  </si>
  <si>
    <t>心理的虐待</t>
    <rPh sb="0" eb="3">
      <t>シンリテキ</t>
    </rPh>
    <rPh sb="3" eb="5">
      <t>ギャクタイ</t>
    </rPh>
    <phoneticPr fontId="5"/>
  </si>
  <si>
    <t>０～３歳未満</t>
    <rPh sb="3" eb="4">
      <t>サイ</t>
    </rPh>
    <rPh sb="4" eb="6">
      <t>ミマン</t>
    </rPh>
    <phoneticPr fontId="5"/>
  </si>
  <si>
    <t>３～学齢前児童</t>
    <rPh sb="2" eb="4">
      <t>ガクレイ</t>
    </rPh>
    <rPh sb="4" eb="5">
      <t>マエ</t>
    </rPh>
    <rPh sb="5" eb="7">
      <t>ジドウ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</si>
  <si>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</si>
  <si>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</si>
  <si>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高校生・その他</t>
    <rPh sb="0" eb="3">
      <t>コウコウセイ</t>
    </rPh>
    <rPh sb="6" eb="7">
      <t>タ</t>
    </rPh>
    <phoneticPr fontId="5"/>
  </si>
  <si>
    <t>総  数</t>
    <rPh sb="0" eb="4">
      <t>ソウスウ</t>
    </rPh>
    <phoneticPr fontId="5"/>
  </si>
  <si>
    <t>15-第１３表　児童相談所における虐待相談の処理件数，虐待相談の経路・主な虐待者・相談種類・被虐待者の年齢・児童相談所別</t>
    <rPh sb="3" eb="4">
      <t>ダイ</t>
    </rPh>
    <rPh sb="6" eb="7">
      <t>ヒョウ</t>
    </rPh>
    <rPh sb="8" eb="10">
      <t>ジドウ</t>
    </rPh>
    <rPh sb="10" eb="13">
      <t>ソウダンショ</t>
    </rPh>
    <rPh sb="17" eb="19">
      <t>ギャクタイ</t>
    </rPh>
    <rPh sb="19" eb="21">
      <t>ソウダン</t>
    </rPh>
    <rPh sb="22" eb="24">
      <t>ショリ</t>
    </rPh>
    <rPh sb="24" eb="26">
      <t>ケンスウ</t>
    </rPh>
    <rPh sb="27" eb="29">
      <t>ギャクタイ</t>
    </rPh>
    <rPh sb="29" eb="31">
      <t>ソウダン</t>
    </rPh>
    <rPh sb="32" eb="34">
      <t>ケイロ</t>
    </rPh>
    <rPh sb="35" eb="36">
      <t>オモ</t>
    </rPh>
    <rPh sb="37" eb="39">
      <t>ギャクタイ</t>
    </rPh>
    <rPh sb="39" eb="40">
      <t>シャ</t>
    </rPh>
    <rPh sb="46" eb="47">
      <t>ヒ</t>
    </rPh>
    <rPh sb="47" eb="49">
      <t>ギャクタイ</t>
    </rPh>
    <rPh sb="49" eb="50">
      <t>モノ</t>
    </rPh>
    <rPh sb="51" eb="53">
      <t>ネンレイ</t>
    </rPh>
    <rPh sb="54" eb="56">
      <t>ジドウ</t>
    </rPh>
    <rPh sb="56" eb="59">
      <t>ソウダンショ</t>
    </rPh>
    <rPh sb="59" eb="60">
      <t>ベツ</t>
    </rPh>
    <phoneticPr fontId="5"/>
  </si>
  <si>
    <t>0歳</t>
    <rPh sb="1" eb="2">
      <t>サイ</t>
    </rPh>
    <phoneticPr fontId="5"/>
  </si>
  <si>
    <t>1歳</t>
    <rPh sb="1" eb="2">
      <t>サイ</t>
    </rPh>
    <phoneticPr fontId="5"/>
  </si>
  <si>
    <t>2歳</t>
    <rPh sb="1" eb="2">
      <t>サイ</t>
    </rPh>
    <phoneticPr fontId="5"/>
  </si>
  <si>
    <t>3歳</t>
    <rPh sb="1" eb="2">
      <t>サイ</t>
    </rPh>
    <phoneticPr fontId="5"/>
  </si>
  <si>
    <t>4歳</t>
    <rPh sb="1" eb="2">
      <t>サイ</t>
    </rPh>
    <phoneticPr fontId="5"/>
  </si>
  <si>
    <t>5歳</t>
    <rPh sb="1" eb="2">
      <t>サイ</t>
    </rPh>
    <phoneticPr fontId="5"/>
  </si>
  <si>
    <t>6歳</t>
    <rPh sb="1" eb="2">
      <t>サイ</t>
    </rPh>
    <phoneticPr fontId="5"/>
  </si>
  <si>
    <t>7歳</t>
    <rPh sb="1" eb="2">
      <t>サイ</t>
    </rPh>
    <phoneticPr fontId="5"/>
  </si>
  <si>
    <t>8歳</t>
    <rPh sb="1" eb="2">
      <t>サイ</t>
    </rPh>
    <phoneticPr fontId="5"/>
  </si>
  <si>
    <t>9歳</t>
    <rPh sb="1" eb="2">
      <t>サイ</t>
    </rPh>
    <phoneticPr fontId="5"/>
  </si>
  <si>
    <t>10歳</t>
    <rPh sb="2" eb="3">
      <t>サイ</t>
    </rPh>
    <phoneticPr fontId="5"/>
  </si>
  <si>
    <t>11歳</t>
    <rPh sb="2" eb="3">
      <t>サイ</t>
    </rPh>
    <phoneticPr fontId="5"/>
  </si>
  <si>
    <t>12歳</t>
    <rPh sb="2" eb="3">
      <t>サイ</t>
    </rPh>
    <phoneticPr fontId="5"/>
  </si>
  <si>
    <t>13歳</t>
    <rPh sb="2" eb="3">
      <t>サイ</t>
    </rPh>
    <phoneticPr fontId="5"/>
  </si>
  <si>
    <t>14歳</t>
    <rPh sb="2" eb="3">
      <t>サイ</t>
    </rPh>
    <phoneticPr fontId="5"/>
  </si>
  <si>
    <t>15歳</t>
    <rPh sb="2" eb="3">
      <t>サイ</t>
    </rPh>
    <phoneticPr fontId="5"/>
  </si>
  <si>
    <t>16歳</t>
    <rPh sb="2" eb="3">
      <t>サイ</t>
    </rPh>
    <phoneticPr fontId="5"/>
  </si>
  <si>
    <t>17歳</t>
    <rPh sb="2" eb="3">
      <t>サイ</t>
    </rPh>
    <phoneticPr fontId="5"/>
  </si>
  <si>
    <t>18歳</t>
    <rPh sb="2" eb="3">
      <t>サイ</t>
    </rPh>
    <phoneticPr fontId="5"/>
  </si>
  <si>
    <t>令和４年度</t>
  </si>
  <si>
    <t>15－第14表　児童相談所における所内一時保護児童の受付件数及び対応件数，年齢階級・対応の種類別</t>
    <phoneticPr fontId="19"/>
  </si>
  <si>
    <t>令和５年度　</t>
    <phoneticPr fontId="19"/>
  </si>
  <si>
    <t>前年度末</t>
  </si>
  <si>
    <t>受付件数</t>
  </si>
  <si>
    <t>対応件数</t>
  </si>
  <si>
    <t>年度末</t>
  </si>
  <si>
    <t>継続保護件数</t>
  </si>
  <si>
    <t>総数</t>
  </si>
  <si>
    <t>０～５歳</t>
  </si>
  <si>
    <t>６～１１歳</t>
  </si>
  <si>
    <t>１２～１４歳</t>
  </si>
  <si>
    <t>１５歳以上</t>
  </si>
  <si>
    <t>児童福祉施設入所</t>
  </si>
  <si>
    <t>里親委託</t>
  </si>
  <si>
    <t>他の児童相談所
・機関に移送</t>
    <phoneticPr fontId="19"/>
  </si>
  <si>
    <t>家庭裁判所送致</t>
  </si>
  <si>
    <t>帰宅</t>
  </si>
  <si>
    <t>職権による一時保護
（再掲）</t>
    <phoneticPr fontId="19"/>
  </si>
  <si>
    <t>２か月を超えて一時
保護した件数（再掲）</t>
    <phoneticPr fontId="19"/>
  </si>
  <si>
    <t>延日数</t>
  </si>
  <si>
    <t>（割合）</t>
    <rPh sb="1" eb="3">
      <t>ワリアイ</t>
    </rPh>
    <phoneticPr fontId="19"/>
  </si>
  <si>
    <t>出典：福祉行政報告例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</si>
</sst>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#,##0;&quot;△&quot;#,##0;&quot;-&quot;"/>
    <numFmt numFmtId="178" formatCode="0.0%"/>
    <numFmt numFmtId="179" formatCode="#,##0;&quot;△&quot;#,##0;&quot;－&quot;"/>
    <numFmt numFmtId="180" formatCode="#,##0_ "/>
    <numFmt numFmtId="181" formatCode="#,##0_);[Red]\(#,##0\)"/>
    <numFmt numFmtId="182" formatCode="#,##0;[Red]#,##0"/>
    <numFmt numFmtId="183" formatCode="#,##0.00_ "/>
    <numFmt numFmtId="184" formatCode="_ * #,##0;_ * \-#,##0;_ * &quot;-&quot;;_ @_ "/>
    <numFmt numFmtId="185" formatCode="_ * #,##0.0;_ * \-#,##0.0;_ * &quot;-&quot;;_ @_ "/>
    <numFmt numFmtId="186" formatCode="&quot;(&quot;0.0%&quot;)&quot;"/>
  </numFmts>
  <fonts count="29"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HGSｺﾞｼｯｸE"/>
      <family val="3"/>
      <charset val="128"/>
    </font>
    <font>
      <sz val="11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</font>
    <font>
      <sz val="10"/>
      <color rgb="FFFF0000"/>
      <name val="ＭＳ ゴシック"/>
      <family val="3"/>
      <charset val="128"/>
    </font>
    <font>
      <sz val="9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37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46">
    <xf numFmtId="37" fontId="0" fillId="0" borderId="0" xfId="0"/>
    <xf numFmtId="0" fontId="6" fillId="0" borderId="0" xfId="0" applyNumberFormat="1" applyFont="1" applyAlignment="1">
      <alignment horizontal="left"/>
    </xf>
    <xf numFmtId="37" fontId="7" fillId="0" borderId="0" xfId="0" applyFont="1" applyAlignment="1">
      <alignment vertical="center"/>
    </xf>
    <xf numFmtId="37" fontId="7" fillId="0" borderId="0" xfId="0" quotePrefix="1" applyFont="1" applyAlignment="1">
      <alignment horizontal="left" vertical="center"/>
    </xf>
    <xf numFmtId="38" fontId="7" fillId="0" borderId="0" xfId="1" applyFont="1" applyBorder="1" applyAlignment="1" applyProtection="1">
      <alignment horizontal="left" vertical="center"/>
    </xf>
    <xf numFmtId="38" fontId="7" fillId="0" borderId="0" xfId="1" applyFont="1" applyBorder="1" applyAlignment="1" applyProtection="1">
      <alignment horizontal="center" vertical="center"/>
    </xf>
    <xf numFmtId="37" fontId="7" fillId="0" borderId="0" xfId="0" quotePrefix="1" applyFont="1" applyAlignment="1">
      <alignment horizontal="right"/>
    </xf>
    <xf numFmtId="37" fontId="7" fillId="0" borderId="9" xfId="0" applyFont="1" applyBorder="1" applyAlignment="1">
      <alignment vertical="center"/>
    </xf>
    <xf numFmtId="37" fontId="7" fillId="0" borderId="12" xfId="0" applyFont="1" applyBorder="1" applyAlignment="1">
      <alignment vertical="center"/>
    </xf>
    <xf numFmtId="37" fontId="7" fillId="0" borderId="9" xfId="0" applyFont="1" applyBorder="1" applyAlignment="1">
      <alignment horizontal="center" vertical="center"/>
    </xf>
    <xf numFmtId="37" fontId="7" fillId="0" borderId="2" xfId="0" applyFont="1" applyBorder="1" applyAlignment="1">
      <alignment vertical="center"/>
    </xf>
    <xf numFmtId="37" fontId="7" fillId="0" borderId="4" xfId="0" applyFont="1" applyBorder="1" applyAlignment="1">
      <alignment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37" fontId="8" fillId="0" borderId="1" xfId="0" applyFont="1" applyBorder="1" applyAlignment="1">
      <alignment vertical="center"/>
    </xf>
    <xf numFmtId="38" fontId="8" fillId="0" borderId="1" xfId="1" applyFont="1" applyBorder="1" applyAlignment="1" applyProtection="1">
      <alignment horizontal="distributed" vertical="center"/>
    </xf>
    <xf numFmtId="38" fontId="8" fillId="0" borderId="7" xfId="1" applyFont="1" applyBorder="1" applyAlignment="1" applyProtection="1">
      <alignment horizontal="center" vertical="center"/>
    </xf>
    <xf numFmtId="178" fontId="9" fillId="0" borderId="0" xfId="2" applyNumberFormat="1" applyFont="1" applyFill="1" applyBorder="1" applyAlignment="1">
      <alignment vertical="center"/>
    </xf>
    <xf numFmtId="37" fontId="8" fillId="0" borderId="0" xfId="0" applyFont="1" applyAlignment="1">
      <alignment vertical="center"/>
    </xf>
    <xf numFmtId="38" fontId="8" fillId="0" borderId="0" xfId="1" applyFont="1" applyBorder="1" applyAlignment="1" applyProtection="1">
      <alignment horizontal="distributed" vertical="center"/>
    </xf>
    <xf numFmtId="38" fontId="8" fillId="0" borderId="6" xfId="1" applyFont="1" applyBorder="1" applyAlignment="1" applyProtection="1">
      <alignment horizontal="center" vertical="center"/>
    </xf>
    <xf numFmtId="38" fontId="8" fillId="0" borderId="6" xfId="1" applyFont="1" applyFill="1" applyBorder="1" applyAlignment="1" applyProtection="1">
      <alignment horizontal="center" vertical="center"/>
    </xf>
    <xf numFmtId="177" fontId="9" fillId="0" borderId="0" xfId="2" applyNumberFormat="1" applyFont="1" applyFill="1" applyBorder="1" applyAlignment="1">
      <alignment vertical="center"/>
    </xf>
    <xf numFmtId="37" fontId="8" fillId="0" borderId="2" xfId="0" applyFont="1" applyBorder="1" applyAlignment="1">
      <alignment vertical="center"/>
    </xf>
    <xf numFmtId="177" fontId="9" fillId="0" borderId="2" xfId="0" applyNumberFormat="1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178" fontId="9" fillId="0" borderId="2" xfId="2" applyNumberFormat="1" applyFont="1" applyFill="1" applyBorder="1" applyAlignment="1">
      <alignment vertical="center"/>
    </xf>
    <xf numFmtId="38" fontId="8" fillId="0" borderId="2" xfId="1" applyFont="1" applyFill="1" applyBorder="1" applyAlignment="1" applyProtection="1">
      <alignment horizontal="distributed" vertical="center"/>
    </xf>
    <xf numFmtId="38" fontId="8" fillId="0" borderId="4" xfId="1" applyFont="1" applyFill="1" applyBorder="1" applyAlignment="1" applyProtection="1">
      <alignment horizontal="center" vertical="center"/>
    </xf>
    <xf numFmtId="176" fontId="9" fillId="0" borderId="2" xfId="0" applyNumberFormat="1" applyFont="1" applyBorder="1" applyAlignment="1">
      <alignment vertical="center"/>
    </xf>
    <xf numFmtId="37" fontId="7" fillId="0" borderId="0" xfId="0" applyFont="1" applyAlignment="1">
      <alignment horizontal="left" vertical="center"/>
    </xf>
    <xf numFmtId="38" fontId="7" fillId="0" borderId="1" xfId="1" applyFont="1" applyBorder="1" applyAlignment="1" applyProtection="1">
      <alignment horizontal="center" vertical="center"/>
    </xf>
    <xf numFmtId="37" fontId="7" fillId="0" borderId="1" xfId="0" applyFont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distributed" vertical="center"/>
    </xf>
    <xf numFmtId="37" fontId="8" fillId="0" borderId="0" xfId="0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37" fontId="7" fillId="0" borderId="0" xfId="0" applyFont="1" applyFill="1" applyAlignment="1">
      <alignment vertical="center"/>
    </xf>
    <xf numFmtId="37" fontId="8" fillId="0" borderId="2" xfId="0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41" fontId="7" fillId="0" borderId="0" xfId="0" applyNumberFormat="1" applyFont="1"/>
    <xf numFmtId="37" fontId="7" fillId="0" borderId="0" xfId="0" applyFont="1"/>
    <xf numFmtId="38" fontId="7" fillId="0" borderId="1" xfId="1" applyFont="1" applyBorder="1" applyAlignment="1" applyProtection="1">
      <alignment horizontal="distributed" vertical="center"/>
    </xf>
    <xf numFmtId="38" fontId="7" fillId="0" borderId="7" xfId="1" applyFont="1" applyBorder="1" applyAlignment="1" applyProtection="1">
      <alignment horizontal="center" vertical="center"/>
    </xf>
    <xf numFmtId="177" fontId="7" fillId="0" borderId="0" xfId="0" applyNumberFormat="1" applyFont="1" applyAlignment="1">
      <alignment horizontal="right" vertical="center" indent="1"/>
    </xf>
    <xf numFmtId="177" fontId="7" fillId="0" borderId="16" xfId="0" applyNumberFormat="1" applyFont="1" applyBorder="1" applyAlignment="1">
      <alignment horizontal="right" vertical="center" indent="1"/>
    </xf>
    <xf numFmtId="38" fontId="7" fillId="0" borderId="0" xfId="1" applyFont="1" applyBorder="1" applyAlignment="1" applyProtection="1">
      <alignment horizontal="distributed" vertical="center"/>
    </xf>
    <xf numFmtId="38" fontId="7" fillId="0" borderId="6" xfId="1" applyFont="1" applyBorder="1" applyAlignment="1" applyProtection="1">
      <alignment horizontal="center" vertical="center"/>
    </xf>
    <xf numFmtId="177" fontId="7" fillId="0" borderId="17" xfId="0" applyNumberFormat="1" applyFont="1" applyBorder="1" applyAlignment="1">
      <alignment horizontal="right" vertical="center" indent="1"/>
    </xf>
    <xf numFmtId="38" fontId="7" fillId="0" borderId="0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2" xfId="1" applyFont="1" applyBorder="1" applyAlignment="1" applyProtection="1">
      <alignment horizontal="distributed" vertical="center"/>
    </xf>
    <xf numFmtId="38" fontId="7" fillId="0" borderId="4" xfId="1" applyFont="1" applyBorder="1" applyAlignment="1" applyProtection="1">
      <alignment horizontal="center" vertical="center"/>
    </xf>
    <xf numFmtId="177" fontId="7" fillId="0" borderId="2" xfId="0" applyNumberFormat="1" applyFont="1" applyBorder="1" applyAlignment="1">
      <alignment horizontal="right" vertical="center" indent="1"/>
    </xf>
    <xf numFmtId="177" fontId="7" fillId="0" borderId="8" xfId="0" applyNumberFormat="1" applyFont="1" applyBorder="1" applyAlignment="1">
      <alignment horizontal="right" vertical="center" indent="1"/>
    </xf>
    <xf numFmtId="0" fontId="13" fillId="0" borderId="0" xfId="0" applyNumberFormat="1" applyFont="1" applyAlignment="1">
      <alignment vertical="center"/>
    </xf>
    <xf numFmtId="37" fontId="7" fillId="0" borderId="0" xfId="0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7" fillId="0" borderId="17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37" fontId="14" fillId="0" borderId="0" xfId="0" applyFont="1" applyAlignment="1">
      <alignment vertical="center"/>
    </xf>
    <xf numFmtId="37" fontId="15" fillId="0" borderId="0" xfId="0" applyFont="1" applyAlignment="1">
      <alignment vertical="center"/>
    </xf>
    <xf numFmtId="177" fontId="15" fillId="0" borderId="0" xfId="0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37" fontId="15" fillId="0" borderId="0" xfId="0" applyFont="1" applyAlignment="1">
      <alignment horizontal="right" vertical="center"/>
    </xf>
    <xf numFmtId="41" fontId="15" fillId="0" borderId="9" xfId="0" applyNumberFormat="1" applyFont="1" applyBorder="1" applyAlignment="1">
      <alignment vertical="center"/>
    </xf>
    <xf numFmtId="37" fontId="15" fillId="0" borderId="9" xfId="0" applyFont="1" applyBorder="1" applyAlignment="1">
      <alignment vertical="center"/>
    </xf>
    <xf numFmtId="37" fontId="15" fillId="0" borderId="12" xfId="0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37" fontId="15" fillId="0" borderId="6" xfId="0" applyFont="1" applyBorder="1" applyAlignment="1">
      <alignment vertical="center"/>
    </xf>
    <xf numFmtId="177" fontId="15" fillId="0" borderId="28" xfId="0" applyNumberFormat="1" applyFont="1" applyBorder="1" applyAlignment="1">
      <alignment horizontal="center" vertical="center" wrapText="1"/>
    </xf>
    <xf numFmtId="177" fontId="15" fillId="0" borderId="7" xfId="0" applyNumberFormat="1" applyFont="1" applyBorder="1" applyAlignment="1">
      <alignment horizontal="center" vertical="center" wrapText="1"/>
    </xf>
    <xf numFmtId="177" fontId="15" fillId="0" borderId="30" xfId="0" applyNumberFormat="1" applyFont="1" applyBorder="1" applyAlignment="1">
      <alignment horizontal="center" vertical="center" wrapText="1"/>
    </xf>
    <xf numFmtId="180" fontId="15" fillId="0" borderId="28" xfId="0" applyNumberFormat="1" applyFont="1" applyBorder="1" applyAlignment="1">
      <alignment horizontal="center" vertical="center" wrapText="1"/>
    </xf>
    <xf numFmtId="37" fontId="15" fillId="0" borderId="2" xfId="0" applyFont="1" applyBorder="1" applyAlignment="1">
      <alignment vertical="center"/>
    </xf>
    <xf numFmtId="37" fontId="15" fillId="0" borderId="4" xfId="0" applyFont="1" applyBorder="1" applyAlignment="1">
      <alignment vertical="center"/>
    </xf>
    <xf numFmtId="177" fontId="15" fillId="0" borderId="3" xfId="0" applyNumberFormat="1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 wrapText="1"/>
    </xf>
    <xf numFmtId="177" fontId="15" fillId="0" borderId="32" xfId="0" applyNumberFormat="1" applyFont="1" applyBorder="1" applyAlignment="1">
      <alignment horizontal="center" vertical="center" wrapText="1"/>
    </xf>
    <xf numFmtId="37" fontId="15" fillId="0" borderId="3" xfId="0" applyFont="1" applyBorder="1" applyAlignment="1">
      <alignment horizontal="center" vertical="center" wrapText="1"/>
    </xf>
    <xf numFmtId="37" fontId="15" fillId="0" borderId="1" xfId="0" applyFont="1" applyBorder="1" applyAlignment="1">
      <alignment vertical="center"/>
    </xf>
    <xf numFmtId="38" fontId="15" fillId="0" borderId="1" xfId="1" applyFont="1" applyFill="1" applyBorder="1" applyAlignment="1" applyProtection="1">
      <alignment horizontal="distributed" vertical="center"/>
    </xf>
    <xf numFmtId="38" fontId="15" fillId="0" borderId="7" xfId="1" applyFont="1" applyFill="1" applyBorder="1" applyAlignment="1" applyProtection="1">
      <alignment horizontal="center" vertical="center"/>
    </xf>
    <xf numFmtId="177" fontId="15" fillId="0" borderId="1" xfId="0" applyNumberFormat="1" applyFont="1" applyBorder="1" applyAlignment="1">
      <alignment vertical="center"/>
    </xf>
    <xf numFmtId="177" fontId="15" fillId="0" borderId="16" xfId="0" applyNumberFormat="1" applyFont="1" applyBorder="1" applyAlignment="1">
      <alignment vertical="center"/>
    </xf>
    <xf numFmtId="177" fontId="16" fillId="0" borderId="1" xfId="0" applyNumberFormat="1" applyFont="1" applyBorder="1" applyAlignment="1">
      <alignment vertical="center"/>
    </xf>
    <xf numFmtId="177" fontId="16" fillId="0" borderId="7" xfId="0" applyNumberFormat="1" applyFont="1" applyBorder="1" applyAlignment="1">
      <alignment vertical="center"/>
    </xf>
    <xf numFmtId="177" fontId="15" fillId="0" borderId="25" xfId="0" applyNumberFormat="1" applyFont="1" applyBorder="1" applyAlignment="1">
      <alignment vertical="center"/>
    </xf>
    <xf numFmtId="181" fontId="15" fillId="0" borderId="0" xfId="0" applyNumberFormat="1" applyFont="1" applyAlignment="1">
      <alignment vertical="center"/>
    </xf>
    <xf numFmtId="38" fontId="15" fillId="0" borderId="0" xfId="1" applyFont="1" applyFill="1" applyBorder="1" applyAlignment="1" applyProtection="1">
      <alignment horizontal="distributed" vertical="center"/>
    </xf>
    <xf numFmtId="38" fontId="15" fillId="0" borderId="6" xfId="1" applyFont="1" applyFill="1" applyBorder="1" applyAlignment="1" applyProtection="1">
      <alignment horizontal="center" vertical="center"/>
    </xf>
    <xf numFmtId="182" fontId="15" fillId="0" borderId="0" xfId="0" applyNumberFormat="1" applyFont="1" applyAlignment="1">
      <alignment vertical="center"/>
    </xf>
    <xf numFmtId="177" fontId="15" fillId="0" borderId="17" xfId="0" applyNumberFormat="1" applyFont="1" applyBorder="1" applyAlignment="1">
      <alignment vertical="center"/>
    </xf>
    <xf numFmtId="177" fontId="16" fillId="0" borderId="6" xfId="0" applyNumberFormat="1" applyFont="1" applyBorder="1" applyAlignment="1">
      <alignment vertical="center"/>
    </xf>
    <xf numFmtId="177" fontId="15" fillId="0" borderId="33" xfId="0" applyNumberFormat="1" applyFont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15" fillId="0" borderId="6" xfId="1" applyFont="1" applyFill="1" applyBorder="1" applyAlignment="1">
      <alignment vertical="center"/>
    </xf>
    <xf numFmtId="0" fontId="15" fillId="0" borderId="17" xfId="0" applyNumberFormat="1" applyFont="1" applyBorder="1" applyAlignment="1">
      <alignment horizontal="right" vertical="center"/>
    </xf>
    <xf numFmtId="181" fontId="15" fillId="0" borderId="0" xfId="1" applyNumberFormat="1" applyFont="1" applyFill="1" applyBorder="1" applyAlignment="1">
      <alignment vertical="center"/>
    </xf>
    <xf numFmtId="3" fontId="15" fillId="0" borderId="17" xfId="0" applyNumberFormat="1" applyFont="1" applyBorder="1" applyAlignment="1">
      <alignment horizontal="right" vertical="center"/>
    </xf>
    <xf numFmtId="181" fontId="15" fillId="0" borderId="0" xfId="1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>
      <alignment vertical="center"/>
    </xf>
    <xf numFmtId="177" fontId="16" fillId="0" borderId="0" xfId="1" applyNumberFormat="1" applyFont="1" applyFill="1" applyAlignment="1">
      <alignment vertical="center"/>
    </xf>
    <xf numFmtId="177" fontId="15" fillId="0" borderId="0" xfId="1" applyNumberFormat="1" applyFont="1" applyFill="1" applyBorder="1" applyAlignment="1">
      <alignment vertical="center"/>
    </xf>
    <xf numFmtId="177" fontId="16" fillId="0" borderId="6" xfId="1" applyNumberFormat="1" applyFont="1" applyFill="1" applyBorder="1" applyAlignment="1">
      <alignment vertical="center"/>
    </xf>
    <xf numFmtId="177" fontId="15" fillId="0" borderId="33" xfId="1" applyNumberFormat="1" applyFont="1" applyFill="1" applyBorder="1" applyAlignment="1">
      <alignment vertical="center"/>
    </xf>
    <xf numFmtId="177" fontId="15" fillId="0" borderId="17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77" fontId="16" fillId="0" borderId="0" xfId="0" applyNumberFormat="1" applyFont="1" applyAlignment="1">
      <alignment horizontal="right" vertical="center"/>
    </xf>
    <xf numFmtId="177" fontId="16" fillId="0" borderId="6" xfId="0" applyNumberFormat="1" applyFont="1" applyBorder="1" applyAlignment="1">
      <alignment horizontal="right" vertical="center"/>
    </xf>
    <xf numFmtId="177" fontId="15" fillId="0" borderId="33" xfId="0" applyNumberFormat="1" applyFont="1" applyBorder="1" applyAlignment="1">
      <alignment horizontal="right" vertical="center"/>
    </xf>
    <xf numFmtId="38" fontId="15" fillId="0" borderId="0" xfId="5" applyFont="1" applyFill="1" applyAlignment="1">
      <alignment vertical="center"/>
    </xf>
    <xf numFmtId="38" fontId="15" fillId="0" borderId="2" xfId="1" applyFont="1" applyFill="1" applyBorder="1" applyAlignment="1" applyProtection="1">
      <alignment horizontal="distributed" vertical="center"/>
    </xf>
    <xf numFmtId="38" fontId="15" fillId="0" borderId="4" xfId="1" applyFont="1" applyFill="1" applyBorder="1" applyAlignment="1" applyProtection="1">
      <alignment horizontal="center" vertical="center"/>
    </xf>
    <xf numFmtId="177" fontId="15" fillId="0" borderId="8" xfId="0" applyNumberFormat="1" applyFont="1" applyBorder="1" applyAlignment="1">
      <alignment vertical="center"/>
    </xf>
    <xf numFmtId="177" fontId="15" fillId="0" borderId="2" xfId="0" applyNumberFormat="1" applyFont="1" applyBorder="1" applyAlignment="1">
      <alignment vertical="center"/>
    </xf>
    <xf numFmtId="177" fontId="16" fillId="0" borderId="2" xfId="0" applyNumberFormat="1" applyFont="1" applyBorder="1" applyAlignment="1">
      <alignment vertical="center"/>
    </xf>
    <xf numFmtId="177" fontId="16" fillId="0" borderId="4" xfId="0" applyNumberFormat="1" applyFont="1" applyBorder="1" applyAlignment="1">
      <alignment vertical="center"/>
    </xf>
    <xf numFmtId="177" fontId="15" fillId="0" borderId="27" xfId="0" applyNumberFormat="1" applyFont="1" applyBorder="1" applyAlignment="1">
      <alignment vertical="center"/>
    </xf>
    <xf numFmtId="0" fontId="15" fillId="0" borderId="33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horizontal="right" vertical="center"/>
    </xf>
    <xf numFmtId="177" fontId="15" fillId="0" borderId="8" xfId="0" applyNumberFormat="1" applyFont="1" applyBorder="1" applyAlignment="1">
      <alignment horizontal="right" vertical="center"/>
    </xf>
    <xf numFmtId="0" fontId="15" fillId="0" borderId="27" xfId="0" applyNumberFormat="1" applyFont="1" applyBorder="1" applyAlignment="1">
      <alignment vertical="center"/>
    </xf>
    <xf numFmtId="0" fontId="6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80" fontId="7" fillId="0" borderId="0" xfId="6" applyNumberFormat="1" applyFont="1" applyAlignment="1">
      <alignment vertical="center"/>
    </xf>
    <xf numFmtId="181" fontId="7" fillId="0" borderId="0" xfId="6" applyNumberFormat="1" applyFont="1" applyAlignment="1">
      <alignment vertical="center"/>
    </xf>
    <xf numFmtId="49" fontId="7" fillId="0" borderId="0" xfId="6" applyNumberFormat="1" applyFont="1" applyAlignment="1">
      <alignment vertical="center"/>
    </xf>
    <xf numFmtId="180" fontId="7" fillId="0" borderId="0" xfId="6" applyNumberFormat="1" applyFont="1" applyAlignment="1">
      <alignment horizontal="right" vertical="center"/>
    </xf>
    <xf numFmtId="180" fontId="7" fillId="0" borderId="18" xfId="6" applyNumberFormat="1" applyFont="1" applyBorder="1" applyAlignment="1">
      <alignment horizontal="center" vertical="center" wrapText="1"/>
    </xf>
    <xf numFmtId="180" fontId="7" fillId="0" borderId="19" xfId="6" applyNumberFormat="1" applyFont="1" applyBorder="1" applyAlignment="1">
      <alignment horizontal="center" vertical="center" wrapText="1"/>
    </xf>
    <xf numFmtId="37" fontId="7" fillId="0" borderId="1" xfId="0" applyFont="1" applyBorder="1" applyAlignment="1">
      <alignment horizontal="center" vertical="center"/>
    </xf>
    <xf numFmtId="37" fontId="7" fillId="0" borderId="7" xfId="0" applyFont="1" applyBorder="1" applyAlignment="1">
      <alignment horizontal="center" vertical="center"/>
    </xf>
    <xf numFmtId="37" fontId="7" fillId="0" borderId="16" xfId="0" applyFont="1" applyBorder="1" applyAlignment="1">
      <alignment horizontal="center" vertical="center" wrapText="1"/>
    </xf>
    <xf numFmtId="180" fontId="7" fillId="0" borderId="1" xfId="6" applyNumberFormat="1" applyFont="1" applyBorder="1" applyAlignment="1">
      <alignment horizontal="center" vertical="center" wrapText="1"/>
    </xf>
    <xf numFmtId="41" fontId="9" fillId="0" borderId="17" xfId="6" applyNumberFormat="1" applyFont="1" applyBorder="1" applyAlignment="1">
      <alignment vertical="center"/>
    </xf>
    <xf numFmtId="41" fontId="9" fillId="0" borderId="0" xfId="6" applyNumberFormat="1" applyFont="1" applyAlignment="1">
      <alignment vertical="center"/>
    </xf>
    <xf numFmtId="183" fontId="9" fillId="0" borderId="0" xfId="6" applyNumberFormat="1" applyFont="1" applyAlignment="1">
      <alignment vertical="center"/>
    </xf>
    <xf numFmtId="43" fontId="9" fillId="0" borderId="0" xfId="6" applyNumberFormat="1" applyFont="1" applyAlignment="1">
      <alignment vertical="center"/>
    </xf>
    <xf numFmtId="0" fontId="7" fillId="0" borderId="0" xfId="6" applyFont="1" applyAlignment="1">
      <alignment horizontal="center" vertical="center"/>
    </xf>
    <xf numFmtId="41" fontId="9" fillId="0" borderId="17" xfId="6" applyNumberFormat="1" applyFont="1" applyBorder="1" applyAlignment="1">
      <alignment horizontal="right" vertical="center"/>
    </xf>
    <xf numFmtId="41" fontId="9" fillId="0" borderId="0" xfId="6" applyNumberFormat="1" applyFont="1" applyAlignment="1">
      <alignment horizontal="right" vertical="center"/>
    </xf>
    <xf numFmtId="41" fontId="9" fillId="0" borderId="17" xfId="6" applyNumberFormat="1" applyFont="1" applyBorder="1" applyAlignment="1">
      <alignment horizontal="center" vertical="center"/>
    </xf>
    <xf numFmtId="41" fontId="9" fillId="0" borderId="0" xfId="6" applyNumberFormat="1" applyFont="1" applyAlignment="1">
      <alignment horizontal="center" vertical="center"/>
    </xf>
    <xf numFmtId="0" fontId="17" fillId="0" borderId="0" xfId="6" applyFont="1" applyAlignment="1">
      <alignment vertical="center"/>
    </xf>
    <xf numFmtId="0" fontId="7" fillId="0" borderId="2" xfId="6" applyFont="1" applyBorder="1" applyAlignment="1">
      <alignment vertical="center"/>
    </xf>
    <xf numFmtId="180" fontId="9" fillId="0" borderId="8" xfId="6" applyNumberFormat="1" applyFont="1" applyBorder="1" applyAlignment="1">
      <alignment vertical="center"/>
    </xf>
    <xf numFmtId="180" fontId="9" fillId="0" borderId="0" xfId="6" applyNumberFormat="1" applyFont="1" applyAlignment="1">
      <alignment vertical="center"/>
    </xf>
    <xf numFmtId="180" fontId="9" fillId="0" borderId="17" xfId="6" applyNumberFormat="1" applyFont="1" applyBorder="1" applyAlignment="1">
      <alignment vertical="center"/>
    </xf>
    <xf numFmtId="180" fontId="9" fillId="0" borderId="34" xfId="6" applyNumberFormat="1" applyFont="1" applyBorder="1" applyAlignment="1">
      <alignment vertical="center"/>
    </xf>
    <xf numFmtId="183" fontId="9" fillId="0" borderId="34" xfId="6" applyNumberFormat="1" applyFont="1" applyBorder="1" applyAlignment="1">
      <alignment vertical="center"/>
    </xf>
    <xf numFmtId="43" fontId="9" fillId="0" borderId="34" xfId="6" applyNumberFormat="1" applyFont="1" applyBorder="1" applyAlignment="1">
      <alignment vertical="center"/>
    </xf>
    <xf numFmtId="41" fontId="7" fillId="0" borderId="8" xfId="6" applyNumberFormat="1" applyFont="1" applyBorder="1" applyAlignment="1">
      <alignment vertical="center"/>
    </xf>
    <xf numFmtId="41" fontId="7" fillId="0" borderId="2" xfId="6" applyNumberFormat="1" applyFont="1" applyBorder="1" applyAlignment="1">
      <alignment vertical="center"/>
    </xf>
    <xf numFmtId="183" fontId="7" fillId="0" borderId="2" xfId="6" applyNumberFormat="1" applyFont="1" applyBorder="1" applyAlignment="1">
      <alignment vertical="center"/>
    </xf>
    <xf numFmtId="43" fontId="7" fillId="0" borderId="2" xfId="6" applyNumberFormat="1" applyFont="1" applyBorder="1" applyAlignment="1">
      <alignment vertical="center"/>
    </xf>
    <xf numFmtId="3" fontId="6" fillId="0" borderId="0" xfId="7" applyNumberFormat="1" applyFont="1" applyAlignment="1">
      <alignment vertical="center"/>
    </xf>
    <xf numFmtId="0" fontId="7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41" fontId="7" fillId="0" borderId="0" xfId="7" applyNumberFormat="1" applyFont="1"/>
    <xf numFmtId="0" fontId="15" fillId="0" borderId="0" xfId="7" applyFont="1" applyAlignment="1">
      <alignment vertical="center"/>
    </xf>
    <xf numFmtId="41" fontId="15" fillId="0" borderId="35" xfId="7" quotePrefix="1" applyNumberFormat="1" applyFont="1" applyBorder="1" applyAlignment="1">
      <alignment horizontal="right"/>
    </xf>
    <xf numFmtId="41" fontId="7" fillId="0" borderId="9" xfId="7" applyNumberFormat="1" applyFont="1" applyBorder="1"/>
    <xf numFmtId="0" fontId="7" fillId="0" borderId="9" xfId="7" applyFont="1" applyBorder="1" applyAlignment="1">
      <alignment vertical="center"/>
    </xf>
    <xf numFmtId="0" fontId="7" fillId="0" borderId="12" xfId="7" applyFont="1" applyBorder="1" applyAlignment="1">
      <alignment vertical="center"/>
    </xf>
    <xf numFmtId="0" fontId="7" fillId="0" borderId="18" xfId="7" applyFont="1" applyBorder="1" applyAlignment="1">
      <alignment horizontal="center" vertical="center" wrapText="1"/>
    </xf>
    <xf numFmtId="0" fontId="7" fillId="0" borderId="19" xfId="7" applyFont="1" applyBorder="1" applyAlignment="1">
      <alignment horizontal="center" vertical="center" wrapText="1"/>
    </xf>
    <xf numFmtId="0" fontId="7" fillId="0" borderId="20" xfId="7" applyFont="1" applyBorder="1" applyAlignment="1">
      <alignment horizontal="center" vertical="center" wrapText="1"/>
    </xf>
    <xf numFmtId="0" fontId="7" fillId="0" borderId="1" xfId="7" applyFont="1" applyBorder="1" applyAlignment="1">
      <alignment vertical="center"/>
    </xf>
    <xf numFmtId="41" fontId="7" fillId="0" borderId="16" xfId="7" applyNumberFormat="1" applyFont="1" applyBorder="1" applyAlignment="1">
      <alignment vertical="center"/>
    </xf>
    <xf numFmtId="41" fontId="7" fillId="0" borderId="1" xfId="7" applyNumberFormat="1" applyFont="1" applyBorder="1" applyAlignment="1">
      <alignment vertical="center"/>
    </xf>
    <xf numFmtId="41" fontId="7" fillId="0" borderId="7" xfId="7" applyNumberFormat="1" applyFont="1" applyBorder="1" applyAlignment="1">
      <alignment vertical="center"/>
    </xf>
    <xf numFmtId="41" fontId="7" fillId="0" borderId="17" xfId="7" applyNumberFormat="1" applyFont="1" applyBorder="1" applyAlignment="1">
      <alignment vertical="center"/>
    </xf>
    <xf numFmtId="41" fontId="7" fillId="0" borderId="0" xfId="7" applyNumberFormat="1" applyFont="1" applyAlignment="1">
      <alignment vertical="center"/>
    </xf>
    <xf numFmtId="41" fontId="7" fillId="0" borderId="6" xfId="7" applyNumberFormat="1" applyFont="1" applyBorder="1" applyAlignment="1">
      <alignment vertical="center"/>
    </xf>
    <xf numFmtId="0" fontId="7" fillId="0" borderId="2" xfId="7" applyFont="1" applyBorder="1" applyAlignment="1">
      <alignment vertical="center"/>
    </xf>
    <xf numFmtId="41" fontId="7" fillId="0" borderId="8" xfId="7" applyNumberFormat="1" applyFont="1" applyBorder="1" applyAlignment="1">
      <alignment vertical="center"/>
    </xf>
    <xf numFmtId="41" fontId="7" fillId="0" borderId="2" xfId="7" applyNumberFormat="1" applyFont="1" applyBorder="1" applyAlignment="1">
      <alignment vertical="center"/>
    </xf>
    <xf numFmtId="41" fontId="7" fillId="0" borderId="4" xfId="7" applyNumberFormat="1" applyFont="1" applyBorder="1" applyAlignment="1">
      <alignment vertical="center"/>
    </xf>
    <xf numFmtId="41" fontId="15" fillId="0" borderId="17" xfId="7" applyNumberFormat="1" applyFont="1" applyBorder="1" applyAlignment="1">
      <alignment vertical="center"/>
    </xf>
    <xf numFmtId="41" fontId="15" fillId="0" borderId="0" xfId="7" applyNumberFormat="1" applyFont="1" applyAlignment="1">
      <alignment vertical="center"/>
    </xf>
    <xf numFmtId="41" fontId="18" fillId="0" borderId="0" xfId="7" applyNumberFormat="1" applyFont="1" applyAlignment="1">
      <alignment vertical="center"/>
    </xf>
    <xf numFmtId="181" fontId="18" fillId="0" borderId="0" xfId="7" applyNumberFormat="1" applyFont="1" applyAlignment="1">
      <alignment vertical="center"/>
    </xf>
    <xf numFmtId="0" fontId="18" fillId="0" borderId="9" xfId="7" applyFont="1" applyBorder="1" applyAlignment="1">
      <alignment vertical="center"/>
    </xf>
    <xf numFmtId="0" fontId="18" fillId="0" borderId="12" xfId="7" applyFont="1" applyBorder="1" applyAlignment="1">
      <alignment vertical="center"/>
    </xf>
    <xf numFmtId="0" fontId="18" fillId="0" borderId="6" xfId="7" applyFont="1" applyBorder="1" applyAlignment="1">
      <alignment vertical="center"/>
    </xf>
    <xf numFmtId="0" fontId="7" fillId="0" borderId="6" xfId="7" applyFont="1" applyBorder="1" applyAlignment="1">
      <alignment vertical="center"/>
    </xf>
    <xf numFmtId="3" fontId="7" fillId="0" borderId="20" xfId="7" applyNumberFormat="1" applyFont="1" applyBorder="1" applyAlignment="1">
      <alignment horizontal="center" vertical="center"/>
    </xf>
    <xf numFmtId="3" fontId="7" fillId="0" borderId="18" xfId="7" applyNumberFormat="1" applyFont="1" applyBorder="1" applyAlignment="1">
      <alignment horizontal="center" vertical="center"/>
    </xf>
    <xf numFmtId="3" fontId="7" fillId="0" borderId="19" xfId="7" applyNumberFormat="1" applyFont="1" applyBorder="1" applyAlignment="1">
      <alignment horizontal="center" vertical="center"/>
    </xf>
    <xf numFmtId="41" fontId="7" fillId="2" borderId="1" xfId="7" applyNumberFormat="1" applyFont="1" applyFill="1" applyBorder="1" applyAlignment="1">
      <alignment vertical="center"/>
    </xf>
    <xf numFmtId="41" fontId="7" fillId="2" borderId="16" xfId="7" applyNumberFormat="1" applyFont="1" applyFill="1" applyBorder="1" applyAlignment="1">
      <alignment vertical="center"/>
    </xf>
    <xf numFmtId="41" fontId="7" fillId="2" borderId="7" xfId="7" applyNumberFormat="1" applyFont="1" applyFill="1" applyBorder="1" applyAlignment="1">
      <alignment vertical="center"/>
    </xf>
    <xf numFmtId="41" fontId="7" fillId="2" borderId="28" xfId="7" applyNumberFormat="1" applyFont="1" applyFill="1" applyBorder="1" applyAlignment="1">
      <alignment vertical="center"/>
    </xf>
    <xf numFmtId="41" fontId="7" fillId="2" borderId="0" xfId="7" applyNumberFormat="1" applyFont="1" applyFill="1" applyAlignment="1">
      <alignment vertical="center"/>
    </xf>
    <xf numFmtId="41" fontId="7" fillId="2" borderId="17" xfId="7" applyNumberFormat="1" applyFont="1" applyFill="1" applyBorder="1" applyAlignment="1">
      <alignment vertical="center"/>
    </xf>
    <xf numFmtId="41" fontId="7" fillId="2" borderId="6" xfId="7" applyNumberFormat="1" applyFont="1" applyFill="1" applyBorder="1" applyAlignment="1">
      <alignment vertical="center"/>
    </xf>
    <xf numFmtId="41" fontId="7" fillId="2" borderId="5" xfId="7" applyNumberFormat="1" applyFont="1" applyFill="1" applyBorder="1" applyAlignment="1">
      <alignment vertical="center"/>
    </xf>
    <xf numFmtId="181" fontId="7" fillId="2" borderId="0" xfId="7" applyNumberFormat="1" applyFont="1" applyFill="1" applyAlignment="1">
      <alignment vertical="center"/>
    </xf>
    <xf numFmtId="0" fontId="7" fillId="2" borderId="2" xfId="7" applyFont="1" applyFill="1" applyBorder="1" applyAlignment="1">
      <alignment vertical="center"/>
    </xf>
    <xf numFmtId="0" fontId="7" fillId="2" borderId="8" xfId="7" applyFont="1" applyFill="1" applyBorder="1" applyAlignment="1">
      <alignment vertical="center"/>
    </xf>
    <xf numFmtId="0" fontId="7" fillId="2" borderId="4" xfId="7" applyFont="1" applyFill="1" applyBorder="1" applyAlignment="1">
      <alignment vertical="center"/>
    </xf>
    <xf numFmtId="181" fontId="7" fillId="2" borderId="2" xfId="7" applyNumberFormat="1" applyFont="1" applyFill="1" applyBorder="1" applyAlignment="1">
      <alignment vertical="center"/>
    </xf>
    <xf numFmtId="0" fontId="7" fillId="2" borderId="3" xfId="7" applyFont="1" applyFill="1" applyBorder="1" applyAlignment="1">
      <alignment vertical="center"/>
    </xf>
    <xf numFmtId="0" fontId="7" fillId="2" borderId="0" xfId="7" applyFont="1" applyFill="1" applyAlignment="1">
      <alignment vertical="center"/>
    </xf>
    <xf numFmtId="0" fontId="7" fillId="2" borderId="17" xfId="7" applyFont="1" applyFill="1" applyBorder="1" applyAlignment="1">
      <alignment vertical="center"/>
    </xf>
    <xf numFmtId="0" fontId="7" fillId="2" borderId="6" xfId="7" applyFont="1" applyFill="1" applyBorder="1" applyAlignment="1">
      <alignment vertical="center"/>
    </xf>
    <xf numFmtId="0" fontId="7" fillId="2" borderId="5" xfId="7" applyFont="1" applyFill="1" applyBorder="1" applyAlignment="1">
      <alignment vertical="center"/>
    </xf>
    <xf numFmtId="181" fontId="7" fillId="0" borderId="0" xfId="7" applyNumberFormat="1" applyFont="1" applyAlignment="1">
      <alignment vertical="center"/>
    </xf>
    <xf numFmtId="41" fontId="7" fillId="0" borderId="5" xfId="7" applyNumberFormat="1" applyFont="1" applyBorder="1" applyAlignment="1">
      <alignment vertical="center"/>
    </xf>
    <xf numFmtId="41" fontId="7" fillId="0" borderId="3" xfId="7" applyNumberFormat="1" applyFont="1" applyBorder="1" applyAlignment="1">
      <alignment vertical="center"/>
    </xf>
    <xf numFmtId="0" fontId="18" fillId="0" borderId="1" xfId="7" applyFont="1" applyBorder="1" applyAlignment="1">
      <alignment vertical="center"/>
    </xf>
    <xf numFmtId="41" fontId="18" fillId="0" borderId="1" xfId="7" applyNumberFormat="1" applyFont="1" applyBorder="1" applyAlignment="1">
      <alignment vertical="center"/>
    </xf>
    <xf numFmtId="181" fontId="18" fillId="0" borderId="1" xfId="7" applyNumberFormat="1" applyFont="1" applyBorder="1" applyAlignment="1">
      <alignment vertical="center"/>
    </xf>
    <xf numFmtId="0" fontId="13" fillId="0" borderId="0" xfId="8" applyFont="1"/>
    <xf numFmtId="0" fontId="21" fillId="0" borderId="0" xfId="8" applyFont="1"/>
    <xf numFmtId="0" fontId="21" fillId="0" borderId="0" xfId="8" applyFont="1" applyAlignment="1">
      <alignment horizontal="right"/>
    </xf>
    <xf numFmtId="0" fontId="21" fillId="3" borderId="3" xfId="8" applyFont="1" applyFill="1" applyBorder="1" applyAlignment="1">
      <alignment horizontal="center" vertical="distributed" textRotation="255"/>
    </xf>
    <xf numFmtId="0" fontId="21" fillId="3" borderId="18" xfId="8" applyFont="1" applyFill="1" applyBorder="1" applyAlignment="1">
      <alignment vertical="distributed" textRotation="255"/>
    </xf>
    <xf numFmtId="0" fontId="21" fillId="3" borderId="19" xfId="8" applyFont="1" applyFill="1" applyBorder="1" applyAlignment="1">
      <alignment vertical="distributed" textRotation="255"/>
    </xf>
    <xf numFmtId="0" fontId="21" fillId="0" borderId="7" xfId="8" applyFont="1" applyBorder="1" applyAlignment="1">
      <alignment horizontal="left" vertical="center"/>
    </xf>
    <xf numFmtId="184" fontId="21" fillId="0" borderId="28" xfId="1" applyNumberFormat="1" applyFont="1" applyFill="1" applyBorder="1" applyAlignment="1">
      <alignment horizontal="center" vertical="center"/>
    </xf>
    <xf numFmtId="184" fontId="21" fillId="0" borderId="16" xfId="1" applyNumberFormat="1" applyFont="1" applyFill="1" applyBorder="1" applyAlignment="1">
      <alignment horizontal="right" vertical="center" shrinkToFit="1"/>
    </xf>
    <xf numFmtId="184" fontId="21" fillId="0" borderId="1" xfId="1" applyNumberFormat="1" applyFont="1" applyFill="1" applyBorder="1" applyAlignment="1">
      <alignment horizontal="right" vertical="center" shrinkToFit="1"/>
    </xf>
    <xf numFmtId="38" fontId="21" fillId="0" borderId="16" xfId="1" applyFont="1" applyFill="1" applyBorder="1" applyAlignment="1">
      <alignment vertical="center" shrinkToFit="1"/>
    </xf>
    <xf numFmtId="38" fontId="21" fillId="0" borderId="1" xfId="1" applyFont="1" applyFill="1" applyBorder="1" applyAlignment="1">
      <alignment vertical="center" shrinkToFit="1"/>
    </xf>
    <xf numFmtId="0" fontId="21" fillId="0" borderId="0" xfId="8" applyFont="1" applyAlignment="1">
      <alignment vertical="center"/>
    </xf>
    <xf numFmtId="0" fontId="7" fillId="0" borderId="4" xfId="8" applyFont="1" applyBorder="1" applyAlignment="1">
      <alignment vertical="center" wrapText="1"/>
    </xf>
    <xf numFmtId="185" fontId="7" fillId="0" borderId="3" xfId="2" applyNumberFormat="1" applyFont="1" applyFill="1" applyBorder="1" applyAlignment="1">
      <alignment horizontal="right" vertical="center"/>
    </xf>
    <xf numFmtId="185" fontId="7" fillId="0" borderId="8" xfId="2" applyNumberFormat="1" applyFont="1" applyFill="1" applyBorder="1" applyAlignment="1">
      <alignment horizontal="right" vertical="center" shrinkToFit="1"/>
    </xf>
    <xf numFmtId="185" fontId="7" fillId="0" borderId="2" xfId="2" applyNumberFormat="1" applyFont="1" applyFill="1" applyBorder="1" applyAlignment="1">
      <alignment horizontal="right" vertical="center" shrinkToFit="1"/>
    </xf>
    <xf numFmtId="0" fontId="7" fillId="0" borderId="0" xfId="8" applyFont="1" applyAlignment="1">
      <alignment vertical="center"/>
    </xf>
    <xf numFmtId="0" fontId="21" fillId="0" borderId="6" xfId="8" applyFont="1" applyBorder="1" applyAlignment="1">
      <alignment horizontal="right" vertical="center"/>
    </xf>
    <xf numFmtId="184" fontId="21" fillId="0" borderId="5" xfId="1" applyNumberFormat="1" applyFont="1" applyFill="1" applyBorder="1" applyAlignment="1">
      <alignment horizontal="center" vertical="center"/>
    </xf>
    <xf numFmtId="184" fontId="21" fillId="0" borderId="17" xfId="1" applyNumberFormat="1" applyFont="1" applyFill="1" applyBorder="1" applyAlignment="1">
      <alignment horizontal="right" vertical="center" shrinkToFit="1"/>
    </xf>
    <xf numFmtId="184" fontId="21" fillId="0" borderId="0" xfId="1" applyNumberFormat="1" applyFont="1" applyFill="1" applyBorder="1" applyAlignment="1">
      <alignment horizontal="right" vertical="center" shrinkToFit="1"/>
    </xf>
    <xf numFmtId="38" fontId="21" fillId="0" borderId="17" xfId="1" applyFont="1" applyFill="1" applyBorder="1" applyAlignment="1">
      <alignment vertical="center" shrinkToFit="1"/>
    </xf>
    <xf numFmtId="38" fontId="21" fillId="0" borderId="0" xfId="1" applyFont="1" applyFill="1" applyBorder="1" applyAlignment="1">
      <alignment vertical="center" shrinkToFit="1"/>
    </xf>
    <xf numFmtId="0" fontId="21" fillId="0" borderId="4" xfId="8" applyFont="1" applyBorder="1" applyAlignment="1">
      <alignment horizontal="right" vertical="center"/>
    </xf>
    <xf numFmtId="184" fontId="21" fillId="0" borderId="3" xfId="1" applyNumberFormat="1" applyFont="1" applyFill="1" applyBorder="1" applyAlignment="1">
      <alignment horizontal="center" vertical="center"/>
    </xf>
    <xf numFmtId="184" fontId="21" fillId="0" borderId="8" xfId="1" applyNumberFormat="1" applyFont="1" applyFill="1" applyBorder="1" applyAlignment="1">
      <alignment horizontal="right" vertical="center" shrinkToFit="1"/>
    </xf>
    <xf numFmtId="184" fontId="21" fillId="0" borderId="2" xfId="1" applyNumberFormat="1" applyFont="1" applyFill="1" applyBorder="1" applyAlignment="1">
      <alignment horizontal="right" vertical="center" shrinkToFit="1"/>
    </xf>
    <xf numFmtId="38" fontId="21" fillId="0" borderId="8" xfId="1" applyFont="1" applyFill="1" applyBorder="1" applyAlignment="1">
      <alignment vertical="center" shrinkToFit="1"/>
    </xf>
    <xf numFmtId="38" fontId="21" fillId="0" borderId="2" xfId="1" applyFont="1" applyFill="1" applyBorder="1" applyAlignment="1">
      <alignment vertical="center" shrinkToFit="1"/>
    </xf>
    <xf numFmtId="185" fontId="21" fillId="0" borderId="0" xfId="8" applyNumberFormat="1" applyFont="1"/>
    <xf numFmtId="0" fontId="6" fillId="0" borderId="0" xfId="8" applyFont="1"/>
    <xf numFmtId="38" fontId="7" fillId="0" borderId="4" xfId="1" applyFont="1" applyFill="1" applyBorder="1" applyAlignment="1">
      <alignment vertical="distributed" textRotation="255"/>
    </xf>
    <xf numFmtId="38" fontId="7" fillId="0" borderId="3" xfId="1" applyFont="1" applyFill="1" applyBorder="1" applyAlignment="1">
      <alignment vertical="distributed" textRotation="255"/>
    </xf>
    <xf numFmtId="38" fontId="7" fillId="0" borderId="18" xfId="1" applyFont="1" applyFill="1" applyBorder="1" applyAlignment="1">
      <alignment vertical="distributed" textRotation="255"/>
    </xf>
    <xf numFmtId="0" fontId="7" fillId="0" borderId="18" xfId="8" applyFont="1" applyBorder="1" applyAlignment="1">
      <alignment vertical="distributed" textRotation="255"/>
    </xf>
    <xf numFmtId="0" fontId="7" fillId="0" borderId="0" xfId="8" quotePrefix="1" applyFont="1" applyAlignment="1">
      <alignment horizontal="left" vertical="center"/>
    </xf>
    <xf numFmtId="41" fontId="7" fillId="0" borderId="5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38" fontId="21" fillId="0" borderId="0" xfId="8" applyNumberFormat="1" applyFont="1" applyAlignment="1">
      <alignment vertical="center"/>
    </xf>
    <xf numFmtId="0" fontId="7" fillId="0" borderId="6" xfId="8" quotePrefix="1" applyFont="1" applyBorder="1" applyAlignment="1">
      <alignment horizontal="center" vertical="center"/>
    </xf>
    <xf numFmtId="41" fontId="20" fillId="0" borderId="5" xfId="1" applyNumberFormat="1" applyFont="1" applyFill="1" applyBorder="1" applyAlignment="1">
      <alignment vertical="center" shrinkToFit="1"/>
    </xf>
    <xf numFmtId="41" fontId="20" fillId="0" borderId="0" xfId="1" applyNumberFormat="1" applyFont="1" applyFill="1" applyBorder="1" applyAlignment="1">
      <alignment vertical="center" shrinkToFit="1"/>
    </xf>
    <xf numFmtId="0" fontId="20" fillId="0" borderId="6" xfId="8" quotePrefix="1" applyFont="1" applyBorder="1" applyAlignment="1">
      <alignment horizontal="center" vertical="center"/>
    </xf>
    <xf numFmtId="0" fontId="23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41" fontId="7" fillId="0" borderId="0" xfId="1" applyNumberFormat="1" applyFont="1" applyFill="1" applyBorder="1" applyAlignment="1">
      <alignment horizontal="right" vertical="center" shrinkToFit="1"/>
    </xf>
    <xf numFmtId="0" fontId="7" fillId="0" borderId="6" xfId="8" applyFont="1" applyBorder="1" applyAlignment="1">
      <alignment horizontal="center" vertical="center"/>
    </xf>
    <xf numFmtId="0" fontId="7" fillId="0" borderId="6" xfId="8" applyFont="1" applyBorder="1" applyAlignment="1">
      <alignment horizontal="left" vertical="center"/>
    </xf>
    <xf numFmtId="41" fontId="7" fillId="4" borderId="0" xfId="1" applyNumberFormat="1" applyFont="1" applyFill="1" applyBorder="1" applyAlignment="1">
      <alignment vertical="center" shrinkToFit="1"/>
    </xf>
    <xf numFmtId="41" fontId="7" fillId="4" borderId="0" xfId="1" applyNumberFormat="1" applyFont="1" applyFill="1" applyBorder="1" applyAlignment="1">
      <alignment horizontal="right" vertical="center" shrinkToFit="1"/>
    </xf>
    <xf numFmtId="0" fontId="7" fillId="0" borderId="2" xfId="8" applyFont="1" applyBorder="1" applyAlignment="1">
      <alignment horizontal="center" vertical="center"/>
    </xf>
    <xf numFmtId="41" fontId="7" fillId="0" borderId="3" xfId="1" applyNumberFormat="1" applyFont="1" applyFill="1" applyBorder="1" applyAlignment="1">
      <alignment vertical="center" shrinkToFit="1"/>
    </xf>
    <xf numFmtId="41" fontId="7" fillId="0" borderId="2" xfId="1" applyNumberFormat="1" applyFont="1" applyFill="1" applyBorder="1" applyAlignment="1">
      <alignment vertical="center" shrinkToFit="1"/>
    </xf>
    <xf numFmtId="41" fontId="7" fillId="0" borderId="2" xfId="1" applyNumberFormat="1" applyFont="1" applyFill="1" applyBorder="1" applyAlignment="1">
      <alignment horizontal="right" vertical="center" shrinkToFit="1"/>
    </xf>
    <xf numFmtId="38" fontId="7" fillId="0" borderId="3" xfId="1" applyFont="1" applyFill="1" applyBorder="1" applyAlignment="1">
      <alignment horizontal="center" vertical="distributed" textRotation="255"/>
    </xf>
    <xf numFmtId="41" fontId="9" fillId="0" borderId="5" xfId="1" applyNumberFormat="1" applyFont="1" applyFill="1" applyBorder="1" applyAlignment="1">
      <alignment vertical="center" shrinkToFit="1"/>
    </xf>
    <xf numFmtId="41" fontId="9" fillId="0" borderId="0" xfId="1" applyNumberFormat="1" applyFont="1" applyFill="1" applyBorder="1" applyAlignment="1">
      <alignment vertical="center" shrinkToFit="1"/>
    </xf>
    <xf numFmtId="41" fontId="9" fillId="0" borderId="17" xfId="1" applyNumberFormat="1" applyFont="1" applyFill="1" applyBorder="1" applyAlignment="1">
      <alignment vertical="center" shrinkToFit="1"/>
    </xf>
    <xf numFmtId="38" fontId="21" fillId="0" borderId="0" xfId="8" applyNumberFormat="1" applyFont="1"/>
    <xf numFmtId="41" fontId="25" fillId="0" borderId="5" xfId="1" applyNumberFormat="1" applyFont="1" applyFill="1" applyBorder="1" applyAlignment="1">
      <alignment vertical="center" shrinkToFit="1"/>
    </xf>
    <xf numFmtId="41" fontId="25" fillId="0" borderId="0" xfId="1" applyNumberFormat="1" applyFont="1" applyFill="1" applyBorder="1" applyAlignment="1">
      <alignment vertical="center" shrinkToFit="1"/>
    </xf>
    <xf numFmtId="41" fontId="25" fillId="0" borderId="0" xfId="8" applyNumberFormat="1" applyFont="1" applyAlignment="1">
      <alignment vertical="center" shrinkToFit="1"/>
    </xf>
    <xf numFmtId="41" fontId="25" fillId="0" borderId="17" xfId="8" applyNumberFormat="1" applyFont="1" applyBorder="1" applyAlignment="1">
      <alignment vertical="center" shrinkToFit="1"/>
    </xf>
    <xf numFmtId="0" fontId="24" fillId="0" borderId="0" xfId="8" applyFont="1"/>
    <xf numFmtId="41" fontId="9" fillId="0" borderId="0" xfId="8" applyNumberFormat="1" applyFont="1" applyAlignment="1">
      <alignment vertical="center" shrinkToFit="1"/>
    </xf>
    <xf numFmtId="41" fontId="9" fillId="0" borderId="17" xfId="8" applyNumberFormat="1" applyFont="1" applyBorder="1" applyAlignment="1">
      <alignment vertical="center" shrinkToFit="1"/>
    </xf>
    <xf numFmtId="0" fontId="26" fillId="0" borderId="0" xfId="8" applyFont="1"/>
    <xf numFmtId="41" fontId="9" fillId="0" borderId="0" xfId="1" applyNumberFormat="1" applyFont="1" applyFill="1" applyBorder="1" applyAlignment="1">
      <alignment horizontal="right" vertical="center" shrinkToFit="1"/>
    </xf>
    <xf numFmtId="0" fontId="21" fillId="0" borderId="6" xfId="8" applyFont="1" applyBorder="1" applyAlignment="1">
      <alignment horizontal="center"/>
    </xf>
    <xf numFmtId="41" fontId="9" fillId="0" borderId="5" xfId="1" applyNumberFormat="1" applyFont="1" applyFill="1" applyBorder="1" applyAlignment="1">
      <alignment horizontal="right" vertical="center" shrinkToFit="1"/>
    </xf>
    <xf numFmtId="0" fontId="21" fillId="4" borderId="6" xfId="8" applyFont="1" applyFill="1" applyBorder="1" applyAlignment="1">
      <alignment horizontal="center"/>
    </xf>
    <xf numFmtId="41" fontId="9" fillId="4" borderId="5" xfId="1" applyNumberFormat="1" applyFont="1" applyFill="1" applyBorder="1" applyAlignment="1">
      <alignment horizontal="right" vertical="center" shrinkToFit="1"/>
    </xf>
    <xf numFmtId="41" fontId="9" fillId="4" borderId="17" xfId="1" applyNumberFormat="1" applyFont="1" applyFill="1" applyBorder="1" applyAlignment="1">
      <alignment vertical="center" shrinkToFit="1"/>
    </xf>
    <xf numFmtId="41" fontId="9" fillId="4" borderId="0" xfId="1" applyNumberFormat="1" applyFont="1" applyFill="1" applyBorder="1" applyAlignment="1">
      <alignment vertical="center" shrinkToFit="1"/>
    </xf>
    <xf numFmtId="41" fontId="9" fillId="4" borderId="0" xfId="1" applyNumberFormat="1" applyFont="1" applyFill="1" applyBorder="1" applyAlignment="1">
      <alignment horizontal="right" vertical="center" shrinkToFit="1"/>
    </xf>
    <xf numFmtId="41" fontId="9" fillId="4" borderId="0" xfId="8" applyNumberFormat="1" applyFont="1" applyFill="1" applyAlignment="1">
      <alignment vertical="center" shrinkToFit="1"/>
    </xf>
    <xf numFmtId="41" fontId="9" fillId="4" borderId="17" xfId="8" applyNumberFormat="1" applyFont="1" applyFill="1" applyBorder="1" applyAlignment="1">
      <alignment vertical="center" shrinkToFit="1"/>
    </xf>
    <xf numFmtId="0" fontId="21" fillId="0" borderId="4" xfId="8" applyFont="1" applyBorder="1" applyAlignment="1">
      <alignment horizontal="center"/>
    </xf>
    <xf numFmtId="41" fontId="9" fillId="0" borderId="4" xfId="1" applyNumberFormat="1" applyFont="1" applyFill="1" applyBorder="1" applyAlignment="1">
      <alignment horizontal="right" vertical="center" shrinkToFit="1"/>
    </xf>
    <xf numFmtId="41" fontId="9" fillId="0" borderId="2" xfId="1" applyNumberFormat="1" applyFont="1" applyFill="1" applyBorder="1" applyAlignment="1">
      <alignment vertical="center" shrinkToFit="1"/>
    </xf>
    <xf numFmtId="41" fontId="9" fillId="0" borderId="2" xfId="1" applyNumberFormat="1" applyFont="1" applyFill="1" applyBorder="1" applyAlignment="1">
      <alignment horizontal="right" vertical="center" shrinkToFit="1"/>
    </xf>
    <xf numFmtId="41" fontId="9" fillId="0" borderId="2" xfId="8" applyNumberFormat="1" applyFont="1" applyBorder="1" applyAlignment="1">
      <alignment vertical="center" shrinkToFit="1"/>
    </xf>
    <xf numFmtId="41" fontId="9" fillId="0" borderId="4" xfId="8" applyNumberFormat="1" applyFont="1" applyBorder="1" applyAlignment="1">
      <alignment vertical="center" shrinkToFit="1"/>
    </xf>
    <xf numFmtId="0" fontId="21" fillId="0" borderId="0" xfId="8" applyFont="1" applyAlignment="1">
      <alignment horizontal="center"/>
    </xf>
    <xf numFmtId="0" fontId="21" fillId="0" borderId="18" xfId="8" applyFont="1" applyBorder="1" applyAlignment="1">
      <alignment vertical="distributed" textRotation="255"/>
    </xf>
    <xf numFmtId="184" fontId="21" fillId="0" borderId="16" xfId="8" applyNumberFormat="1" applyFont="1" applyBorder="1" applyAlignment="1">
      <alignment vertical="center"/>
    </xf>
    <xf numFmtId="184" fontId="21" fillId="0" borderId="1" xfId="8" applyNumberFormat="1" applyFont="1" applyBorder="1" applyAlignment="1">
      <alignment vertical="center"/>
    </xf>
    <xf numFmtId="184" fontId="21" fillId="0" borderId="0" xfId="8" applyNumberFormat="1" applyFont="1"/>
    <xf numFmtId="0" fontId="21" fillId="0" borderId="0" xfId="8" applyFont="1" applyAlignment="1">
      <alignment horizontal="right" vertical="center"/>
    </xf>
    <xf numFmtId="184" fontId="21" fillId="0" borderId="17" xfId="8" applyNumberFormat="1" applyFont="1" applyBorder="1" applyAlignment="1">
      <alignment vertical="center"/>
    </xf>
    <xf numFmtId="184" fontId="21" fillId="0" borderId="0" xfId="8" applyNumberFormat="1" applyFont="1" applyAlignment="1">
      <alignment vertical="center"/>
    </xf>
    <xf numFmtId="184" fontId="21" fillId="0" borderId="0" xfId="8" applyNumberFormat="1" applyFont="1" applyAlignment="1">
      <alignment horizontal="right" vertical="center"/>
    </xf>
    <xf numFmtId="0" fontId="23" fillId="0" borderId="0" xfId="8" applyFont="1"/>
    <xf numFmtId="0" fontId="21" fillId="0" borderId="2" xfId="8" applyFont="1" applyBorder="1" applyAlignment="1">
      <alignment horizontal="right" vertical="center"/>
    </xf>
    <xf numFmtId="184" fontId="21" fillId="0" borderId="8" xfId="8" applyNumberFormat="1" applyFont="1" applyBorder="1" applyAlignment="1">
      <alignment vertical="center"/>
    </xf>
    <xf numFmtId="184" fontId="21" fillId="0" borderId="2" xfId="8" applyNumberFormat="1" applyFont="1" applyBorder="1" applyAlignment="1">
      <alignment vertical="center"/>
    </xf>
    <xf numFmtId="0" fontId="3" fillId="0" borderId="18" xfId="8" applyBorder="1" applyAlignment="1">
      <alignment horizontal="center" vertical="distributed" textRotation="255" shrinkToFit="1"/>
    </xf>
    <xf numFmtId="0" fontId="3" fillId="0" borderId="18" xfId="8" applyBorder="1" applyAlignment="1">
      <alignment horizontal="center" vertical="distributed" textRotation="255" wrapText="1" shrinkToFit="1"/>
    </xf>
    <xf numFmtId="0" fontId="21" fillId="0" borderId="18" xfId="8" applyFont="1" applyBorder="1" applyAlignment="1">
      <alignment horizontal="center" vertical="distributed" textRotation="255" shrinkToFit="1"/>
    </xf>
    <xf numFmtId="0" fontId="21" fillId="0" borderId="20" xfId="8" applyFont="1" applyBorder="1" applyAlignment="1">
      <alignment horizontal="center" vertical="distributed" textRotation="255" shrinkToFit="1"/>
    </xf>
    <xf numFmtId="0" fontId="21" fillId="0" borderId="19" xfId="8" applyFont="1" applyBorder="1" applyAlignment="1">
      <alignment horizontal="center" vertical="distributed" textRotation="255" shrinkToFit="1"/>
    </xf>
    <xf numFmtId="0" fontId="3" fillId="0" borderId="7" xfId="8" applyBorder="1" applyAlignment="1">
      <alignment vertical="center"/>
    </xf>
    <xf numFmtId="184" fontId="3" fillId="0" borderId="16" xfId="8" applyNumberFormat="1" applyBorder="1" applyAlignment="1">
      <alignment horizontal="right" vertical="center"/>
    </xf>
    <xf numFmtId="184" fontId="3" fillId="0" borderId="17" xfId="8" applyNumberFormat="1" applyBorder="1" applyAlignment="1">
      <alignment horizontal="right" vertical="center" shrinkToFit="1"/>
    </xf>
    <xf numFmtId="184" fontId="3" fillId="0" borderId="0" xfId="8" applyNumberFormat="1" applyAlignment="1">
      <alignment horizontal="right" vertical="center" shrinkToFit="1"/>
    </xf>
    <xf numFmtId="184" fontId="3" fillId="0" borderId="6" xfId="8" applyNumberFormat="1" applyBorder="1" applyAlignment="1">
      <alignment horizontal="right" vertical="center" shrinkToFit="1"/>
    </xf>
    <xf numFmtId="184" fontId="21" fillId="0" borderId="0" xfId="8" applyNumberFormat="1" applyFont="1" applyAlignment="1">
      <alignment horizontal="right" vertical="center" shrinkToFit="1"/>
    </xf>
    <xf numFmtId="184" fontId="21" fillId="0" borderId="6" xfId="8" applyNumberFormat="1" applyFont="1" applyBorder="1" applyAlignment="1">
      <alignment horizontal="right" vertical="center" shrinkToFit="1"/>
    </xf>
    <xf numFmtId="184" fontId="21" fillId="0" borderId="16" xfId="8" applyNumberFormat="1" applyFont="1" applyBorder="1" applyAlignment="1">
      <alignment horizontal="right" vertical="center" shrinkToFit="1"/>
    </xf>
    <xf numFmtId="184" fontId="21" fillId="0" borderId="1" xfId="8" applyNumberFormat="1" applyFont="1" applyBorder="1" applyAlignment="1">
      <alignment horizontal="right" vertical="center" shrinkToFit="1"/>
    </xf>
    <xf numFmtId="184" fontId="21" fillId="0" borderId="0" xfId="8" applyNumberFormat="1" applyFont="1" applyAlignment="1">
      <alignment vertical="center" shrinkToFit="1"/>
    </xf>
    <xf numFmtId="0" fontId="3" fillId="0" borderId="6" xfId="8" applyBorder="1" applyAlignment="1">
      <alignment horizontal="center" vertical="center"/>
    </xf>
    <xf numFmtId="184" fontId="3" fillId="0" borderId="17" xfId="8" applyNumberFormat="1" applyBorder="1" applyAlignment="1">
      <alignment horizontal="right" vertical="center"/>
    </xf>
    <xf numFmtId="184" fontId="3" fillId="0" borderId="0" xfId="8" applyNumberFormat="1" applyAlignment="1">
      <alignment horizontal="right" vertical="center"/>
    </xf>
    <xf numFmtId="184" fontId="3" fillId="0" borderId="6" xfId="8" applyNumberFormat="1" applyBorder="1" applyAlignment="1">
      <alignment horizontal="right" vertical="center"/>
    </xf>
    <xf numFmtId="184" fontId="21" fillId="0" borderId="6" xfId="8" applyNumberFormat="1" applyFont="1" applyBorder="1" applyAlignment="1">
      <alignment horizontal="right" vertical="center"/>
    </xf>
    <xf numFmtId="184" fontId="21" fillId="0" borderId="17" xfId="8" applyNumberFormat="1" applyFont="1" applyBorder="1" applyAlignment="1">
      <alignment horizontal="right" vertical="center"/>
    </xf>
    <xf numFmtId="0" fontId="3" fillId="0" borderId="4" xfId="8" applyBorder="1" applyAlignment="1">
      <alignment horizontal="center" vertical="center"/>
    </xf>
    <xf numFmtId="184" fontId="3" fillId="0" borderId="8" xfId="8" applyNumberFormat="1" applyBorder="1" applyAlignment="1">
      <alignment horizontal="right" vertical="center"/>
    </xf>
    <xf numFmtId="184" fontId="3" fillId="0" borderId="2" xfId="8" applyNumberFormat="1" applyBorder="1" applyAlignment="1">
      <alignment horizontal="right" vertical="center"/>
    </xf>
    <xf numFmtId="184" fontId="3" fillId="0" borderId="4" xfId="8" applyNumberFormat="1" applyBorder="1" applyAlignment="1">
      <alignment horizontal="right" vertical="center"/>
    </xf>
    <xf numFmtId="184" fontId="21" fillId="0" borderId="2" xfId="8" applyNumberFormat="1" applyFont="1" applyBorder="1" applyAlignment="1">
      <alignment horizontal="right" vertical="center"/>
    </xf>
    <xf numFmtId="184" fontId="21" fillId="0" borderId="8" xfId="8" applyNumberFormat="1" applyFont="1" applyBorder="1" applyAlignment="1">
      <alignment horizontal="right" vertical="center"/>
    </xf>
    <xf numFmtId="184" fontId="21" fillId="0" borderId="4" xfId="8" applyNumberFormat="1" applyFont="1" applyBorder="1" applyAlignment="1">
      <alignment horizontal="right" vertical="center"/>
    </xf>
    <xf numFmtId="0" fontId="21" fillId="0" borderId="0" xfId="8" applyFont="1" applyAlignment="1">
      <alignment horizontal="center" vertical="center"/>
    </xf>
    <xf numFmtId="0" fontId="21" fillId="0" borderId="35" xfId="8" applyFont="1" applyBorder="1"/>
    <xf numFmtId="0" fontId="21" fillId="0" borderId="35" xfId="8" applyFont="1" applyBorder="1" applyAlignment="1">
      <alignment horizontal="right"/>
    </xf>
    <xf numFmtId="0" fontId="21" fillId="0" borderId="18" xfId="8" applyFont="1" applyBorder="1" applyAlignment="1">
      <alignment horizontal="center" vertical="distributed" textRotation="255" wrapText="1" shrinkToFit="1"/>
    </xf>
    <xf numFmtId="0" fontId="21" fillId="0" borderId="7" xfId="8" applyFont="1" applyBorder="1" applyAlignment="1">
      <alignment horizontal="center" vertical="distributed" textRotation="255" shrinkToFit="1"/>
    </xf>
    <xf numFmtId="0" fontId="21" fillId="0" borderId="7" xfId="8" applyFont="1" applyBorder="1" applyAlignment="1">
      <alignment vertical="center"/>
    </xf>
    <xf numFmtId="184" fontId="21" fillId="0" borderId="28" xfId="8" applyNumberFormat="1" applyFont="1" applyBorder="1" applyAlignment="1">
      <alignment horizontal="right" vertical="center"/>
    </xf>
    <xf numFmtId="184" fontId="21" fillId="0" borderId="16" xfId="8" applyNumberFormat="1" applyFont="1" applyBorder="1" applyAlignment="1">
      <alignment horizontal="right" vertical="center"/>
    </xf>
    <xf numFmtId="184" fontId="21" fillId="0" borderId="1" xfId="8" applyNumberFormat="1" applyFont="1" applyBorder="1" applyAlignment="1">
      <alignment horizontal="right" vertical="center"/>
    </xf>
    <xf numFmtId="184" fontId="21" fillId="0" borderId="7" xfId="8" applyNumberFormat="1" applyFont="1" applyBorder="1" applyAlignment="1">
      <alignment horizontal="right" vertical="center"/>
    </xf>
    <xf numFmtId="0" fontId="21" fillId="0" borderId="6" xfId="8" applyFont="1" applyBorder="1" applyAlignment="1">
      <alignment horizontal="center" vertical="center"/>
    </xf>
    <xf numFmtId="184" fontId="21" fillId="0" borderId="5" xfId="8" applyNumberFormat="1" applyFont="1" applyBorder="1" applyAlignment="1">
      <alignment horizontal="right" vertical="center"/>
    </xf>
    <xf numFmtId="0" fontId="21" fillId="0" borderId="4" xfId="8" applyFont="1" applyBorder="1" applyAlignment="1">
      <alignment horizontal="center" vertical="center"/>
    </xf>
    <xf numFmtId="184" fontId="21" fillId="0" borderId="3" xfId="8" applyNumberFormat="1" applyFont="1" applyBorder="1" applyAlignment="1">
      <alignment horizontal="right" vertical="center"/>
    </xf>
    <xf numFmtId="0" fontId="21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0" fontId="27" fillId="0" borderId="0" xfId="9" applyFont="1">
      <alignment vertical="center"/>
    </xf>
    <xf numFmtId="0" fontId="3" fillId="0" borderId="0" xfId="9" applyFont="1">
      <alignment vertical="center"/>
    </xf>
    <xf numFmtId="0" fontId="3" fillId="0" borderId="0" xfId="9" applyFont="1" applyAlignment="1">
      <alignment horizontal="right" vertical="center"/>
    </xf>
    <xf numFmtId="0" fontId="3" fillId="0" borderId="23" xfId="9" applyFont="1" applyBorder="1" applyAlignment="1">
      <alignment horizontal="center" vertical="center"/>
    </xf>
    <xf numFmtId="0" fontId="3" fillId="0" borderId="19" xfId="9" applyFont="1" applyBorder="1" applyAlignment="1">
      <alignment horizontal="center" vertical="center"/>
    </xf>
    <xf numFmtId="0" fontId="3" fillId="0" borderId="23" xfId="9" applyFont="1" applyBorder="1" applyAlignment="1">
      <alignment horizontal="center" vertical="center" textRotation="255"/>
    </xf>
    <xf numFmtId="0" fontId="3" fillId="0" borderId="18" xfId="9" applyFont="1" applyBorder="1" applyAlignment="1">
      <alignment horizontal="center" vertical="center" textRotation="255"/>
    </xf>
    <xf numFmtId="0" fontId="3" fillId="0" borderId="20" xfId="9" applyFont="1" applyBorder="1" applyAlignment="1">
      <alignment horizontal="center" vertical="center" textRotation="255" wrapText="1"/>
    </xf>
    <xf numFmtId="0" fontId="3" fillId="0" borderId="18" xfId="9" applyFont="1" applyBorder="1" applyAlignment="1">
      <alignment horizontal="center" vertical="center" textRotation="255" wrapText="1"/>
    </xf>
    <xf numFmtId="0" fontId="3" fillId="0" borderId="19" xfId="9" applyFont="1" applyBorder="1" applyAlignment="1">
      <alignment horizontal="center" vertical="center" textRotation="255" wrapText="1"/>
    </xf>
    <xf numFmtId="0" fontId="27" fillId="0" borderId="0" xfId="9" applyFont="1" applyAlignment="1">
      <alignment vertical="center" textRotation="255"/>
    </xf>
    <xf numFmtId="41" fontId="3" fillId="0" borderId="1" xfId="9" applyNumberFormat="1" applyFont="1" applyBorder="1">
      <alignment vertical="center"/>
    </xf>
    <xf numFmtId="41" fontId="3" fillId="0" borderId="16" xfId="9" applyNumberFormat="1" applyFont="1" applyBorder="1">
      <alignment vertical="center"/>
    </xf>
    <xf numFmtId="41" fontId="3" fillId="0" borderId="7" xfId="9" applyNumberFormat="1" applyFont="1" applyBorder="1">
      <alignment vertical="center"/>
    </xf>
    <xf numFmtId="41" fontId="27" fillId="0" borderId="0" xfId="9" applyNumberFormat="1" applyFont="1">
      <alignment vertical="center"/>
    </xf>
    <xf numFmtId="41" fontId="9" fillId="0" borderId="2" xfId="9" applyNumberFormat="1" applyFont="1" applyBorder="1">
      <alignment vertical="center"/>
    </xf>
    <xf numFmtId="186" fontId="9" fillId="0" borderId="2" xfId="10" applyNumberFormat="1" applyFont="1" applyBorder="1" applyAlignment="1">
      <alignment vertical="center"/>
    </xf>
    <xf numFmtId="186" fontId="9" fillId="0" borderId="8" xfId="9" applyNumberFormat="1" applyFont="1" applyBorder="1">
      <alignment vertical="center"/>
    </xf>
    <xf numFmtId="186" fontId="9" fillId="0" borderId="2" xfId="9" applyNumberFormat="1" applyFont="1" applyBorder="1">
      <alignment vertical="center"/>
    </xf>
    <xf numFmtId="41" fontId="9" fillId="0" borderId="4" xfId="9" applyNumberFormat="1" applyFont="1" applyBorder="1">
      <alignment vertical="center"/>
    </xf>
    <xf numFmtId="41" fontId="28" fillId="0" borderId="0" xfId="9" applyNumberFormat="1" applyFont="1">
      <alignment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8" fillId="0" borderId="6" xfId="1" applyFont="1" applyFill="1" applyBorder="1" applyAlignment="1" applyProtection="1">
      <alignment horizontal="distributed" vertical="center"/>
    </xf>
    <xf numFmtId="41" fontId="7" fillId="0" borderId="11" xfId="0" quotePrefix="1" applyNumberFormat="1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37" fontId="7" fillId="0" borderId="10" xfId="0" applyFont="1" applyBorder="1" applyAlignment="1">
      <alignment horizontal="center" vertical="center"/>
    </xf>
    <xf numFmtId="37" fontId="7" fillId="0" borderId="3" xfId="0" applyFont="1" applyBorder="1" applyAlignment="1">
      <alignment horizontal="center" vertical="center"/>
    </xf>
    <xf numFmtId="38" fontId="7" fillId="0" borderId="0" xfId="1" applyFont="1" applyBorder="1" applyAlignment="1" applyProtection="1">
      <alignment horizontal="distributed" vertical="center"/>
    </xf>
    <xf numFmtId="38" fontId="7" fillId="0" borderId="6" xfId="1" applyFont="1" applyBorder="1" applyAlignment="1" applyProtection="1">
      <alignment horizontal="distributed" vertical="center"/>
    </xf>
    <xf numFmtId="37" fontId="7" fillId="0" borderId="0" xfId="0" applyFont="1" applyAlignment="1">
      <alignment horizontal="right"/>
    </xf>
    <xf numFmtId="37" fontId="7" fillId="0" borderId="0" xfId="0" applyFont="1"/>
    <xf numFmtId="37" fontId="7" fillId="0" borderId="13" xfId="0" applyFont="1" applyBorder="1" applyAlignment="1">
      <alignment horizontal="distributed" vertical="center" justifyLastLine="1"/>
    </xf>
    <xf numFmtId="37" fontId="7" fillId="0" borderId="11" xfId="0" applyFont="1" applyBorder="1" applyAlignment="1">
      <alignment horizontal="distributed" vertical="center" justifyLastLine="1"/>
    </xf>
    <xf numFmtId="37" fontId="7" fillId="0" borderId="14" xfId="0" applyFont="1" applyBorder="1" applyAlignment="1">
      <alignment horizontal="distributed" vertical="center" justifyLastLine="1"/>
    </xf>
    <xf numFmtId="41" fontId="7" fillId="0" borderId="15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 shrinkToFit="1"/>
    </xf>
    <xf numFmtId="37" fontId="7" fillId="0" borderId="11" xfId="0" applyFont="1" applyBorder="1" applyAlignment="1">
      <alignment horizontal="center" vertical="center" shrinkToFit="1"/>
    </xf>
    <xf numFmtId="37" fontId="7" fillId="0" borderId="14" xfId="0" applyFont="1" applyBorder="1" applyAlignment="1">
      <alignment horizontal="center" vertical="center" shrinkToFit="1"/>
    </xf>
    <xf numFmtId="41" fontId="7" fillId="0" borderId="0" xfId="0" applyNumberFormat="1" applyFont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37" fontId="7" fillId="0" borderId="19" xfId="0" applyFont="1" applyBorder="1" applyAlignment="1">
      <alignment horizontal="center" vertical="center" shrinkToFit="1"/>
    </xf>
    <xf numFmtId="37" fontId="7" fillId="0" borderId="20" xfId="0" applyFont="1" applyBorder="1" applyAlignment="1">
      <alignment horizontal="center" vertical="center" shrinkToFit="1"/>
    </xf>
    <xf numFmtId="0" fontId="7" fillId="0" borderId="0" xfId="6" applyFont="1" applyAlignment="1">
      <alignment horizontal="distributed" vertical="center"/>
    </xf>
    <xf numFmtId="0" fontId="7" fillId="0" borderId="6" xfId="6" applyFont="1" applyBorder="1" applyAlignment="1">
      <alignment horizontal="distributed" vertical="center"/>
    </xf>
    <xf numFmtId="0" fontId="7" fillId="0" borderId="9" xfId="6" applyFont="1" applyBorder="1" applyAlignment="1">
      <alignment horizontal="center" vertical="center"/>
    </xf>
    <xf numFmtId="37" fontId="7" fillId="0" borderId="9" xfId="0" applyFont="1" applyBorder="1" applyAlignment="1">
      <alignment horizontal="center" vertical="center"/>
    </xf>
    <xf numFmtId="37" fontId="7" fillId="0" borderId="12" xfId="0" applyFont="1" applyBorder="1" applyAlignment="1">
      <alignment horizontal="center" vertical="center"/>
    </xf>
    <xf numFmtId="37" fontId="7" fillId="0" borderId="2" xfId="0" applyFont="1" applyBorder="1" applyAlignment="1">
      <alignment horizontal="center" vertical="center"/>
    </xf>
    <xf numFmtId="37" fontId="7" fillId="0" borderId="4" xfId="0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 wrapText="1"/>
    </xf>
    <xf numFmtId="37" fontId="7" fillId="0" borderId="3" xfId="0" applyFont="1" applyBorder="1" applyAlignment="1">
      <alignment horizontal="center" vertical="center" wrapText="1"/>
    </xf>
    <xf numFmtId="0" fontId="7" fillId="0" borderId="13" xfId="6" applyFont="1" applyBorder="1" applyAlignment="1">
      <alignment horizontal="center" vertical="center"/>
    </xf>
    <xf numFmtId="37" fontId="7" fillId="0" borderId="14" xfId="0" applyFont="1" applyBorder="1" applyAlignment="1">
      <alignment horizontal="center" vertical="center"/>
    </xf>
    <xf numFmtId="37" fontId="7" fillId="0" borderId="11" xfId="0" applyFont="1" applyBorder="1" applyAlignment="1">
      <alignment horizontal="center" vertical="center"/>
    </xf>
    <xf numFmtId="38" fontId="15" fillId="0" borderId="0" xfId="1" applyFont="1" applyFill="1" applyBorder="1" applyAlignment="1" applyProtection="1">
      <alignment horizontal="distributed" vertical="center"/>
    </xf>
    <xf numFmtId="38" fontId="15" fillId="0" borderId="6" xfId="1" applyFont="1" applyFill="1" applyBorder="1" applyAlignment="1" applyProtection="1">
      <alignment horizontal="distributed" vertical="center"/>
    </xf>
    <xf numFmtId="38" fontId="15" fillId="0" borderId="0" xfId="1" applyFont="1" applyFill="1" applyBorder="1" applyAlignment="1" applyProtection="1">
      <alignment horizontal="distributed" vertical="center" wrapText="1"/>
    </xf>
    <xf numFmtId="38" fontId="15" fillId="0" borderId="6" xfId="1" applyFont="1" applyFill="1" applyBorder="1" applyAlignment="1" applyProtection="1">
      <alignment horizontal="distributed" vertical="center" wrapText="1"/>
    </xf>
    <xf numFmtId="177" fontId="16" fillId="0" borderId="29" xfId="0" applyNumberFormat="1" applyFont="1" applyBorder="1" applyAlignment="1">
      <alignment horizontal="center" vertical="center" wrapText="1"/>
    </xf>
    <xf numFmtId="177" fontId="16" fillId="0" borderId="31" xfId="0" applyNumberFormat="1" applyFont="1" applyBorder="1" applyAlignment="1">
      <alignment horizontal="center" vertical="center" wrapText="1"/>
    </xf>
    <xf numFmtId="180" fontId="15" fillId="0" borderId="16" xfId="0" applyNumberFormat="1" applyFont="1" applyBorder="1" applyAlignment="1">
      <alignment horizontal="center" vertical="center" wrapText="1"/>
    </xf>
    <xf numFmtId="180" fontId="15" fillId="0" borderId="8" xfId="0" applyNumberFormat="1" applyFont="1" applyBorder="1" applyAlignment="1">
      <alignment horizontal="center" vertical="center" wrapText="1"/>
    </xf>
    <xf numFmtId="180" fontId="15" fillId="0" borderId="0" xfId="0" applyNumberFormat="1" applyFont="1" applyAlignment="1">
      <alignment horizontal="center" vertical="center" wrapText="1"/>
    </xf>
    <xf numFmtId="180" fontId="15" fillId="0" borderId="2" xfId="0" applyNumberFormat="1" applyFont="1" applyBorder="1" applyAlignment="1">
      <alignment horizontal="center" vertical="center" wrapText="1"/>
    </xf>
    <xf numFmtId="37" fontId="15" fillId="0" borderId="0" xfId="0" applyFont="1" applyAlignment="1">
      <alignment horizontal="left" vertical="center"/>
    </xf>
    <xf numFmtId="177" fontId="15" fillId="0" borderId="19" xfId="0" applyNumberFormat="1" applyFont="1" applyBorder="1" applyAlignment="1">
      <alignment horizontal="center" vertical="center" shrinkToFit="1"/>
    </xf>
    <xf numFmtId="177" fontId="16" fillId="0" borderId="20" xfId="0" applyNumberFormat="1" applyFont="1" applyBorder="1" applyAlignment="1">
      <alignment horizontal="center" vertical="center" shrinkToFit="1"/>
    </xf>
    <xf numFmtId="180" fontId="15" fillId="0" borderId="28" xfId="0" applyNumberFormat="1" applyFont="1" applyBorder="1" applyAlignment="1">
      <alignment horizontal="center" vertical="center" wrapText="1"/>
    </xf>
    <xf numFmtId="180" fontId="15" fillId="0" borderId="3" xfId="0" applyNumberFormat="1" applyFont="1" applyBorder="1" applyAlignment="1">
      <alignment horizontal="center" vertical="center" wrapText="1"/>
    </xf>
    <xf numFmtId="177" fontId="16" fillId="0" borderId="28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5" fillId="0" borderId="28" xfId="0" applyNumberFormat="1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80" fontId="15" fillId="0" borderId="15" xfId="0" applyNumberFormat="1" applyFont="1" applyBorder="1" applyAlignment="1">
      <alignment horizontal="center" vertical="center"/>
    </xf>
    <xf numFmtId="180" fontId="15" fillId="0" borderId="9" xfId="0" applyNumberFormat="1" applyFont="1" applyBorder="1" applyAlignment="1">
      <alignment horizontal="center" vertical="center"/>
    </xf>
    <xf numFmtId="180" fontId="15" fillId="0" borderId="12" xfId="0" applyNumberFormat="1" applyFont="1" applyBorder="1" applyAlignment="1">
      <alignment horizontal="center" vertical="center"/>
    </xf>
    <xf numFmtId="180" fontId="15" fillId="0" borderId="17" xfId="0" applyNumberFormat="1" applyFont="1" applyBorder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180" fontId="15" fillId="0" borderId="6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horizontal="center" vertical="center"/>
    </xf>
    <xf numFmtId="180" fontId="15" fillId="0" borderId="2" xfId="0" applyNumberFormat="1" applyFont="1" applyBorder="1" applyAlignment="1">
      <alignment horizontal="center" vertical="center"/>
    </xf>
    <xf numFmtId="180" fontId="15" fillId="0" borderId="4" xfId="0" applyNumberFormat="1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177" fontId="16" fillId="0" borderId="11" xfId="0" applyNumberFormat="1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37" fontId="15" fillId="0" borderId="22" xfId="0" applyFont="1" applyBorder="1" applyAlignment="1">
      <alignment horizontal="center" vertical="center"/>
    </xf>
    <xf numFmtId="37" fontId="15" fillId="0" borderId="11" xfId="0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center" vertical="center"/>
    </xf>
    <xf numFmtId="177" fontId="16" fillId="0" borderId="23" xfId="0" applyNumberFormat="1" applyFont="1" applyBorder="1" applyAlignment="1">
      <alignment horizontal="center" vertical="center"/>
    </xf>
    <xf numFmtId="177" fontId="15" fillId="0" borderId="23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5" fillId="0" borderId="16" xfId="0" applyNumberFormat="1" applyFont="1" applyBorder="1" applyAlignment="1">
      <alignment horizontal="center" vertical="center"/>
    </xf>
    <xf numFmtId="177" fontId="16" fillId="0" borderId="7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7" fontId="16" fillId="0" borderId="24" xfId="0" applyNumberFormat="1" applyFont="1" applyBorder="1" applyAlignment="1">
      <alignment horizontal="center" vertical="center"/>
    </xf>
    <xf numFmtId="177" fontId="16" fillId="0" borderId="26" xfId="0" applyNumberFormat="1" applyFont="1" applyBorder="1" applyAlignment="1">
      <alignment horizontal="center" vertical="center"/>
    </xf>
    <xf numFmtId="37" fontId="15" fillId="0" borderId="25" xfId="0" applyFont="1" applyBorder="1" applyAlignment="1">
      <alignment horizontal="center" vertical="center" shrinkToFit="1"/>
    </xf>
    <xf numFmtId="37" fontId="15" fillId="0" borderId="1" xfId="0" applyFont="1" applyBorder="1" applyAlignment="1">
      <alignment horizontal="center" vertical="center" shrinkToFit="1"/>
    </xf>
    <xf numFmtId="37" fontId="15" fillId="0" borderId="27" xfId="0" applyFont="1" applyBorder="1" applyAlignment="1">
      <alignment horizontal="center" vertical="center" shrinkToFit="1"/>
    </xf>
    <xf numFmtId="37" fontId="15" fillId="0" borderId="2" xfId="0" applyFont="1" applyBorder="1" applyAlignment="1">
      <alignment horizontal="center" vertical="center" shrinkToFit="1"/>
    </xf>
    <xf numFmtId="38" fontId="7" fillId="0" borderId="0" xfId="1" applyFont="1" applyBorder="1" applyAlignment="1" applyProtection="1">
      <alignment horizontal="distributed" vertical="center" shrinkToFit="1"/>
      <protection locked="0"/>
    </xf>
    <xf numFmtId="38" fontId="7" fillId="0" borderId="6" xfId="1" applyFont="1" applyBorder="1" applyAlignment="1" applyProtection="1">
      <alignment horizontal="distributed" vertical="center" shrinkToFit="1"/>
      <protection locked="0"/>
    </xf>
    <xf numFmtId="3" fontId="7" fillId="0" borderId="36" xfId="7" applyNumberFormat="1" applyFont="1" applyBorder="1" applyAlignment="1">
      <alignment horizontal="center" vertical="center"/>
    </xf>
    <xf numFmtId="3" fontId="7" fillId="0" borderId="13" xfId="7" applyNumberFormat="1" applyFont="1" applyBorder="1" applyAlignment="1">
      <alignment horizontal="center" vertical="center"/>
    </xf>
    <xf numFmtId="3" fontId="7" fillId="0" borderId="14" xfId="7" applyNumberFormat="1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41" fontId="20" fillId="0" borderId="35" xfId="7" quotePrefix="1" applyNumberFormat="1" applyFont="1" applyBorder="1" applyAlignment="1">
      <alignment horizontal="right" vertical="center"/>
    </xf>
    <xf numFmtId="0" fontId="20" fillId="0" borderId="35" xfId="7" applyFont="1" applyBorder="1" applyAlignment="1">
      <alignment vertical="center"/>
    </xf>
    <xf numFmtId="3" fontId="7" fillId="0" borderId="20" xfId="7" applyNumberFormat="1" applyFont="1" applyBorder="1" applyAlignment="1">
      <alignment horizontal="center" vertical="center"/>
    </xf>
    <xf numFmtId="3" fontId="7" fillId="0" borderId="18" xfId="7" applyNumberFormat="1" applyFont="1" applyBorder="1" applyAlignment="1">
      <alignment horizontal="center" vertical="center"/>
    </xf>
    <xf numFmtId="3" fontId="7" fillId="0" borderId="19" xfId="7" applyNumberFormat="1" applyFont="1" applyBorder="1" applyAlignment="1">
      <alignment horizontal="center" vertical="center"/>
    </xf>
    <xf numFmtId="3" fontId="7" fillId="0" borderId="23" xfId="7" applyNumberFormat="1" applyFont="1" applyBorder="1" applyAlignment="1">
      <alignment horizontal="center" vertical="center"/>
    </xf>
    <xf numFmtId="0" fontId="7" fillId="0" borderId="23" xfId="7" applyFont="1" applyBorder="1" applyAlignment="1">
      <alignment horizontal="center" vertical="center"/>
    </xf>
    <xf numFmtId="0" fontId="21" fillId="3" borderId="10" xfId="8" applyFont="1" applyFill="1" applyBorder="1" applyAlignment="1">
      <alignment horizontal="center" vertical="distributed" textRotation="255"/>
    </xf>
    <xf numFmtId="0" fontId="21" fillId="3" borderId="3" xfId="8" applyFont="1" applyFill="1" applyBorder="1" applyAlignment="1">
      <alignment horizontal="center" vertical="distributed" textRotation="255"/>
    </xf>
    <xf numFmtId="0" fontId="21" fillId="3" borderId="15" xfId="8" applyFont="1" applyFill="1" applyBorder="1" applyAlignment="1">
      <alignment horizontal="center" vertical="distributed" textRotation="255"/>
    </xf>
    <xf numFmtId="0" fontId="21" fillId="3" borderId="8" xfId="8" applyFont="1" applyFill="1" applyBorder="1" applyAlignment="1">
      <alignment horizontal="center" vertical="distributed" textRotation="255"/>
    </xf>
    <xf numFmtId="0" fontId="21" fillId="3" borderId="13" xfId="8" applyFont="1" applyFill="1" applyBorder="1" applyAlignment="1">
      <alignment horizontal="center" vertical="center"/>
    </xf>
    <xf numFmtId="0" fontId="21" fillId="3" borderId="11" xfId="8" applyFont="1" applyFill="1" applyBorder="1" applyAlignment="1">
      <alignment horizontal="center" vertical="center"/>
    </xf>
    <xf numFmtId="0" fontId="21" fillId="3" borderId="13" xfId="8" applyFont="1" applyFill="1" applyBorder="1" applyAlignment="1">
      <alignment horizontal="center" vertical="center" wrapText="1" shrinkToFit="1"/>
    </xf>
    <xf numFmtId="0" fontId="21" fillId="3" borderId="14" xfId="8" applyFont="1" applyFill="1" applyBorder="1" applyAlignment="1">
      <alignment horizontal="center" vertical="center" wrapText="1" shrinkToFit="1"/>
    </xf>
    <xf numFmtId="0" fontId="21" fillId="3" borderId="14" xfId="8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horizontal="center" vertical="justify" textRotation="255" wrapText="1"/>
    </xf>
    <xf numFmtId="0" fontId="21" fillId="3" borderId="4" xfId="8" applyFont="1" applyFill="1" applyBorder="1" applyAlignment="1">
      <alignment horizontal="center" vertical="justify" textRotation="255" wrapText="1"/>
    </xf>
    <xf numFmtId="0" fontId="21" fillId="3" borderId="13" xfId="8" applyFont="1" applyFill="1" applyBorder="1" applyAlignment="1">
      <alignment horizontal="center" vertical="center" wrapText="1"/>
    </xf>
    <xf numFmtId="0" fontId="21" fillId="3" borderId="11" xfId="8" applyFont="1" applyFill="1" applyBorder="1" applyAlignment="1">
      <alignment horizontal="center" vertical="center" wrapText="1"/>
    </xf>
    <xf numFmtId="0" fontId="21" fillId="3" borderId="14" xfId="8" applyFont="1" applyFill="1" applyBorder="1" applyAlignment="1">
      <alignment horizontal="center" vertical="center" wrapText="1"/>
    </xf>
    <xf numFmtId="0" fontId="21" fillId="3" borderId="10" xfId="8" applyFont="1" applyFill="1" applyBorder="1" applyAlignment="1">
      <alignment horizontal="center" vertical="distributed" textRotation="255" wrapText="1"/>
    </xf>
    <xf numFmtId="0" fontId="21" fillId="0" borderId="3" xfId="8" applyFont="1" applyBorder="1" applyAlignment="1">
      <alignment horizontal="center" vertical="distributed" textRotation="255"/>
    </xf>
    <xf numFmtId="0" fontId="7" fillId="0" borderId="13" xfId="8" applyFont="1" applyBorder="1" applyAlignment="1">
      <alignment horizontal="center" vertical="center"/>
    </xf>
    <xf numFmtId="0" fontId="7" fillId="0" borderId="11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7" fillId="0" borderId="15" xfId="8" applyFont="1" applyBorder="1" applyAlignment="1">
      <alignment horizontal="center" vertical="distributed" textRotation="255"/>
    </xf>
    <xf numFmtId="0" fontId="7" fillId="0" borderId="8" xfId="8" applyFont="1" applyBorder="1" applyAlignment="1">
      <alignment horizontal="center" vertical="distributed" textRotation="255"/>
    </xf>
    <xf numFmtId="0" fontId="7" fillId="0" borderId="9" xfId="8" applyFont="1" applyBorder="1" applyAlignment="1">
      <alignment horizontal="center" textRotation="255"/>
    </xf>
    <xf numFmtId="0" fontId="7" fillId="0" borderId="2" xfId="8" applyFont="1" applyBorder="1" applyAlignment="1">
      <alignment horizontal="center" textRotation="255"/>
    </xf>
    <xf numFmtId="0" fontId="7" fillId="0" borderId="10" xfId="8" applyFont="1" applyBorder="1" applyAlignment="1">
      <alignment horizontal="center" vertical="distributed" textRotation="255"/>
    </xf>
    <xf numFmtId="0" fontId="7" fillId="0" borderId="3" xfId="8" applyFont="1" applyBorder="1" applyAlignment="1">
      <alignment horizontal="center" vertical="distributed" textRotation="255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distributed" textRotation="255"/>
    </xf>
    <xf numFmtId="38" fontId="7" fillId="0" borderId="3" xfId="1" applyFont="1" applyFill="1" applyBorder="1" applyAlignment="1">
      <alignment horizontal="center" vertical="distributed" textRotation="255"/>
    </xf>
    <xf numFmtId="38" fontId="7" fillId="0" borderId="13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7" fillId="0" borderId="12" xfId="8" applyFont="1" applyBorder="1" applyAlignment="1">
      <alignment horizontal="center" textRotation="255"/>
    </xf>
    <xf numFmtId="0" fontId="7" fillId="0" borderId="4" xfId="8" applyFont="1" applyBorder="1" applyAlignment="1">
      <alignment horizontal="center" textRotation="255"/>
    </xf>
    <xf numFmtId="0" fontId="21" fillId="0" borderId="13" xfId="8" applyFont="1" applyBorder="1" applyAlignment="1">
      <alignment horizontal="center" vertical="center"/>
    </xf>
    <xf numFmtId="0" fontId="21" fillId="0" borderId="14" xfId="8" applyFont="1" applyBorder="1" applyAlignment="1">
      <alignment horizontal="center" vertical="center"/>
    </xf>
    <xf numFmtId="0" fontId="21" fillId="0" borderId="13" xfId="8" applyFont="1" applyBorder="1" applyAlignment="1">
      <alignment horizontal="center" vertical="distributed" textRotation="255"/>
    </xf>
    <xf numFmtId="0" fontId="21" fillId="0" borderId="19" xfId="8" applyFont="1" applyBorder="1" applyAlignment="1">
      <alignment horizontal="center" vertical="distributed" textRotation="255"/>
    </xf>
    <xf numFmtId="0" fontId="21" fillId="0" borderId="14" xfId="8" applyFont="1" applyBorder="1" applyAlignment="1">
      <alignment horizontal="center"/>
    </xf>
    <xf numFmtId="0" fontId="21" fillId="0" borderId="20" xfId="8" applyFont="1" applyBorder="1" applyAlignment="1">
      <alignment horizontal="center"/>
    </xf>
    <xf numFmtId="0" fontId="21" fillId="0" borderId="36" xfId="8" applyFont="1" applyBorder="1" applyAlignment="1">
      <alignment horizontal="center" vertical="distributed" textRotation="255"/>
    </xf>
    <xf numFmtId="0" fontId="21" fillId="0" borderId="18" xfId="8" applyFont="1" applyBorder="1" applyAlignment="1">
      <alignment horizontal="center" vertical="distributed" textRotation="255"/>
    </xf>
    <xf numFmtId="0" fontId="13" fillId="0" borderId="0" xfId="8" applyFont="1" applyAlignment="1">
      <alignment horizontal="left" vertical="center" wrapText="1"/>
    </xf>
    <xf numFmtId="0" fontId="21" fillId="0" borderId="10" xfId="8" applyFont="1" applyBorder="1" applyAlignment="1">
      <alignment horizontal="center" vertical="distributed" textRotation="255"/>
    </xf>
    <xf numFmtId="0" fontId="21" fillId="0" borderId="11" xfId="8" applyFont="1" applyBorder="1" applyAlignment="1">
      <alignment horizontal="distributed" vertical="center" justifyLastLine="1"/>
    </xf>
    <xf numFmtId="0" fontId="21" fillId="0" borderId="13" xfId="8" applyFont="1" applyBorder="1" applyAlignment="1">
      <alignment horizontal="distributed" vertical="center" justifyLastLine="1"/>
    </xf>
    <xf numFmtId="0" fontId="21" fillId="0" borderId="14" xfId="8" applyFont="1" applyBorder="1" applyAlignment="1">
      <alignment horizontal="distributed" vertical="center" justifyLastLine="1"/>
    </xf>
    <xf numFmtId="0" fontId="21" fillId="0" borderId="13" xfId="8" applyFont="1" applyBorder="1" applyAlignment="1">
      <alignment horizontal="center" vertical="center" justifyLastLine="1"/>
    </xf>
    <xf numFmtId="0" fontId="21" fillId="0" borderId="11" xfId="8" applyFont="1" applyBorder="1" applyAlignment="1">
      <alignment horizontal="center" vertical="center" justifyLastLine="1"/>
    </xf>
    <xf numFmtId="0" fontId="21" fillId="0" borderId="14" xfId="8" applyFont="1" applyBorder="1" applyAlignment="1">
      <alignment horizontal="center" vertical="center" justifyLastLine="1"/>
    </xf>
    <xf numFmtId="0" fontId="3" fillId="0" borderId="14" xfId="8" applyBorder="1" applyAlignment="1">
      <alignment horizontal="center"/>
    </xf>
    <xf numFmtId="0" fontId="3" fillId="0" borderId="20" xfId="8" applyBorder="1" applyAlignment="1">
      <alignment horizontal="center"/>
    </xf>
    <xf numFmtId="0" fontId="3" fillId="0" borderId="15" xfId="8" applyBorder="1" applyAlignment="1">
      <alignment horizontal="center" vertical="distributed" textRotation="255"/>
    </xf>
    <xf numFmtId="0" fontId="3" fillId="0" borderId="8" xfId="8" applyBorder="1" applyAlignment="1">
      <alignment horizontal="center" vertical="distributed" textRotation="255"/>
    </xf>
    <xf numFmtId="0" fontId="3" fillId="0" borderId="13" xfId="8" applyBorder="1" applyAlignment="1">
      <alignment horizontal="distributed" vertical="center" justifyLastLine="1"/>
    </xf>
    <xf numFmtId="0" fontId="3" fillId="0" borderId="11" xfId="8" applyBorder="1" applyAlignment="1">
      <alignment horizontal="distributed" vertical="center" justifyLastLine="1"/>
    </xf>
    <xf numFmtId="0" fontId="3" fillId="0" borderId="14" xfId="8" applyBorder="1" applyAlignment="1">
      <alignment horizontal="distributed" vertical="center" justifyLastLine="1"/>
    </xf>
    <xf numFmtId="0" fontId="3" fillId="0" borderId="18" xfId="9" applyFont="1" applyBorder="1" applyAlignment="1">
      <alignment horizontal="center" vertical="center"/>
    </xf>
    <xf numFmtId="0" fontId="3" fillId="0" borderId="20" xfId="9" applyFont="1" applyBorder="1" applyAlignment="1">
      <alignment horizontal="center" vertical="center"/>
    </xf>
    <xf numFmtId="0" fontId="3" fillId="0" borderId="19" xfId="9" applyFont="1" applyBorder="1" applyAlignment="1">
      <alignment horizontal="center" vertical="center"/>
    </xf>
  </cellXfs>
  <cellStyles count="11">
    <cellStyle name="パーセント 2" xfId="2" xr:uid="{FC9176B8-6FAA-44E3-ADB0-225DDAEC9784}"/>
    <cellStyle name="パーセント 3" xfId="10" xr:uid="{C263C569-453B-4C8A-A003-AE1B41D8A402}"/>
    <cellStyle name="桁区切り" xfId="5" builtinId="6"/>
    <cellStyle name="桁区切り 2" xfId="1" xr:uid="{69E9AA3A-105D-437B-B173-EDAACE6DDE41}"/>
    <cellStyle name="桁区切り 3" xfId="4" xr:uid="{00000000-0005-0000-0000-000031000000}"/>
    <cellStyle name="標準" xfId="0" builtinId="0"/>
    <cellStyle name="標準 2" xfId="3" xr:uid="{00000000-0005-0000-0000-000032000000}"/>
    <cellStyle name="標準 2 2" xfId="8" xr:uid="{BB219DA9-EED0-46E6-AD7A-B0A7E965BB30}"/>
    <cellStyle name="標準 3" xfId="9" xr:uid="{3814186F-DB92-4931-AB98-15A086E457EC}"/>
    <cellStyle name="標準_１４章　母子係" xfId="6" xr:uid="{1D2661B9-CF25-440F-ACD8-AB141305011E}"/>
    <cellStyle name="標準_H11児童扶養手当等" xfId="7" xr:uid="{0A1BA252-7554-4A9A-B05E-E17D6FBB8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49BF-B5EB-4CEC-83D7-58FE5E17B913}">
  <sheetPr>
    <pageSetUpPr fitToPage="1"/>
  </sheetPr>
  <dimension ref="A1:L61"/>
  <sheetViews>
    <sheetView tabSelected="1" zoomScaleNormal="100" zoomScaleSheetLayoutView="100" workbookViewId="0">
      <pane ySplit="4" topLeftCell="A5" activePane="bottomLeft" state="frozen"/>
      <selection pane="bottomLeft"/>
    </sheetView>
  </sheetViews>
  <sheetFormatPr defaultColWidth="8.9140625" defaultRowHeight="12"/>
  <cols>
    <col min="1" max="1" width="2.9140625" style="2" customWidth="1"/>
    <col min="2" max="2" width="9.08203125" style="2" customWidth="1"/>
    <col min="3" max="3" width="3.58203125" style="2" customWidth="1"/>
    <col min="4" max="12" width="6.9140625" style="2" customWidth="1"/>
    <col min="13" max="13" width="3" style="2" customWidth="1"/>
    <col min="14" max="16384" width="8.9140625" style="2"/>
  </cols>
  <sheetData>
    <row r="1" spans="1:12" ht="16.2">
      <c r="A1" s="1" t="s">
        <v>0</v>
      </c>
    </row>
    <row r="2" spans="1:12" ht="23.1" customHeight="1" thickBot="1">
      <c r="A2" s="3"/>
      <c r="B2" s="4"/>
      <c r="C2" s="5"/>
      <c r="L2" s="6" t="s">
        <v>60</v>
      </c>
    </row>
    <row r="3" spans="1:12" ht="15.75" customHeight="1" thickTop="1">
      <c r="A3" s="7"/>
      <c r="B3" s="7"/>
      <c r="C3" s="8"/>
      <c r="D3" s="391" t="s">
        <v>1</v>
      </c>
      <c r="E3" s="392"/>
      <c r="F3" s="392"/>
      <c r="G3" s="392"/>
      <c r="H3" s="392"/>
      <c r="I3" s="392"/>
      <c r="J3" s="392"/>
      <c r="K3" s="393" t="s">
        <v>2</v>
      </c>
      <c r="L3" s="9" t="s">
        <v>3</v>
      </c>
    </row>
    <row r="4" spans="1:12" ht="15.75" customHeight="1">
      <c r="A4" s="10"/>
      <c r="B4" s="10"/>
      <c r="C4" s="11"/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394"/>
      <c r="L4" s="15" t="s">
        <v>11</v>
      </c>
    </row>
    <row r="5" spans="1:12" ht="15.75" customHeight="1">
      <c r="A5" s="16"/>
      <c r="B5" s="17" t="s">
        <v>12</v>
      </c>
      <c r="C5" s="18"/>
      <c r="D5" s="39">
        <f>SUM(D10:D11,D14,D17:D18,D21:D23,D26:D31,D34:D37,D40:D44,D47:D58)</f>
        <v>2507</v>
      </c>
      <c r="E5" s="39">
        <f t="shared" ref="E5:K5" si="0">SUM(E10:E11,E14,E17:E18,E21:E23,E26:E31,E34:E37,E40:E44,E47:E58)</f>
        <v>3738</v>
      </c>
      <c r="F5" s="39">
        <f t="shared" si="0"/>
        <v>4100</v>
      </c>
      <c r="G5" s="39">
        <f t="shared" si="0"/>
        <v>4290</v>
      </c>
      <c r="H5" s="39">
        <f t="shared" si="0"/>
        <v>4544</v>
      </c>
      <c r="I5" s="39">
        <f t="shared" si="0"/>
        <v>4644</v>
      </c>
      <c r="J5" s="39">
        <f t="shared" si="0"/>
        <v>23823</v>
      </c>
      <c r="K5" s="40">
        <f t="shared" si="0"/>
        <v>26351</v>
      </c>
      <c r="L5" s="19">
        <f>J5/K5</f>
        <v>0.90406436188379946</v>
      </c>
    </row>
    <row r="6" spans="1:12" ht="15.75" customHeight="1">
      <c r="A6" s="20"/>
      <c r="B6" s="21" t="s">
        <v>13</v>
      </c>
      <c r="C6" s="22"/>
      <c r="D6" s="39">
        <f t="shared" ref="D6:K6" si="1">SUM(D47:D58)</f>
        <v>2076</v>
      </c>
      <c r="E6" s="39">
        <f t="shared" si="1"/>
        <v>3061</v>
      </c>
      <c r="F6" s="39">
        <f t="shared" si="1"/>
        <v>3361</v>
      </c>
      <c r="G6" s="39">
        <f t="shared" si="1"/>
        <v>3541</v>
      </c>
      <c r="H6" s="39">
        <f t="shared" si="1"/>
        <v>3791</v>
      </c>
      <c r="I6" s="39">
        <f t="shared" si="1"/>
        <v>3882</v>
      </c>
      <c r="J6" s="39">
        <f t="shared" si="1"/>
        <v>19712</v>
      </c>
      <c r="K6" s="40">
        <f t="shared" si="1"/>
        <v>21879</v>
      </c>
      <c r="L6" s="19">
        <f>J6/K6</f>
        <v>0.90095525389643039</v>
      </c>
    </row>
    <row r="7" spans="1:12" ht="15.75" customHeight="1">
      <c r="A7" s="20"/>
      <c r="B7" s="21" t="s">
        <v>14</v>
      </c>
      <c r="C7" s="22"/>
      <c r="D7" s="39">
        <f t="shared" ref="D7:K7" si="2">SUM(D10:D11,D14,D17:D19,D21:D23,D26:D31,D34:D37,D40:D44)</f>
        <v>431</v>
      </c>
      <c r="E7" s="39">
        <f t="shared" si="2"/>
        <v>677</v>
      </c>
      <c r="F7" s="39">
        <f t="shared" si="2"/>
        <v>739</v>
      </c>
      <c r="G7" s="39">
        <f t="shared" si="2"/>
        <v>749</v>
      </c>
      <c r="H7" s="39">
        <f t="shared" si="2"/>
        <v>753</v>
      </c>
      <c r="I7" s="39">
        <f t="shared" si="2"/>
        <v>762</v>
      </c>
      <c r="J7" s="39">
        <f t="shared" si="2"/>
        <v>4111</v>
      </c>
      <c r="K7" s="40">
        <f t="shared" si="2"/>
        <v>4472</v>
      </c>
      <c r="L7" s="19">
        <f>J7/K7</f>
        <v>0.91927549194991054</v>
      </c>
    </row>
    <row r="8" spans="1:12" s="41" customFormat="1" ht="15.75" customHeight="1">
      <c r="A8" s="38"/>
      <c r="B8" s="47"/>
      <c r="C8" s="48"/>
      <c r="D8" s="39"/>
      <c r="E8" s="39"/>
      <c r="F8" s="39"/>
      <c r="G8" s="39"/>
      <c r="H8" s="39"/>
      <c r="I8" s="39"/>
      <c r="J8" s="39"/>
      <c r="K8" s="40"/>
      <c r="L8" s="19"/>
    </row>
    <row r="9" spans="1:12" s="41" customFormat="1" ht="15.75" customHeight="1">
      <c r="A9" s="389" t="s">
        <v>15</v>
      </c>
      <c r="B9" s="389"/>
      <c r="C9" s="390"/>
      <c r="D9" s="39">
        <f>SUM(D10:D11)</f>
        <v>114</v>
      </c>
      <c r="E9" s="39">
        <f t="shared" ref="E9:K9" si="3">SUM(E10:E11)</f>
        <v>167</v>
      </c>
      <c r="F9" s="39">
        <f t="shared" si="3"/>
        <v>163</v>
      </c>
      <c r="G9" s="39">
        <f t="shared" si="3"/>
        <v>198</v>
      </c>
      <c r="H9" s="39">
        <f t="shared" si="3"/>
        <v>163</v>
      </c>
      <c r="I9" s="39">
        <f t="shared" si="3"/>
        <v>177</v>
      </c>
      <c r="J9" s="39">
        <f t="shared" si="3"/>
        <v>982</v>
      </c>
      <c r="K9" s="40">
        <f t="shared" si="3"/>
        <v>855</v>
      </c>
      <c r="L9" s="19">
        <f>J9/K9</f>
        <v>1.1485380116959065</v>
      </c>
    </row>
    <row r="10" spans="1:12" s="41" customFormat="1" ht="15.75" customHeight="1">
      <c r="A10" s="38"/>
      <c r="B10" s="37" t="s">
        <v>16</v>
      </c>
      <c r="C10" s="23"/>
      <c r="D10" s="39">
        <v>21</v>
      </c>
      <c r="E10" s="39">
        <v>21</v>
      </c>
      <c r="F10" s="39">
        <v>32</v>
      </c>
      <c r="G10" s="39">
        <v>25</v>
      </c>
      <c r="H10" s="39">
        <v>29</v>
      </c>
      <c r="I10" s="39">
        <v>37</v>
      </c>
      <c r="J10" s="39">
        <f>SUM(D10:I10)</f>
        <v>165</v>
      </c>
      <c r="K10" s="40">
        <v>115</v>
      </c>
      <c r="L10" s="19">
        <f>J10/K10</f>
        <v>1.4347826086956521</v>
      </c>
    </row>
    <row r="11" spans="1:12" s="41" customFormat="1" ht="15.75" customHeight="1">
      <c r="A11" s="38"/>
      <c r="B11" s="37" t="s">
        <v>17</v>
      </c>
      <c r="C11" s="23"/>
      <c r="D11" s="39">
        <v>93</v>
      </c>
      <c r="E11" s="39">
        <v>146</v>
      </c>
      <c r="F11" s="39">
        <v>131</v>
      </c>
      <c r="G11" s="39">
        <v>173</v>
      </c>
      <c r="H11" s="39">
        <v>134</v>
      </c>
      <c r="I11" s="39">
        <v>140</v>
      </c>
      <c r="J11" s="39">
        <f>SUM(D11:I11)</f>
        <v>817</v>
      </c>
      <c r="K11" s="40">
        <v>740</v>
      </c>
      <c r="L11" s="19">
        <f>J11/K11</f>
        <v>1.104054054054054</v>
      </c>
    </row>
    <row r="12" spans="1:12" s="41" customFormat="1" ht="15.75" customHeight="1">
      <c r="A12" s="38"/>
      <c r="B12" s="37"/>
      <c r="C12" s="23"/>
      <c r="D12" s="39"/>
      <c r="E12" s="39"/>
      <c r="F12" s="39"/>
      <c r="G12" s="39"/>
      <c r="H12" s="39"/>
      <c r="I12" s="39"/>
      <c r="J12" s="39"/>
      <c r="K12" s="40"/>
      <c r="L12" s="19"/>
    </row>
    <row r="13" spans="1:12" s="41" customFormat="1" ht="15.75" customHeight="1">
      <c r="A13" s="389" t="s">
        <v>18</v>
      </c>
      <c r="B13" s="389"/>
      <c r="C13" s="390"/>
      <c r="D13" s="39">
        <f t="shared" ref="D13:K13" si="4">SUM(D14)</f>
        <v>94</v>
      </c>
      <c r="E13" s="39">
        <f t="shared" si="4"/>
        <v>157</v>
      </c>
      <c r="F13" s="39">
        <f t="shared" si="4"/>
        <v>155</v>
      </c>
      <c r="G13" s="39">
        <f t="shared" si="4"/>
        <v>157</v>
      </c>
      <c r="H13" s="39">
        <f t="shared" si="4"/>
        <v>171</v>
      </c>
      <c r="I13" s="39">
        <f t="shared" si="4"/>
        <v>173</v>
      </c>
      <c r="J13" s="39">
        <f t="shared" si="4"/>
        <v>907</v>
      </c>
      <c r="K13" s="40">
        <f t="shared" si="4"/>
        <v>1000</v>
      </c>
      <c r="L13" s="19">
        <f>J13/K13</f>
        <v>0.90700000000000003</v>
      </c>
    </row>
    <row r="14" spans="1:12" s="41" customFormat="1" ht="15.75" customHeight="1">
      <c r="A14" s="38"/>
      <c r="B14" s="37" t="s">
        <v>19</v>
      </c>
      <c r="C14" s="23"/>
      <c r="D14" s="39">
        <v>94</v>
      </c>
      <c r="E14" s="39">
        <v>157</v>
      </c>
      <c r="F14" s="39">
        <v>155</v>
      </c>
      <c r="G14" s="39">
        <v>157</v>
      </c>
      <c r="H14" s="39">
        <v>171</v>
      </c>
      <c r="I14" s="39">
        <v>173</v>
      </c>
      <c r="J14" s="39">
        <f>SUM(D14:I14)</f>
        <v>907</v>
      </c>
      <c r="K14" s="40">
        <v>1000</v>
      </c>
      <c r="L14" s="19">
        <f>J14/K14</f>
        <v>0.90700000000000003</v>
      </c>
    </row>
    <row r="15" spans="1:12" s="41" customFormat="1" ht="15.75" customHeight="1">
      <c r="A15" s="38"/>
      <c r="B15" s="37"/>
      <c r="C15" s="23"/>
      <c r="D15" s="39"/>
      <c r="E15" s="39"/>
      <c r="F15" s="39"/>
      <c r="G15" s="39"/>
      <c r="H15" s="39"/>
      <c r="I15" s="39"/>
      <c r="J15" s="39"/>
      <c r="K15" s="40"/>
      <c r="L15" s="19"/>
    </row>
    <row r="16" spans="1:12" s="41" customFormat="1" ht="15.75" customHeight="1">
      <c r="A16" s="389" t="s">
        <v>20</v>
      </c>
      <c r="B16" s="389"/>
      <c r="C16" s="390"/>
      <c r="D16" s="39">
        <f t="shared" ref="D16:K16" si="5">SUM(D17:D18)</f>
        <v>0</v>
      </c>
      <c r="E16" s="39">
        <f t="shared" si="5"/>
        <v>1</v>
      </c>
      <c r="F16" s="39">
        <f t="shared" si="5"/>
        <v>3</v>
      </c>
      <c r="G16" s="39">
        <f t="shared" si="5"/>
        <v>1</v>
      </c>
      <c r="H16" s="39">
        <f t="shared" si="5"/>
        <v>3</v>
      </c>
      <c r="I16" s="39">
        <f t="shared" si="5"/>
        <v>1</v>
      </c>
      <c r="J16" s="39">
        <f t="shared" si="5"/>
        <v>9</v>
      </c>
      <c r="K16" s="40">
        <f t="shared" si="5"/>
        <v>45</v>
      </c>
      <c r="L16" s="19">
        <f>J16/K16</f>
        <v>0.2</v>
      </c>
    </row>
    <row r="17" spans="1:12" s="41" customFormat="1" ht="15.75" customHeight="1">
      <c r="A17" s="38"/>
      <c r="B17" s="37" t="s">
        <v>21</v>
      </c>
      <c r="C17" s="23"/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f>SUM(D17:I17)</f>
        <v>0</v>
      </c>
      <c r="K17" s="40">
        <v>0</v>
      </c>
      <c r="L17" s="24">
        <v>0</v>
      </c>
    </row>
    <row r="18" spans="1:12" s="41" customFormat="1" ht="15.75" customHeight="1">
      <c r="A18" s="38"/>
      <c r="B18" s="37" t="s">
        <v>22</v>
      </c>
      <c r="C18" s="23"/>
      <c r="D18" s="39">
        <v>0</v>
      </c>
      <c r="E18" s="39">
        <v>1</v>
      </c>
      <c r="F18" s="39">
        <v>3</v>
      </c>
      <c r="G18" s="39">
        <v>1</v>
      </c>
      <c r="H18" s="39">
        <v>3</v>
      </c>
      <c r="I18" s="39">
        <v>1</v>
      </c>
      <c r="J18" s="39">
        <f>SUM(D18:I18)</f>
        <v>9</v>
      </c>
      <c r="K18" s="40">
        <v>45</v>
      </c>
      <c r="L18" s="19">
        <f>J18/K18</f>
        <v>0.2</v>
      </c>
    </row>
    <row r="19" spans="1:12" s="41" customFormat="1" ht="15.75" customHeight="1">
      <c r="A19" s="38"/>
      <c r="B19" s="37"/>
      <c r="C19" s="23"/>
      <c r="D19" s="39"/>
      <c r="E19" s="39"/>
      <c r="F19" s="39"/>
      <c r="G19" s="39"/>
      <c r="H19" s="39"/>
      <c r="I19" s="39"/>
      <c r="J19" s="39"/>
      <c r="K19" s="40"/>
      <c r="L19" s="19"/>
    </row>
    <row r="20" spans="1:12" ht="15.75" customHeight="1">
      <c r="A20" s="389" t="s">
        <v>23</v>
      </c>
      <c r="B20" s="389"/>
      <c r="C20" s="390"/>
      <c r="D20" s="39">
        <f t="shared" ref="D20:K20" si="6">SUM(D21:D23)</f>
        <v>18</v>
      </c>
      <c r="E20" s="39">
        <f t="shared" si="6"/>
        <v>23</v>
      </c>
      <c r="F20" s="39">
        <f t="shared" si="6"/>
        <v>25</v>
      </c>
      <c r="G20" s="39">
        <f t="shared" si="6"/>
        <v>38</v>
      </c>
      <c r="H20" s="39">
        <f t="shared" si="6"/>
        <v>22</v>
      </c>
      <c r="I20" s="39">
        <f t="shared" si="6"/>
        <v>34</v>
      </c>
      <c r="J20" s="39">
        <f t="shared" si="6"/>
        <v>160</v>
      </c>
      <c r="K20" s="40">
        <f t="shared" si="6"/>
        <v>180</v>
      </c>
      <c r="L20" s="19">
        <f>J20/K20</f>
        <v>0.88888888888888884</v>
      </c>
    </row>
    <row r="21" spans="1:12" ht="15.75" customHeight="1">
      <c r="A21" s="20"/>
      <c r="B21" s="36" t="s">
        <v>24</v>
      </c>
      <c r="C21" s="23"/>
      <c r="D21" s="39">
        <v>3</v>
      </c>
      <c r="E21" s="39">
        <v>1</v>
      </c>
      <c r="F21" s="39">
        <v>4</v>
      </c>
      <c r="G21" s="39">
        <v>8</v>
      </c>
      <c r="H21" s="39">
        <v>3</v>
      </c>
      <c r="I21" s="39">
        <v>5</v>
      </c>
      <c r="J21" s="39">
        <f>SUM(D21:I21)</f>
        <v>24</v>
      </c>
      <c r="K21" s="40">
        <v>40</v>
      </c>
      <c r="L21" s="19">
        <f>J21/K21</f>
        <v>0.6</v>
      </c>
    </row>
    <row r="22" spans="1:12" s="41" customFormat="1" ht="15.75" customHeight="1">
      <c r="A22" s="38"/>
      <c r="B22" s="37" t="s">
        <v>25</v>
      </c>
      <c r="C22" s="23"/>
      <c r="D22" s="39">
        <v>0</v>
      </c>
      <c r="E22" s="39">
        <v>2</v>
      </c>
      <c r="F22" s="39">
        <v>1</v>
      </c>
      <c r="G22" s="39">
        <v>3</v>
      </c>
      <c r="H22" s="39">
        <v>1</v>
      </c>
      <c r="I22" s="39">
        <v>2</v>
      </c>
      <c r="J22" s="39">
        <f>SUM(D22:I22)</f>
        <v>9</v>
      </c>
      <c r="K22" s="40">
        <v>20</v>
      </c>
      <c r="L22" s="19">
        <f>J22/K22</f>
        <v>0.45</v>
      </c>
    </row>
    <row r="23" spans="1:12" s="41" customFormat="1" ht="15.75" customHeight="1">
      <c r="A23" s="38"/>
      <c r="B23" s="37" t="s">
        <v>26</v>
      </c>
      <c r="C23" s="23"/>
      <c r="D23" s="39">
        <v>15</v>
      </c>
      <c r="E23" s="39">
        <v>20</v>
      </c>
      <c r="F23" s="39">
        <v>20</v>
      </c>
      <c r="G23" s="39">
        <v>27</v>
      </c>
      <c r="H23" s="39">
        <v>18</v>
      </c>
      <c r="I23" s="39">
        <v>27</v>
      </c>
      <c r="J23" s="39">
        <f>SUM(D23:I23)</f>
        <v>127</v>
      </c>
      <c r="K23" s="40">
        <v>120</v>
      </c>
      <c r="L23" s="19">
        <f>J23/K23</f>
        <v>1.0583333333333333</v>
      </c>
    </row>
    <row r="24" spans="1:12" s="41" customFormat="1" ht="15.75" customHeight="1">
      <c r="A24" s="38"/>
      <c r="B24" s="37"/>
      <c r="C24" s="23"/>
      <c r="D24" s="39"/>
      <c r="E24" s="39"/>
      <c r="F24" s="39"/>
      <c r="G24" s="39"/>
      <c r="H24" s="39"/>
      <c r="I24" s="39"/>
      <c r="J24" s="39"/>
      <c r="K24" s="40"/>
      <c r="L24" s="19"/>
    </row>
    <row r="25" spans="1:12" ht="15.75" customHeight="1">
      <c r="A25" s="389" t="s">
        <v>27</v>
      </c>
      <c r="B25" s="389"/>
      <c r="C25" s="390"/>
      <c r="D25" s="39">
        <f t="shared" ref="D25:K25" si="7">SUM(D26:D31)</f>
        <v>73</v>
      </c>
      <c r="E25" s="39">
        <f t="shared" si="7"/>
        <v>102</v>
      </c>
      <c r="F25" s="39">
        <f>SUM(F26:F31)</f>
        <v>132</v>
      </c>
      <c r="G25" s="39">
        <f t="shared" si="7"/>
        <v>75</v>
      </c>
      <c r="H25" s="39">
        <f t="shared" si="7"/>
        <v>93</v>
      </c>
      <c r="I25" s="39">
        <f t="shared" si="7"/>
        <v>102</v>
      </c>
      <c r="J25" s="39">
        <f t="shared" si="7"/>
        <v>577</v>
      </c>
      <c r="K25" s="40">
        <f t="shared" si="7"/>
        <v>752</v>
      </c>
      <c r="L25" s="19">
        <f>J25/K25</f>
        <v>0.76728723404255317</v>
      </c>
    </row>
    <row r="26" spans="1:12" s="41" customFormat="1" ht="15.75" customHeight="1">
      <c r="A26" s="38"/>
      <c r="B26" s="37" t="s">
        <v>28</v>
      </c>
      <c r="C26" s="23"/>
      <c r="D26" s="39">
        <v>26</v>
      </c>
      <c r="E26" s="39">
        <v>51</v>
      </c>
      <c r="F26" s="39">
        <v>60</v>
      </c>
      <c r="G26" s="39">
        <v>42</v>
      </c>
      <c r="H26" s="39">
        <v>61</v>
      </c>
      <c r="I26" s="39">
        <v>47</v>
      </c>
      <c r="J26" s="39">
        <f>SUM(D26:I26)</f>
        <v>287</v>
      </c>
      <c r="K26" s="40">
        <v>377</v>
      </c>
      <c r="L26" s="19">
        <f>J26/K26</f>
        <v>0.76127320954907163</v>
      </c>
    </row>
    <row r="27" spans="1:12" s="41" customFormat="1" ht="15.75" customHeight="1">
      <c r="A27" s="38"/>
      <c r="B27" s="37" t="s">
        <v>29</v>
      </c>
      <c r="C27" s="23"/>
      <c r="D27" s="45" t="s">
        <v>30</v>
      </c>
      <c r="E27" s="45" t="s">
        <v>30</v>
      </c>
      <c r="F27" s="45" t="s">
        <v>30</v>
      </c>
      <c r="G27" s="45" t="s">
        <v>30</v>
      </c>
      <c r="H27" s="45" t="s">
        <v>30</v>
      </c>
      <c r="I27" s="45" t="s">
        <v>30</v>
      </c>
      <c r="J27" s="45">
        <v>0</v>
      </c>
      <c r="K27" s="46">
        <v>0</v>
      </c>
      <c r="L27" s="24">
        <v>0</v>
      </c>
    </row>
    <row r="28" spans="1:12" s="41" customFormat="1" ht="15.75" customHeight="1">
      <c r="A28" s="38"/>
      <c r="B28" s="37" t="s">
        <v>31</v>
      </c>
      <c r="C28" s="23"/>
      <c r="D28" s="39">
        <v>12</v>
      </c>
      <c r="E28" s="39">
        <v>9</v>
      </c>
      <c r="F28" s="39">
        <v>9</v>
      </c>
      <c r="G28" s="39">
        <v>14</v>
      </c>
      <c r="H28" s="39">
        <v>16</v>
      </c>
      <c r="I28" s="39">
        <v>23</v>
      </c>
      <c r="J28" s="39">
        <f>SUM(D28:I28)</f>
        <v>83</v>
      </c>
      <c r="K28" s="40">
        <v>100</v>
      </c>
      <c r="L28" s="19">
        <f>J28/K28</f>
        <v>0.83</v>
      </c>
    </row>
    <row r="29" spans="1:12" s="41" customFormat="1" ht="15.75" customHeight="1">
      <c r="A29" s="38"/>
      <c r="B29" s="37" t="s">
        <v>32</v>
      </c>
      <c r="C29" s="23"/>
      <c r="D29" s="39">
        <v>12</v>
      </c>
      <c r="E29" s="39">
        <v>10</v>
      </c>
      <c r="F29" s="39">
        <v>18</v>
      </c>
      <c r="G29" s="39">
        <v>19</v>
      </c>
      <c r="H29" s="39">
        <v>16</v>
      </c>
      <c r="I29" s="39">
        <v>32</v>
      </c>
      <c r="J29" s="39">
        <f>SUM(D29:I29)</f>
        <v>107</v>
      </c>
      <c r="K29" s="40">
        <v>120</v>
      </c>
      <c r="L29" s="19">
        <f>J29/K29</f>
        <v>0.89166666666666672</v>
      </c>
    </row>
    <row r="30" spans="1:12" s="41" customFormat="1" ht="15.75" customHeight="1">
      <c r="A30" s="38"/>
      <c r="B30" s="37" t="s">
        <v>33</v>
      </c>
      <c r="C30" s="23"/>
      <c r="D30" s="39">
        <v>12</v>
      </c>
      <c r="E30" s="39">
        <v>13</v>
      </c>
      <c r="F30" s="39">
        <v>17</v>
      </c>
      <c r="G30" s="39">
        <v>0</v>
      </c>
      <c r="H30" s="39">
        <v>0</v>
      </c>
      <c r="I30" s="39">
        <v>0</v>
      </c>
      <c r="J30" s="39">
        <f>SUM(D30:I30)</f>
        <v>42</v>
      </c>
      <c r="K30" s="40">
        <v>60</v>
      </c>
      <c r="L30" s="24">
        <v>0</v>
      </c>
    </row>
    <row r="31" spans="1:12" s="41" customFormat="1" ht="15.75" customHeight="1">
      <c r="A31" s="38"/>
      <c r="B31" s="37" t="s">
        <v>34</v>
      </c>
      <c r="C31" s="23"/>
      <c r="D31" s="39">
        <v>11</v>
      </c>
      <c r="E31" s="39">
        <v>19</v>
      </c>
      <c r="F31" s="39">
        <v>28</v>
      </c>
      <c r="G31" s="39">
        <v>0</v>
      </c>
      <c r="H31" s="39">
        <v>0</v>
      </c>
      <c r="I31" s="39">
        <v>0</v>
      </c>
      <c r="J31" s="39">
        <f>SUM(D31:I31)</f>
        <v>58</v>
      </c>
      <c r="K31" s="40">
        <v>95</v>
      </c>
      <c r="L31" s="19">
        <f>J31/K31</f>
        <v>0.61052631578947369</v>
      </c>
    </row>
    <row r="32" spans="1:12" s="41" customFormat="1" ht="15.75" customHeight="1">
      <c r="A32" s="38"/>
      <c r="B32" s="37"/>
      <c r="C32" s="23"/>
      <c r="D32" s="39"/>
      <c r="E32" s="39"/>
      <c r="F32" s="39"/>
      <c r="G32" s="39"/>
      <c r="H32" s="39"/>
      <c r="I32" s="39"/>
      <c r="J32" s="39"/>
      <c r="K32" s="40"/>
      <c r="L32" s="19"/>
    </row>
    <row r="33" spans="1:12" s="41" customFormat="1" ht="15.75" customHeight="1">
      <c r="A33" s="389" t="s">
        <v>35</v>
      </c>
      <c r="B33" s="389"/>
      <c r="C33" s="390"/>
      <c r="D33" s="39">
        <f t="shared" ref="D33:K33" si="8">SUM(D34:D37)</f>
        <v>18</v>
      </c>
      <c r="E33" s="39">
        <f t="shared" si="8"/>
        <v>34</v>
      </c>
      <c r="F33" s="39">
        <f t="shared" si="8"/>
        <v>49</v>
      </c>
      <c r="G33" s="39">
        <f t="shared" si="8"/>
        <v>63</v>
      </c>
      <c r="H33" s="39">
        <f t="shared" si="8"/>
        <v>75</v>
      </c>
      <c r="I33" s="39">
        <f t="shared" si="8"/>
        <v>61</v>
      </c>
      <c r="J33" s="39">
        <f t="shared" si="8"/>
        <v>300</v>
      </c>
      <c r="K33" s="40">
        <f t="shared" si="8"/>
        <v>350</v>
      </c>
      <c r="L33" s="19">
        <f>J33/K33</f>
        <v>0.8571428571428571</v>
      </c>
    </row>
    <row r="34" spans="1:12" s="41" customFormat="1" ht="15.75" customHeight="1">
      <c r="A34" s="38"/>
      <c r="B34" s="37" t="s">
        <v>36</v>
      </c>
      <c r="C34" s="23"/>
      <c r="D34" s="39">
        <v>3</v>
      </c>
      <c r="E34" s="39">
        <v>5</v>
      </c>
      <c r="F34" s="39">
        <v>20</v>
      </c>
      <c r="G34" s="39">
        <v>13</v>
      </c>
      <c r="H34" s="39">
        <v>19</v>
      </c>
      <c r="I34" s="45">
        <v>15</v>
      </c>
      <c r="J34" s="39">
        <f>SUM(D34:I34)</f>
        <v>75</v>
      </c>
      <c r="K34" s="40">
        <v>100</v>
      </c>
      <c r="L34" s="19">
        <f>J34/K34</f>
        <v>0.75</v>
      </c>
    </row>
    <row r="35" spans="1:12" s="41" customFormat="1" ht="15.75" customHeight="1">
      <c r="A35" s="38"/>
      <c r="B35" s="37" t="s">
        <v>37</v>
      </c>
      <c r="C35" s="23"/>
      <c r="D35" s="39">
        <v>0</v>
      </c>
      <c r="E35" s="39">
        <v>2</v>
      </c>
      <c r="F35" s="35">
        <v>0</v>
      </c>
      <c r="G35" s="35">
        <v>1</v>
      </c>
      <c r="H35" s="39">
        <v>1</v>
      </c>
      <c r="I35" s="39">
        <v>0</v>
      </c>
      <c r="J35" s="39">
        <f>SUM(D35:I35)</f>
        <v>4</v>
      </c>
      <c r="K35" s="40">
        <v>0</v>
      </c>
      <c r="L35" s="24">
        <v>0</v>
      </c>
    </row>
    <row r="36" spans="1:12" s="41" customFormat="1" ht="15.75" customHeight="1">
      <c r="A36" s="38"/>
      <c r="B36" s="37" t="s">
        <v>38</v>
      </c>
      <c r="C36" s="23"/>
      <c r="D36" s="39">
        <v>13</v>
      </c>
      <c r="E36" s="39">
        <v>26</v>
      </c>
      <c r="F36" s="39">
        <v>29</v>
      </c>
      <c r="G36" s="39">
        <v>46</v>
      </c>
      <c r="H36" s="39">
        <v>53</v>
      </c>
      <c r="I36" s="39">
        <v>45</v>
      </c>
      <c r="J36" s="39">
        <f>SUM(D36:I36)</f>
        <v>212</v>
      </c>
      <c r="K36" s="40">
        <v>250</v>
      </c>
      <c r="L36" s="19">
        <f>J36/K36</f>
        <v>0.84799999999999998</v>
      </c>
    </row>
    <row r="37" spans="1:12" s="41" customFormat="1" ht="15.75" customHeight="1">
      <c r="A37" s="38"/>
      <c r="B37" s="37" t="s">
        <v>39</v>
      </c>
      <c r="C37" s="23"/>
      <c r="D37" s="39">
        <v>2</v>
      </c>
      <c r="E37" s="39">
        <v>1</v>
      </c>
      <c r="F37" s="39">
        <v>0</v>
      </c>
      <c r="G37" s="39">
        <v>3</v>
      </c>
      <c r="H37" s="39">
        <v>2</v>
      </c>
      <c r="I37" s="39">
        <v>1</v>
      </c>
      <c r="J37" s="39">
        <f>SUM(D37:I37)</f>
        <v>9</v>
      </c>
      <c r="K37" s="40">
        <v>0</v>
      </c>
      <c r="L37" s="24">
        <v>0</v>
      </c>
    </row>
    <row r="38" spans="1:12" s="41" customFormat="1" ht="15.75" customHeight="1">
      <c r="A38" s="38"/>
      <c r="B38" s="37"/>
      <c r="C38" s="23"/>
      <c r="D38" s="39"/>
      <c r="E38" s="39"/>
      <c r="F38" s="39"/>
      <c r="G38" s="39"/>
      <c r="H38" s="39"/>
      <c r="I38" s="39"/>
      <c r="J38" s="39"/>
      <c r="K38" s="40"/>
      <c r="L38" s="19"/>
    </row>
    <row r="39" spans="1:12" s="41" customFormat="1" ht="15.75" customHeight="1">
      <c r="A39" s="389" t="s">
        <v>40</v>
      </c>
      <c r="B39" s="389"/>
      <c r="C39" s="390"/>
      <c r="D39" s="39">
        <f t="shared" ref="D39:K39" si="9">SUM(D40:D44)</f>
        <v>114</v>
      </c>
      <c r="E39" s="39">
        <f t="shared" si="9"/>
        <v>193</v>
      </c>
      <c r="F39" s="39">
        <f t="shared" si="9"/>
        <v>212</v>
      </c>
      <c r="G39" s="39">
        <f t="shared" si="9"/>
        <v>217</v>
      </c>
      <c r="H39" s="39">
        <f t="shared" si="9"/>
        <v>226</v>
      </c>
      <c r="I39" s="39">
        <f t="shared" si="9"/>
        <v>214</v>
      </c>
      <c r="J39" s="39">
        <f t="shared" si="9"/>
        <v>1176</v>
      </c>
      <c r="K39" s="40">
        <f t="shared" si="9"/>
        <v>1290</v>
      </c>
      <c r="L39" s="19">
        <f>J39/K39</f>
        <v>0.91162790697674423</v>
      </c>
    </row>
    <row r="40" spans="1:12" s="41" customFormat="1" ht="15.75" customHeight="1">
      <c r="A40" s="38"/>
      <c r="B40" s="37" t="s">
        <v>41</v>
      </c>
      <c r="C40" s="23"/>
      <c r="D40" s="39">
        <v>8</v>
      </c>
      <c r="E40" s="39">
        <v>25</v>
      </c>
      <c r="F40" s="39">
        <v>20</v>
      </c>
      <c r="G40" s="39">
        <v>35</v>
      </c>
      <c r="H40" s="39">
        <v>34</v>
      </c>
      <c r="I40" s="39">
        <v>33</v>
      </c>
      <c r="J40" s="39">
        <f>SUM(D40:I40)</f>
        <v>155</v>
      </c>
      <c r="K40" s="40">
        <v>240</v>
      </c>
      <c r="L40" s="19">
        <f>J40/K40</f>
        <v>0.64583333333333337</v>
      </c>
    </row>
    <row r="41" spans="1:12" s="41" customFormat="1" ht="15.75" customHeight="1">
      <c r="A41" s="38"/>
      <c r="B41" s="37" t="s">
        <v>42</v>
      </c>
      <c r="C41" s="23"/>
      <c r="D41" s="39">
        <v>0</v>
      </c>
      <c r="E41" s="39">
        <v>0</v>
      </c>
      <c r="F41" s="39">
        <v>2</v>
      </c>
      <c r="G41" s="39">
        <v>0</v>
      </c>
      <c r="H41" s="39">
        <v>0</v>
      </c>
      <c r="I41" s="39">
        <v>4</v>
      </c>
      <c r="J41" s="39">
        <f>SUM(D41:I41)</f>
        <v>6</v>
      </c>
      <c r="K41" s="40">
        <v>0</v>
      </c>
      <c r="L41" s="24">
        <v>0</v>
      </c>
    </row>
    <row r="42" spans="1:12" s="41" customFormat="1" ht="15.75" customHeight="1">
      <c r="A42" s="38"/>
      <c r="B42" s="37" t="s">
        <v>43</v>
      </c>
      <c r="C42" s="23"/>
      <c r="D42" s="39">
        <v>1</v>
      </c>
      <c r="E42" s="39">
        <v>0</v>
      </c>
      <c r="F42" s="39">
        <v>2</v>
      </c>
      <c r="G42" s="39">
        <v>1</v>
      </c>
      <c r="H42" s="39">
        <v>1</v>
      </c>
      <c r="I42" s="39">
        <v>1</v>
      </c>
      <c r="J42" s="39">
        <f>SUM(D42:I42)</f>
        <v>6</v>
      </c>
      <c r="K42" s="40">
        <v>0</v>
      </c>
      <c r="L42" s="24">
        <v>0</v>
      </c>
    </row>
    <row r="43" spans="1:12" s="41" customFormat="1" ht="15.75" customHeight="1">
      <c r="A43" s="38"/>
      <c r="B43" s="37" t="s">
        <v>44</v>
      </c>
      <c r="C43" s="23"/>
      <c r="D43" s="39">
        <v>68</v>
      </c>
      <c r="E43" s="39">
        <v>100</v>
      </c>
      <c r="F43" s="39">
        <v>118</v>
      </c>
      <c r="G43" s="39">
        <v>106</v>
      </c>
      <c r="H43" s="39">
        <v>125</v>
      </c>
      <c r="I43" s="39">
        <v>105</v>
      </c>
      <c r="J43" s="39">
        <f>SUM(D43:I43)</f>
        <v>622</v>
      </c>
      <c r="K43" s="40">
        <v>710</v>
      </c>
      <c r="L43" s="19">
        <f>J43/K43</f>
        <v>0.87605633802816907</v>
      </c>
    </row>
    <row r="44" spans="1:12" s="41" customFormat="1" ht="15.75" customHeight="1">
      <c r="A44" s="38"/>
      <c r="B44" s="37" t="s">
        <v>45</v>
      </c>
      <c r="C44" s="23"/>
      <c r="D44" s="39">
        <v>37</v>
      </c>
      <c r="E44" s="39">
        <v>68</v>
      </c>
      <c r="F44" s="39">
        <v>70</v>
      </c>
      <c r="G44" s="39">
        <v>75</v>
      </c>
      <c r="H44" s="39">
        <v>66</v>
      </c>
      <c r="I44" s="39">
        <v>71</v>
      </c>
      <c r="J44" s="39">
        <f>SUM(D44:I44)</f>
        <v>387</v>
      </c>
      <c r="K44" s="40">
        <v>340</v>
      </c>
      <c r="L44" s="19">
        <f>J44/K44</f>
        <v>1.138235294117647</v>
      </c>
    </row>
    <row r="45" spans="1:12" s="41" customFormat="1" ht="15.75" customHeight="1">
      <c r="A45" s="42"/>
      <c r="B45" s="29"/>
      <c r="C45" s="30"/>
      <c r="D45" s="43"/>
      <c r="E45" s="43"/>
      <c r="F45" s="43"/>
      <c r="G45" s="43"/>
      <c r="H45" s="43"/>
      <c r="I45" s="43"/>
      <c r="J45" s="43"/>
      <c r="K45" s="44"/>
      <c r="L45" s="28"/>
    </row>
    <row r="46" spans="1:12" ht="15.75" customHeight="1">
      <c r="A46" s="20"/>
      <c r="B46" s="21"/>
      <c r="C46" s="22"/>
      <c r="D46" s="39"/>
      <c r="E46" s="39"/>
      <c r="F46" s="39"/>
      <c r="G46" s="39"/>
      <c r="H46" s="39"/>
      <c r="I46" s="39"/>
      <c r="J46" s="39"/>
      <c r="K46" s="40"/>
      <c r="L46" s="19"/>
    </row>
    <row r="47" spans="1:12" ht="15.75" customHeight="1">
      <c r="A47" s="20"/>
      <c r="B47" s="36" t="s">
        <v>46</v>
      </c>
      <c r="C47" s="23"/>
      <c r="D47" s="39">
        <v>407</v>
      </c>
      <c r="E47" s="39">
        <v>539</v>
      </c>
      <c r="F47" s="39">
        <v>622</v>
      </c>
      <c r="G47" s="39">
        <v>627</v>
      </c>
      <c r="H47" s="39">
        <v>703</v>
      </c>
      <c r="I47" s="39">
        <v>704</v>
      </c>
      <c r="J47" s="39">
        <f>SUM(D47:I47)</f>
        <v>3602</v>
      </c>
      <c r="K47" s="40">
        <v>4170</v>
      </c>
      <c r="L47" s="19">
        <f t="shared" ref="L47:L58" si="10">J47/K47</f>
        <v>0.86378896882494005</v>
      </c>
    </row>
    <row r="48" spans="1:12" ht="15.75" customHeight="1">
      <c r="A48" s="20"/>
      <c r="B48" s="36" t="s">
        <v>47</v>
      </c>
      <c r="C48" s="23"/>
      <c r="D48" s="39">
        <v>514</v>
      </c>
      <c r="E48" s="39">
        <v>683</v>
      </c>
      <c r="F48" s="39">
        <v>786</v>
      </c>
      <c r="G48" s="39">
        <v>800</v>
      </c>
      <c r="H48" s="39">
        <v>865</v>
      </c>
      <c r="I48" s="39">
        <v>922</v>
      </c>
      <c r="J48" s="39">
        <f t="shared" ref="J48:J58" si="11">SUM(D48:I48)</f>
        <v>4570</v>
      </c>
      <c r="K48" s="40">
        <v>4849</v>
      </c>
      <c r="L48" s="19">
        <f t="shared" si="10"/>
        <v>0.94246236337389155</v>
      </c>
    </row>
    <row r="49" spans="1:12" ht="15.75" customHeight="1">
      <c r="A49" s="20"/>
      <c r="B49" s="36" t="s">
        <v>48</v>
      </c>
      <c r="C49" s="23"/>
      <c r="D49" s="39">
        <v>50</v>
      </c>
      <c r="E49" s="39">
        <v>55</v>
      </c>
      <c r="F49" s="39">
        <v>77</v>
      </c>
      <c r="G49" s="39">
        <v>88</v>
      </c>
      <c r="H49" s="39">
        <v>86</v>
      </c>
      <c r="I49" s="39">
        <v>93</v>
      </c>
      <c r="J49" s="39">
        <f t="shared" si="11"/>
        <v>449</v>
      </c>
      <c r="K49" s="40">
        <v>645</v>
      </c>
      <c r="L49" s="19">
        <f t="shared" si="10"/>
        <v>0.69612403100775189</v>
      </c>
    </row>
    <row r="50" spans="1:12" ht="15.75" customHeight="1">
      <c r="A50" s="20"/>
      <c r="B50" s="36" t="s">
        <v>49</v>
      </c>
      <c r="C50" s="23"/>
      <c r="D50" s="39">
        <v>323</v>
      </c>
      <c r="E50" s="39">
        <v>555</v>
      </c>
      <c r="F50" s="39">
        <v>637</v>
      </c>
      <c r="G50" s="39">
        <v>656</v>
      </c>
      <c r="H50" s="39">
        <v>667</v>
      </c>
      <c r="I50" s="39">
        <v>672</v>
      </c>
      <c r="J50" s="39">
        <f t="shared" si="11"/>
        <v>3510</v>
      </c>
      <c r="K50" s="40">
        <v>3555</v>
      </c>
      <c r="L50" s="19">
        <f t="shared" si="10"/>
        <v>0.98734177215189878</v>
      </c>
    </row>
    <row r="51" spans="1:12" ht="15.75" customHeight="1">
      <c r="A51" s="20"/>
      <c r="B51" s="36" t="s">
        <v>50</v>
      </c>
      <c r="C51" s="23"/>
      <c r="D51" s="39">
        <v>312</v>
      </c>
      <c r="E51" s="39">
        <v>449</v>
      </c>
      <c r="F51" s="39">
        <v>422</v>
      </c>
      <c r="G51" s="39">
        <v>454</v>
      </c>
      <c r="H51" s="39">
        <v>471</v>
      </c>
      <c r="I51" s="39">
        <v>468</v>
      </c>
      <c r="J51" s="39">
        <f t="shared" si="11"/>
        <v>2576</v>
      </c>
      <c r="K51" s="40">
        <v>2615</v>
      </c>
      <c r="L51" s="19">
        <f t="shared" si="10"/>
        <v>0.9850860420650096</v>
      </c>
    </row>
    <row r="52" spans="1:12" ht="15.75" customHeight="1">
      <c r="A52" s="20"/>
      <c r="B52" s="36" t="s">
        <v>51</v>
      </c>
      <c r="C52" s="23"/>
      <c r="D52" s="39">
        <v>48</v>
      </c>
      <c r="E52" s="39">
        <v>82</v>
      </c>
      <c r="F52" s="39">
        <v>74</v>
      </c>
      <c r="G52" s="39">
        <v>103</v>
      </c>
      <c r="H52" s="39">
        <v>115</v>
      </c>
      <c r="I52" s="39">
        <v>105</v>
      </c>
      <c r="J52" s="39">
        <f t="shared" si="11"/>
        <v>527</v>
      </c>
      <c r="K52" s="40">
        <v>705</v>
      </c>
      <c r="L52" s="19">
        <f t="shared" si="10"/>
        <v>0.74751773049645387</v>
      </c>
    </row>
    <row r="53" spans="1:12" ht="15.75" customHeight="1">
      <c r="A53" s="20"/>
      <c r="B53" s="36" t="s">
        <v>52</v>
      </c>
      <c r="C53" s="23"/>
      <c r="D53" s="39">
        <v>66</v>
      </c>
      <c r="E53" s="39">
        <v>166</v>
      </c>
      <c r="F53" s="39">
        <v>177</v>
      </c>
      <c r="G53" s="39">
        <v>200</v>
      </c>
      <c r="H53" s="39">
        <v>217</v>
      </c>
      <c r="I53" s="39">
        <v>204</v>
      </c>
      <c r="J53" s="39">
        <f t="shared" si="11"/>
        <v>1030</v>
      </c>
      <c r="K53" s="40">
        <v>1350</v>
      </c>
      <c r="L53" s="19">
        <f t="shared" si="10"/>
        <v>0.76296296296296295</v>
      </c>
    </row>
    <row r="54" spans="1:12" ht="15.75" customHeight="1">
      <c r="A54" s="20"/>
      <c r="B54" s="36" t="s">
        <v>53</v>
      </c>
      <c r="C54" s="23"/>
      <c r="D54" s="39">
        <v>123</v>
      </c>
      <c r="E54" s="39">
        <v>206</v>
      </c>
      <c r="F54" s="39">
        <v>209</v>
      </c>
      <c r="G54" s="39">
        <v>229</v>
      </c>
      <c r="H54" s="39">
        <v>252</v>
      </c>
      <c r="I54" s="39">
        <v>258</v>
      </c>
      <c r="J54" s="39">
        <f t="shared" si="11"/>
        <v>1277</v>
      </c>
      <c r="K54" s="40">
        <v>1320</v>
      </c>
      <c r="L54" s="19">
        <f t="shared" si="10"/>
        <v>0.96742424242424241</v>
      </c>
    </row>
    <row r="55" spans="1:12" ht="15.75" customHeight="1">
      <c r="A55" s="20"/>
      <c r="B55" s="36" t="s">
        <v>54</v>
      </c>
      <c r="C55" s="23"/>
      <c r="D55" s="39">
        <v>62</v>
      </c>
      <c r="E55" s="39">
        <v>96</v>
      </c>
      <c r="F55" s="39">
        <v>115</v>
      </c>
      <c r="G55" s="39">
        <v>111</v>
      </c>
      <c r="H55" s="39">
        <v>143</v>
      </c>
      <c r="I55" s="39">
        <v>141</v>
      </c>
      <c r="J55" s="39">
        <f t="shared" si="11"/>
        <v>668</v>
      </c>
      <c r="K55" s="40">
        <v>800</v>
      </c>
      <c r="L55" s="19">
        <f t="shared" si="10"/>
        <v>0.83499999999999996</v>
      </c>
    </row>
    <row r="56" spans="1:12" ht="15.75" customHeight="1">
      <c r="A56" s="20"/>
      <c r="B56" s="36" t="s">
        <v>55</v>
      </c>
      <c r="C56" s="23"/>
      <c r="D56" s="39">
        <v>14</v>
      </c>
      <c r="E56" s="39">
        <v>15</v>
      </c>
      <c r="F56" s="39">
        <v>21</v>
      </c>
      <c r="G56" s="39">
        <v>23</v>
      </c>
      <c r="H56" s="39">
        <v>35</v>
      </c>
      <c r="I56" s="39">
        <v>23</v>
      </c>
      <c r="J56" s="39">
        <f t="shared" si="11"/>
        <v>131</v>
      </c>
      <c r="K56" s="40">
        <v>320</v>
      </c>
      <c r="L56" s="19">
        <f t="shared" si="10"/>
        <v>0.40937499999999999</v>
      </c>
    </row>
    <row r="57" spans="1:12" ht="15.75" customHeight="1">
      <c r="A57" s="20"/>
      <c r="B57" s="36" t="s">
        <v>56</v>
      </c>
      <c r="C57" s="23"/>
      <c r="D57" s="39">
        <v>49</v>
      </c>
      <c r="E57" s="39">
        <v>71</v>
      </c>
      <c r="F57" s="39">
        <v>89</v>
      </c>
      <c r="G57" s="39">
        <v>94</v>
      </c>
      <c r="H57" s="39">
        <v>102</v>
      </c>
      <c r="I57" s="39">
        <v>119</v>
      </c>
      <c r="J57" s="39">
        <f t="shared" si="11"/>
        <v>524</v>
      </c>
      <c r="K57" s="40">
        <v>580</v>
      </c>
      <c r="L57" s="19">
        <f t="shared" si="10"/>
        <v>0.90344827586206899</v>
      </c>
    </row>
    <row r="58" spans="1:12" ht="15.75" customHeight="1">
      <c r="A58" s="20"/>
      <c r="B58" s="36" t="s">
        <v>57</v>
      </c>
      <c r="C58" s="23"/>
      <c r="D58" s="39">
        <v>108</v>
      </c>
      <c r="E58" s="39">
        <v>144</v>
      </c>
      <c r="F58" s="39">
        <v>132</v>
      </c>
      <c r="G58" s="39">
        <v>156</v>
      </c>
      <c r="H58" s="39">
        <v>135</v>
      </c>
      <c r="I58" s="39">
        <v>173</v>
      </c>
      <c r="J58" s="39">
        <f t="shared" si="11"/>
        <v>848</v>
      </c>
      <c r="K58" s="40">
        <v>970</v>
      </c>
      <c r="L58" s="19">
        <f t="shared" si="10"/>
        <v>0.87422680412371134</v>
      </c>
    </row>
    <row r="59" spans="1:12" ht="15.75" customHeight="1">
      <c r="A59" s="25"/>
      <c r="B59" s="29"/>
      <c r="C59" s="30"/>
      <c r="D59" s="26"/>
      <c r="E59" s="26"/>
      <c r="F59" s="26"/>
      <c r="G59" s="26"/>
      <c r="H59" s="26"/>
      <c r="I59" s="26"/>
      <c r="J59" s="26"/>
      <c r="K59" s="27"/>
      <c r="L59" s="31"/>
    </row>
    <row r="60" spans="1:12" ht="15.75" customHeight="1">
      <c r="A60" s="32" t="s">
        <v>58</v>
      </c>
      <c r="B60" s="33"/>
      <c r="C60" s="33"/>
      <c r="D60" s="34"/>
      <c r="E60" s="34"/>
      <c r="F60" s="34"/>
      <c r="G60" s="34"/>
      <c r="H60" s="34"/>
      <c r="I60" s="34"/>
      <c r="J60" s="34"/>
      <c r="K60" s="34"/>
      <c r="L60" s="34"/>
    </row>
    <row r="61" spans="1:12">
      <c r="A61" s="2" t="s">
        <v>59</v>
      </c>
    </row>
  </sheetData>
  <mergeCells count="9">
    <mergeCell ref="A25:C25"/>
    <mergeCell ref="A33:C33"/>
    <mergeCell ref="A39:C39"/>
    <mergeCell ref="D3:J3"/>
    <mergeCell ref="K3:K4"/>
    <mergeCell ref="A9:C9"/>
    <mergeCell ref="A13:C13"/>
    <mergeCell ref="A16:C16"/>
    <mergeCell ref="A20:C20"/>
  </mergeCells>
  <phoneticPr fontId="2"/>
  <printOptions horizontalCentered="1"/>
  <pageMargins left="0.7" right="0.7" top="0.75" bottom="0.75" header="0.3" footer="0.3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D66D-8C3A-4F78-92B9-5E750C3F74BC}">
  <sheetPr>
    <pageSetUpPr fitToPage="1"/>
  </sheetPr>
  <dimension ref="A1:U37"/>
  <sheetViews>
    <sheetView zoomScaleNormal="10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A35" sqref="A35"/>
    </sheetView>
  </sheetViews>
  <sheetFormatPr defaultColWidth="8.6640625" defaultRowHeight="13.2"/>
  <cols>
    <col min="1" max="1" width="7.5" style="228" customWidth="1"/>
    <col min="2" max="2" width="5.9140625" style="228" bestFit="1" customWidth="1"/>
    <col min="3" max="19" width="4.9140625" style="228" customWidth="1"/>
    <col min="20" max="16384" width="8.6640625" style="228"/>
  </cols>
  <sheetData>
    <row r="1" spans="1:21" ht="16.2">
      <c r="A1" s="258" t="s">
        <v>263</v>
      </c>
    </row>
    <row r="2" spans="1:21" ht="13.5" customHeight="1" thickBot="1"/>
    <row r="3" spans="1:21" ht="15.75" customHeight="1" thickTop="1">
      <c r="A3" s="518"/>
      <c r="B3" s="509" t="s">
        <v>219</v>
      </c>
      <c r="C3" s="503" t="s">
        <v>220</v>
      </c>
      <c r="D3" s="504"/>
      <c r="E3" s="513" t="s">
        <v>221</v>
      </c>
      <c r="F3" s="515" t="s">
        <v>222</v>
      </c>
      <c r="G3" s="516"/>
      <c r="H3" s="516"/>
      <c r="I3" s="516"/>
      <c r="J3" s="516"/>
      <c r="K3" s="517"/>
      <c r="L3" s="502" t="s">
        <v>223</v>
      </c>
      <c r="M3" s="504"/>
      <c r="N3" s="502" t="s">
        <v>224</v>
      </c>
      <c r="O3" s="503"/>
      <c r="P3" s="503"/>
      <c r="Q3" s="504"/>
      <c r="R3" s="505" t="s">
        <v>264</v>
      </c>
      <c r="S3" s="505" t="s">
        <v>226</v>
      </c>
    </row>
    <row r="4" spans="1:21" ht="105" customHeight="1">
      <c r="A4" s="519"/>
      <c r="B4" s="510"/>
      <c r="C4" s="259" t="s">
        <v>227</v>
      </c>
      <c r="D4" s="282" t="s">
        <v>228</v>
      </c>
      <c r="E4" s="514"/>
      <c r="F4" s="261" t="s">
        <v>229</v>
      </c>
      <c r="G4" s="261" t="s">
        <v>230</v>
      </c>
      <c r="H4" s="261" t="s">
        <v>231</v>
      </c>
      <c r="I4" s="261" t="s">
        <v>232</v>
      </c>
      <c r="J4" s="262" t="s">
        <v>233</v>
      </c>
      <c r="K4" s="262" t="s">
        <v>234</v>
      </c>
      <c r="L4" s="262" t="s">
        <v>235</v>
      </c>
      <c r="M4" s="262" t="s">
        <v>236</v>
      </c>
      <c r="N4" s="262" t="s">
        <v>237</v>
      </c>
      <c r="O4" s="262" t="s">
        <v>238</v>
      </c>
      <c r="P4" s="262" t="s">
        <v>239</v>
      </c>
      <c r="Q4" s="262" t="s">
        <v>240</v>
      </c>
      <c r="R4" s="506"/>
      <c r="S4" s="506"/>
    </row>
    <row r="5" spans="1:21" ht="13.5" customHeight="1">
      <c r="A5" s="267" t="s">
        <v>241</v>
      </c>
      <c r="B5" s="283">
        <v>6686</v>
      </c>
      <c r="C5" s="284">
        <v>341</v>
      </c>
      <c r="D5" s="284">
        <v>593</v>
      </c>
      <c r="E5" s="284">
        <v>90</v>
      </c>
      <c r="F5" s="284">
        <v>173</v>
      </c>
      <c r="G5" s="284">
        <v>88</v>
      </c>
      <c r="H5" s="284">
        <v>426</v>
      </c>
      <c r="I5" s="284">
        <v>831</v>
      </c>
      <c r="J5" s="284">
        <v>2216</v>
      </c>
      <c r="K5" s="284">
        <v>116</v>
      </c>
      <c r="L5" s="284">
        <v>133</v>
      </c>
      <c r="M5" s="284">
        <v>120</v>
      </c>
      <c r="N5" s="284">
        <v>268</v>
      </c>
      <c r="O5" s="284">
        <v>101</v>
      </c>
      <c r="P5" s="284">
        <v>430</v>
      </c>
      <c r="Q5" s="284">
        <v>315</v>
      </c>
      <c r="R5" s="284">
        <v>445</v>
      </c>
      <c r="S5" s="285">
        <v>177</v>
      </c>
      <c r="U5" s="286"/>
    </row>
    <row r="6" spans="1:21" ht="13.5" customHeight="1">
      <c r="A6" s="267" t="s">
        <v>242</v>
      </c>
      <c r="B6" s="283">
        <v>6808</v>
      </c>
      <c r="C6" s="284">
        <v>325</v>
      </c>
      <c r="D6" s="284">
        <v>667</v>
      </c>
      <c r="E6" s="284">
        <v>125</v>
      </c>
      <c r="F6" s="284">
        <v>120</v>
      </c>
      <c r="G6" s="284">
        <v>92</v>
      </c>
      <c r="H6" s="284">
        <v>406</v>
      </c>
      <c r="I6" s="284">
        <v>701</v>
      </c>
      <c r="J6" s="284">
        <v>2366</v>
      </c>
      <c r="K6" s="284">
        <v>145</v>
      </c>
      <c r="L6" s="284">
        <v>168</v>
      </c>
      <c r="M6" s="284">
        <v>83</v>
      </c>
      <c r="N6" s="284">
        <v>357</v>
      </c>
      <c r="O6" s="284">
        <v>135</v>
      </c>
      <c r="P6" s="284">
        <v>389</v>
      </c>
      <c r="Q6" s="284">
        <v>317</v>
      </c>
      <c r="R6" s="284">
        <v>412</v>
      </c>
      <c r="S6" s="285">
        <v>83</v>
      </c>
    </row>
    <row r="7" spans="1:21" ht="13.5" customHeight="1">
      <c r="A7" s="267" t="s">
        <v>243</v>
      </c>
      <c r="B7" s="283">
        <v>5304</v>
      </c>
      <c r="C7" s="284">
        <v>358</v>
      </c>
      <c r="D7" s="284">
        <v>574</v>
      </c>
      <c r="E7" s="284">
        <v>181</v>
      </c>
      <c r="F7" s="284">
        <v>67</v>
      </c>
      <c r="G7" s="284">
        <v>45</v>
      </c>
      <c r="H7" s="284">
        <v>382</v>
      </c>
      <c r="I7" s="284">
        <v>233</v>
      </c>
      <c r="J7" s="284">
        <v>1642</v>
      </c>
      <c r="K7" s="284">
        <v>150</v>
      </c>
      <c r="L7" s="284">
        <v>191</v>
      </c>
      <c r="M7" s="284">
        <v>95</v>
      </c>
      <c r="N7" s="284">
        <v>348</v>
      </c>
      <c r="O7" s="284">
        <v>147</v>
      </c>
      <c r="P7" s="284">
        <v>121</v>
      </c>
      <c r="Q7" s="284">
        <v>379</v>
      </c>
      <c r="R7" s="284">
        <v>391</v>
      </c>
      <c r="S7" s="285">
        <v>103</v>
      </c>
    </row>
    <row r="8" spans="1:21" ht="13.5" customHeight="1">
      <c r="A8" s="267"/>
      <c r="B8" s="283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5"/>
    </row>
    <row r="9" spans="1:21" ht="13.5" customHeight="1">
      <c r="A9" s="267" t="s">
        <v>244</v>
      </c>
      <c r="B9" s="283">
        <v>5956</v>
      </c>
      <c r="C9" s="284">
        <v>424</v>
      </c>
      <c r="D9" s="284">
        <v>817</v>
      </c>
      <c r="E9" s="284">
        <v>263</v>
      </c>
      <c r="F9" s="284">
        <v>41</v>
      </c>
      <c r="G9" s="284">
        <v>46</v>
      </c>
      <c r="H9" s="284">
        <v>316</v>
      </c>
      <c r="I9" s="284">
        <v>184</v>
      </c>
      <c r="J9" s="284">
        <v>1564</v>
      </c>
      <c r="K9" s="284">
        <v>135</v>
      </c>
      <c r="L9" s="284">
        <v>231</v>
      </c>
      <c r="M9" s="284">
        <v>115</v>
      </c>
      <c r="N9" s="284">
        <v>569</v>
      </c>
      <c r="O9" s="284">
        <v>143</v>
      </c>
      <c r="P9" s="284">
        <v>126</v>
      </c>
      <c r="Q9" s="284">
        <v>420</v>
      </c>
      <c r="R9" s="284">
        <v>562</v>
      </c>
      <c r="S9" s="285">
        <v>107</v>
      </c>
    </row>
    <row r="10" spans="1:21" ht="13.5" customHeight="1">
      <c r="A10" s="267" t="s">
        <v>245</v>
      </c>
      <c r="B10" s="283">
        <v>7621</v>
      </c>
      <c r="C10" s="284">
        <v>485</v>
      </c>
      <c r="D10" s="284">
        <v>1049</v>
      </c>
      <c r="E10" s="284">
        <v>502</v>
      </c>
      <c r="F10" s="284">
        <v>54</v>
      </c>
      <c r="G10" s="284">
        <v>30</v>
      </c>
      <c r="H10" s="284">
        <v>429</v>
      </c>
      <c r="I10" s="284">
        <v>199</v>
      </c>
      <c r="J10" s="284">
        <v>1671</v>
      </c>
      <c r="K10" s="284">
        <v>191</v>
      </c>
      <c r="L10" s="284">
        <v>239</v>
      </c>
      <c r="M10" s="284">
        <v>149</v>
      </c>
      <c r="N10" s="284">
        <v>640</v>
      </c>
      <c r="O10" s="284">
        <v>156</v>
      </c>
      <c r="P10" s="284">
        <v>280</v>
      </c>
      <c r="Q10" s="284">
        <v>678</v>
      </c>
      <c r="R10" s="284">
        <v>869</v>
      </c>
      <c r="S10" s="285">
        <v>129</v>
      </c>
    </row>
    <row r="11" spans="1:21" ht="13.5" customHeight="1">
      <c r="A11" s="267" t="s">
        <v>246</v>
      </c>
      <c r="B11" s="283">
        <v>8774</v>
      </c>
      <c r="C11" s="284">
        <v>581</v>
      </c>
      <c r="D11" s="284">
        <v>1076</v>
      </c>
      <c r="E11" s="284">
        <v>686</v>
      </c>
      <c r="F11" s="284">
        <v>36</v>
      </c>
      <c r="G11" s="284">
        <v>26</v>
      </c>
      <c r="H11" s="284">
        <v>597</v>
      </c>
      <c r="I11" s="284">
        <v>239</v>
      </c>
      <c r="J11" s="284">
        <v>1764</v>
      </c>
      <c r="K11" s="284">
        <v>204</v>
      </c>
      <c r="L11" s="284">
        <v>235</v>
      </c>
      <c r="M11" s="284">
        <v>143</v>
      </c>
      <c r="N11" s="284">
        <v>821</v>
      </c>
      <c r="O11" s="284">
        <v>225</v>
      </c>
      <c r="P11" s="284">
        <v>323</v>
      </c>
      <c r="Q11" s="284">
        <v>943</v>
      </c>
      <c r="R11" s="284">
        <v>875</v>
      </c>
      <c r="S11" s="285">
        <v>194</v>
      </c>
    </row>
    <row r="12" spans="1:21" ht="13.5" customHeight="1">
      <c r="A12" s="270" t="s">
        <v>247</v>
      </c>
      <c r="B12" s="287">
        <v>9162</v>
      </c>
      <c r="C12" s="288">
        <v>628</v>
      </c>
      <c r="D12" s="288">
        <v>1232</v>
      </c>
      <c r="E12" s="288">
        <v>693</v>
      </c>
      <c r="F12" s="288">
        <v>25</v>
      </c>
      <c r="G12" s="288">
        <v>13</v>
      </c>
      <c r="H12" s="288">
        <v>300</v>
      </c>
      <c r="I12" s="288">
        <v>324</v>
      </c>
      <c r="J12" s="288">
        <v>2313</v>
      </c>
      <c r="K12" s="289">
        <v>177</v>
      </c>
      <c r="L12" s="289">
        <v>209</v>
      </c>
      <c r="M12" s="289">
        <v>166</v>
      </c>
      <c r="N12" s="289">
        <v>780</v>
      </c>
      <c r="O12" s="289">
        <v>183</v>
      </c>
      <c r="P12" s="289">
        <v>468</v>
      </c>
      <c r="Q12" s="289">
        <v>951</v>
      </c>
      <c r="R12" s="289">
        <v>700</v>
      </c>
      <c r="S12" s="290">
        <v>215</v>
      </c>
    </row>
    <row r="13" spans="1:21" ht="13.5" customHeight="1">
      <c r="A13" s="270" t="s">
        <v>248</v>
      </c>
      <c r="B13" s="287">
        <v>9455</v>
      </c>
      <c r="C13" s="288">
        <v>543</v>
      </c>
      <c r="D13" s="288">
        <v>1456</v>
      </c>
      <c r="E13" s="288">
        <v>646</v>
      </c>
      <c r="F13" s="288">
        <v>28</v>
      </c>
      <c r="G13" s="288">
        <v>15</v>
      </c>
      <c r="H13" s="288">
        <v>289</v>
      </c>
      <c r="I13" s="288">
        <v>343</v>
      </c>
      <c r="J13" s="288">
        <v>2679</v>
      </c>
      <c r="K13" s="289">
        <v>314</v>
      </c>
      <c r="L13" s="289">
        <v>197</v>
      </c>
      <c r="M13" s="289">
        <v>153</v>
      </c>
      <c r="N13" s="289">
        <v>773</v>
      </c>
      <c r="O13" s="289">
        <v>169</v>
      </c>
      <c r="P13" s="289">
        <v>416</v>
      </c>
      <c r="Q13" s="289">
        <v>859</v>
      </c>
      <c r="R13" s="289">
        <v>575</v>
      </c>
      <c r="S13" s="290">
        <v>170</v>
      </c>
    </row>
    <row r="14" spans="1:21" ht="13.5" customHeight="1">
      <c r="A14" s="270"/>
      <c r="B14" s="287"/>
      <c r="C14" s="288"/>
      <c r="D14" s="288"/>
      <c r="E14" s="288"/>
      <c r="F14" s="288"/>
      <c r="G14" s="288"/>
      <c r="H14" s="288"/>
      <c r="I14" s="288"/>
      <c r="J14" s="288"/>
      <c r="K14" s="289"/>
      <c r="L14" s="289"/>
      <c r="M14" s="289"/>
      <c r="N14" s="289"/>
      <c r="O14" s="289"/>
      <c r="P14" s="289"/>
      <c r="Q14" s="289"/>
      <c r="R14" s="289"/>
      <c r="S14" s="290"/>
    </row>
    <row r="15" spans="1:21" s="291" customFormat="1" ht="13.5" customHeight="1">
      <c r="A15" s="270" t="s">
        <v>249</v>
      </c>
      <c r="B15" s="287">
        <v>9220</v>
      </c>
      <c r="C15" s="288">
        <v>549</v>
      </c>
      <c r="D15" s="288">
        <v>1461</v>
      </c>
      <c r="E15" s="288">
        <v>597</v>
      </c>
      <c r="F15" s="288">
        <v>12</v>
      </c>
      <c r="G15" s="288">
        <v>7</v>
      </c>
      <c r="H15" s="288">
        <v>230</v>
      </c>
      <c r="I15" s="288">
        <v>273</v>
      </c>
      <c r="J15" s="288">
        <v>2656</v>
      </c>
      <c r="K15" s="289">
        <v>382</v>
      </c>
      <c r="L15" s="289">
        <v>233</v>
      </c>
      <c r="M15" s="289">
        <v>131</v>
      </c>
      <c r="N15" s="289">
        <v>852</v>
      </c>
      <c r="O15" s="289">
        <v>172</v>
      </c>
      <c r="P15" s="289">
        <v>425</v>
      </c>
      <c r="Q15" s="289">
        <v>740</v>
      </c>
      <c r="R15" s="289">
        <v>500</v>
      </c>
      <c r="S15" s="290">
        <v>153</v>
      </c>
      <c r="T15" s="228"/>
    </row>
    <row r="16" spans="1:21" s="291" customFormat="1" ht="13.5" customHeight="1">
      <c r="A16" s="270" t="s">
        <v>250</v>
      </c>
      <c r="B16" s="283">
        <v>9316</v>
      </c>
      <c r="C16" s="284">
        <v>626</v>
      </c>
      <c r="D16" s="284">
        <v>1781</v>
      </c>
      <c r="E16" s="284">
        <v>418</v>
      </c>
      <c r="F16" s="284">
        <v>12</v>
      </c>
      <c r="G16" s="284">
        <v>9</v>
      </c>
      <c r="H16" s="284">
        <v>208</v>
      </c>
      <c r="I16" s="284">
        <v>341</v>
      </c>
      <c r="J16" s="284">
        <v>2699</v>
      </c>
      <c r="K16" s="292">
        <v>415</v>
      </c>
      <c r="L16" s="292">
        <v>215</v>
      </c>
      <c r="M16" s="292">
        <v>191</v>
      </c>
      <c r="N16" s="292">
        <v>725</v>
      </c>
      <c r="O16" s="292">
        <v>171</v>
      </c>
      <c r="P16" s="292">
        <v>428</v>
      </c>
      <c r="Q16" s="292">
        <v>522</v>
      </c>
      <c r="R16" s="292">
        <v>555</v>
      </c>
      <c r="S16" s="293">
        <v>163</v>
      </c>
      <c r="T16" s="228"/>
    </row>
    <row r="17" spans="1:21" s="294" customFormat="1" ht="13.5" customHeight="1">
      <c r="A17" s="270" t="s">
        <v>251</v>
      </c>
      <c r="B17" s="283">
        <v>9122</v>
      </c>
      <c r="C17" s="284">
        <v>613</v>
      </c>
      <c r="D17" s="284">
        <v>1643</v>
      </c>
      <c r="E17" s="284">
        <v>406</v>
      </c>
      <c r="F17" s="284">
        <v>17</v>
      </c>
      <c r="G17" s="284">
        <v>7</v>
      </c>
      <c r="H17" s="284">
        <v>153</v>
      </c>
      <c r="I17" s="284">
        <v>315</v>
      </c>
      <c r="J17" s="284">
        <v>2692</v>
      </c>
      <c r="K17" s="292">
        <v>432</v>
      </c>
      <c r="L17" s="292">
        <v>191</v>
      </c>
      <c r="M17" s="292">
        <v>147</v>
      </c>
      <c r="N17" s="292">
        <v>546</v>
      </c>
      <c r="O17" s="292">
        <v>122</v>
      </c>
      <c r="P17" s="292">
        <v>292</v>
      </c>
      <c r="Q17" s="292">
        <v>1093</v>
      </c>
      <c r="R17" s="292">
        <v>453</v>
      </c>
      <c r="S17" s="293">
        <v>121</v>
      </c>
      <c r="T17" s="228"/>
    </row>
    <row r="18" spans="1:21" ht="13.5" customHeight="1">
      <c r="A18" s="270" t="s">
        <v>252</v>
      </c>
      <c r="B18" s="283">
        <v>9133</v>
      </c>
      <c r="C18" s="284">
        <v>654</v>
      </c>
      <c r="D18" s="284">
        <v>1488</v>
      </c>
      <c r="E18" s="284">
        <v>350</v>
      </c>
      <c r="F18" s="284">
        <v>14</v>
      </c>
      <c r="G18" s="284">
        <v>8</v>
      </c>
      <c r="H18" s="284">
        <v>123</v>
      </c>
      <c r="I18" s="284">
        <v>192</v>
      </c>
      <c r="J18" s="284">
        <v>2732</v>
      </c>
      <c r="K18" s="292">
        <v>532</v>
      </c>
      <c r="L18" s="292">
        <v>215</v>
      </c>
      <c r="M18" s="292">
        <v>134</v>
      </c>
      <c r="N18" s="292">
        <v>527</v>
      </c>
      <c r="O18" s="292">
        <v>185</v>
      </c>
      <c r="P18" s="292">
        <v>360</v>
      </c>
      <c r="Q18" s="292">
        <v>1080</v>
      </c>
      <c r="R18" s="292">
        <v>539</v>
      </c>
      <c r="S18" s="293">
        <v>168</v>
      </c>
    </row>
    <row r="19" spans="1:21" ht="13.5" customHeight="1">
      <c r="A19" s="270" t="s">
        <v>253</v>
      </c>
      <c r="B19" s="283">
        <v>9285</v>
      </c>
      <c r="C19" s="284">
        <v>737</v>
      </c>
      <c r="D19" s="284">
        <v>1616</v>
      </c>
      <c r="E19" s="284">
        <v>370</v>
      </c>
      <c r="F19" s="284">
        <v>9</v>
      </c>
      <c r="G19" s="284">
        <v>3</v>
      </c>
      <c r="H19" s="284">
        <v>115</v>
      </c>
      <c r="I19" s="284">
        <v>289</v>
      </c>
      <c r="J19" s="284">
        <v>2574</v>
      </c>
      <c r="K19" s="292">
        <v>498</v>
      </c>
      <c r="L19" s="292">
        <v>159</v>
      </c>
      <c r="M19" s="292">
        <v>92</v>
      </c>
      <c r="N19" s="292">
        <v>406</v>
      </c>
      <c r="O19" s="292">
        <v>133</v>
      </c>
      <c r="P19" s="292">
        <v>271</v>
      </c>
      <c r="Q19" s="292">
        <v>1354</v>
      </c>
      <c r="R19" s="292">
        <v>659</v>
      </c>
      <c r="S19" s="293">
        <v>168</v>
      </c>
    </row>
    <row r="20" spans="1:21" ht="13.5" customHeight="1">
      <c r="A20" s="270"/>
      <c r="B20" s="283"/>
      <c r="C20" s="284"/>
      <c r="D20" s="284"/>
      <c r="E20" s="284"/>
      <c r="F20" s="284"/>
      <c r="G20" s="284"/>
      <c r="H20" s="284"/>
      <c r="I20" s="284"/>
      <c r="J20" s="284"/>
      <c r="K20" s="292"/>
      <c r="L20" s="292"/>
      <c r="M20" s="292"/>
      <c r="N20" s="292"/>
      <c r="O20" s="292"/>
      <c r="P20" s="292"/>
      <c r="Q20" s="292"/>
      <c r="R20" s="292"/>
      <c r="S20" s="293"/>
    </row>
    <row r="21" spans="1:21" ht="13.5" customHeight="1">
      <c r="A21" s="270" t="s">
        <v>254</v>
      </c>
      <c r="B21" s="283">
        <v>10092</v>
      </c>
      <c r="C21" s="284">
        <v>920</v>
      </c>
      <c r="D21" s="284">
        <v>1845</v>
      </c>
      <c r="E21" s="284">
        <v>289</v>
      </c>
      <c r="F21" s="284">
        <v>14</v>
      </c>
      <c r="G21" s="284">
        <v>3</v>
      </c>
      <c r="H21" s="284">
        <v>83</v>
      </c>
      <c r="I21" s="284">
        <v>204</v>
      </c>
      <c r="J21" s="284">
        <v>2786</v>
      </c>
      <c r="K21" s="292">
        <v>552</v>
      </c>
      <c r="L21" s="292">
        <v>210</v>
      </c>
      <c r="M21" s="292">
        <v>78</v>
      </c>
      <c r="N21" s="292">
        <v>407</v>
      </c>
      <c r="O21" s="292">
        <v>201</v>
      </c>
      <c r="P21" s="292">
        <v>295</v>
      </c>
      <c r="Q21" s="292">
        <v>1446</v>
      </c>
      <c r="R21" s="292">
        <v>759</v>
      </c>
      <c r="S21" s="293">
        <v>151</v>
      </c>
    </row>
    <row r="22" spans="1:21" ht="13.5" customHeight="1">
      <c r="A22" s="270" t="s">
        <v>255</v>
      </c>
      <c r="B22" s="283">
        <v>11060</v>
      </c>
      <c r="C22" s="284">
        <v>1047</v>
      </c>
      <c r="D22" s="284">
        <v>2129</v>
      </c>
      <c r="E22" s="284">
        <v>308</v>
      </c>
      <c r="F22" s="284">
        <v>8</v>
      </c>
      <c r="G22" s="284">
        <v>2</v>
      </c>
      <c r="H22" s="284">
        <v>55</v>
      </c>
      <c r="I22" s="284">
        <v>198</v>
      </c>
      <c r="J22" s="284">
        <v>2983</v>
      </c>
      <c r="K22" s="292">
        <v>635</v>
      </c>
      <c r="L22" s="292">
        <v>255</v>
      </c>
      <c r="M22" s="292">
        <v>80</v>
      </c>
      <c r="N22" s="292">
        <v>398</v>
      </c>
      <c r="O22" s="292">
        <v>226</v>
      </c>
      <c r="P22" s="292">
        <v>283</v>
      </c>
      <c r="Q22" s="292">
        <v>1595</v>
      </c>
      <c r="R22" s="292">
        <v>858</v>
      </c>
      <c r="S22" s="293">
        <v>145</v>
      </c>
    </row>
    <row r="23" spans="1:21" ht="13.5" customHeight="1">
      <c r="A23" s="270" t="s">
        <v>256</v>
      </c>
      <c r="B23" s="283">
        <v>10303</v>
      </c>
      <c r="C23" s="284">
        <v>1155</v>
      </c>
      <c r="D23" s="284">
        <v>1926</v>
      </c>
      <c r="E23" s="284">
        <v>274</v>
      </c>
      <c r="F23" s="295">
        <v>0</v>
      </c>
      <c r="G23" s="284">
        <v>3</v>
      </c>
      <c r="H23" s="284">
        <v>62</v>
      </c>
      <c r="I23" s="284">
        <v>194</v>
      </c>
      <c r="J23" s="284">
        <v>3074</v>
      </c>
      <c r="K23" s="292">
        <v>604</v>
      </c>
      <c r="L23" s="292">
        <v>202</v>
      </c>
      <c r="M23" s="292">
        <v>86</v>
      </c>
      <c r="N23" s="292">
        <v>393</v>
      </c>
      <c r="O23" s="292">
        <v>129</v>
      </c>
      <c r="P23" s="292">
        <v>168</v>
      </c>
      <c r="Q23" s="292">
        <v>1231</v>
      </c>
      <c r="R23" s="292">
        <v>802</v>
      </c>
      <c r="S23" s="293">
        <v>143</v>
      </c>
    </row>
    <row r="24" spans="1:21" ht="13.5" customHeight="1">
      <c r="A24" s="270" t="s">
        <v>257</v>
      </c>
      <c r="B24" s="283">
        <v>10048</v>
      </c>
      <c r="C24" s="284">
        <v>1089</v>
      </c>
      <c r="D24" s="284">
        <v>1807</v>
      </c>
      <c r="E24" s="284">
        <v>233</v>
      </c>
      <c r="F24" s="284">
        <v>5</v>
      </c>
      <c r="G24" s="295">
        <v>0</v>
      </c>
      <c r="H24" s="284">
        <v>64</v>
      </c>
      <c r="I24" s="284">
        <v>219</v>
      </c>
      <c r="J24" s="284">
        <v>2962</v>
      </c>
      <c r="K24" s="292">
        <v>608</v>
      </c>
      <c r="L24" s="292">
        <v>220</v>
      </c>
      <c r="M24" s="292">
        <v>65</v>
      </c>
      <c r="N24" s="292">
        <v>404</v>
      </c>
      <c r="O24" s="292">
        <v>126</v>
      </c>
      <c r="P24" s="292">
        <v>210</v>
      </c>
      <c r="Q24" s="292">
        <v>1070</v>
      </c>
      <c r="R24" s="292">
        <v>966</v>
      </c>
      <c r="S24" s="293">
        <v>95</v>
      </c>
    </row>
    <row r="25" spans="1:21" ht="13.5" customHeight="1">
      <c r="A25" s="274">
        <v>30</v>
      </c>
      <c r="B25" s="283">
        <v>10502</v>
      </c>
      <c r="C25" s="284">
        <v>1341</v>
      </c>
      <c r="D25" s="284">
        <v>2169</v>
      </c>
      <c r="E25" s="284">
        <v>178</v>
      </c>
      <c r="F25" s="284">
        <v>2</v>
      </c>
      <c r="G25" s="295">
        <v>4</v>
      </c>
      <c r="H25" s="284">
        <v>34</v>
      </c>
      <c r="I25" s="284">
        <v>171</v>
      </c>
      <c r="J25" s="284">
        <v>3023</v>
      </c>
      <c r="K25" s="292">
        <v>580</v>
      </c>
      <c r="L25" s="292">
        <v>257</v>
      </c>
      <c r="M25" s="292">
        <v>70</v>
      </c>
      <c r="N25" s="292">
        <v>502</v>
      </c>
      <c r="O25" s="292">
        <v>115</v>
      </c>
      <c r="P25" s="292">
        <v>135</v>
      </c>
      <c r="Q25" s="292">
        <v>953</v>
      </c>
      <c r="R25" s="292">
        <v>968</v>
      </c>
      <c r="S25" s="293">
        <v>63</v>
      </c>
    </row>
    <row r="26" spans="1:21" ht="13.5" customHeight="1">
      <c r="A26" s="274"/>
      <c r="B26" s="283"/>
      <c r="C26" s="284"/>
      <c r="D26" s="284"/>
      <c r="E26" s="284"/>
      <c r="F26" s="284"/>
      <c r="G26" s="295"/>
      <c r="H26" s="284"/>
      <c r="I26" s="284"/>
      <c r="J26" s="284"/>
      <c r="K26" s="292"/>
      <c r="L26" s="292"/>
      <c r="M26" s="292"/>
      <c r="N26" s="292"/>
      <c r="O26" s="292"/>
      <c r="P26" s="292"/>
      <c r="Q26" s="292"/>
      <c r="R26" s="292"/>
      <c r="S26" s="293"/>
    </row>
    <row r="27" spans="1:21" ht="13.5" customHeight="1">
      <c r="A27" s="275" t="s">
        <v>258</v>
      </c>
      <c r="B27" s="283">
        <v>10589</v>
      </c>
      <c r="C27" s="284">
        <v>1817</v>
      </c>
      <c r="D27" s="284">
        <v>2077</v>
      </c>
      <c r="E27" s="284">
        <v>153</v>
      </c>
      <c r="F27" s="284">
        <v>7</v>
      </c>
      <c r="G27" s="295">
        <v>0</v>
      </c>
      <c r="H27" s="284">
        <v>18</v>
      </c>
      <c r="I27" s="284">
        <v>175</v>
      </c>
      <c r="J27" s="284">
        <v>2982</v>
      </c>
      <c r="K27" s="292">
        <v>603</v>
      </c>
      <c r="L27" s="292">
        <v>249</v>
      </c>
      <c r="M27" s="292">
        <v>55</v>
      </c>
      <c r="N27" s="292">
        <v>399</v>
      </c>
      <c r="O27" s="292">
        <v>123</v>
      </c>
      <c r="P27" s="292">
        <v>128</v>
      </c>
      <c r="Q27" s="292">
        <v>770</v>
      </c>
      <c r="R27" s="292">
        <v>1033</v>
      </c>
      <c r="S27" s="293">
        <v>65</v>
      </c>
    </row>
    <row r="28" spans="1:21" ht="13.5" customHeight="1">
      <c r="A28" s="296">
        <v>2</v>
      </c>
      <c r="B28" s="297">
        <v>10726</v>
      </c>
      <c r="C28" s="285">
        <v>2255</v>
      </c>
      <c r="D28" s="284">
        <v>2067</v>
      </c>
      <c r="E28" s="284">
        <v>195</v>
      </c>
      <c r="F28" s="284">
        <v>6</v>
      </c>
      <c r="G28" s="295">
        <v>1</v>
      </c>
      <c r="H28" s="284">
        <v>29</v>
      </c>
      <c r="I28" s="284">
        <v>137</v>
      </c>
      <c r="J28" s="284">
        <v>2696</v>
      </c>
      <c r="K28" s="292">
        <v>518</v>
      </c>
      <c r="L28" s="292">
        <v>169</v>
      </c>
      <c r="M28" s="292">
        <v>54</v>
      </c>
      <c r="N28" s="292">
        <v>509</v>
      </c>
      <c r="O28" s="292">
        <v>73</v>
      </c>
      <c r="P28" s="292">
        <v>231</v>
      </c>
      <c r="Q28" s="292">
        <v>745</v>
      </c>
      <c r="R28" s="292">
        <v>1041</v>
      </c>
      <c r="S28" s="293">
        <v>60</v>
      </c>
      <c r="T28" s="228" t="s">
        <v>259</v>
      </c>
      <c r="U28" s="286" t="s">
        <v>259</v>
      </c>
    </row>
    <row r="29" spans="1:21" ht="13.5" customHeight="1">
      <c r="A29" s="296">
        <v>3</v>
      </c>
      <c r="B29" s="297">
        <v>12189</v>
      </c>
      <c r="C29" s="285">
        <v>1932</v>
      </c>
      <c r="D29" s="284">
        <v>1945</v>
      </c>
      <c r="E29" s="284">
        <v>185</v>
      </c>
      <c r="F29" s="284">
        <v>2</v>
      </c>
      <c r="G29" s="295">
        <v>2</v>
      </c>
      <c r="H29" s="284">
        <v>47</v>
      </c>
      <c r="I29" s="284">
        <v>246</v>
      </c>
      <c r="J29" s="284">
        <v>3656</v>
      </c>
      <c r="K29" s="292">
        <v>558</v>
      </c>
      <c r="L29" s="292">
        <v>203</v>
      </c>
      <c r="M29" s="292">
        <v>44</v>
      </c>
      <c r="N29" s="292">
        <v>504</v>
      </c>
      <c r="O29" s="292">
        <v>109</v>
      </c>
      <c r="P29" s="292">
        <v>205</v>
      </c>
      <c r="Q29" s="292">
        <v>1432</v>
      </c>
      <c r="R29" s="292">
        <v>1119</v>
      </c>
      <c r="S29" s="293">
        <v>32</v>
      </c>
      <c r="T29" s="228" t="s">
        <v>265</v>
      </c>
      <c r="U29" s="286" t="s">
        <v>265</v>
      </c>
    </row>
    <row r="30" spans="1:21" ht="13.5" customHeight="1">
      <c r="A30" s="298">
        <v>4</v>
      </c>
      <c r="B30" s="299">
        <v>12028</v>
      </c>
      <c r="C30" s="300">
        <v>1835</v>
      </c>
      <c r="D30" s="301">
        <v>1854</v>
      </c>
      <c r="E30" s="301">
        <v>197</v>
      </c>
      <c r="F30" s="301">
        <v>9</v>
      </c>
      <c r="G30" s="302">
        <v>1</v>
      </c>
      <c r="H30" s="301">
        <v>36</v>
      </c>
      <c r="I30" s="301">
        <v>164</v>
      </c>
      <c r="J30" s="301">
        <v>3211</v>
      </c>
      <c r="K30" s="303">
        <v>700</v>
      </c>
      <c r="L30" s="303">
        <v>263</v>
      </c>
      <c r="M30" s="303">
        <v>65</v>
      </c>
      <c r="N30" s="303">
        <v>613</v>
      </c>
      <c r="O30" s="303">
        <v>206</v>
      </c>
      <c r="P30" s="303">
        <v>229</v>
      </c>
      <c r="Q30" s="303">
        <v>1710</v>
      </c>
      <c r="R30" s="303">
        <v>935</v>
      </c>
      <c r="S30" s="304">
        <v>67</v>
      </c>
      <c r="T30" s="228" t="s">
        <v>259</v>
      </c>
      <c r="U30" s="286" t="s">
        <v>259</v>
      </c>
    </row>
    <row r="31" spans="1:21" ht="13.5" customHeight="1">
      <c r="A31" s="305">
        <v>5</v>
      </c>
      <c r="B31" s="306">
        <v>11099</v>
      </c>
      <c r="C31" s="307">
        <v>1832</v>
      </c>
      <c r="D31" s="307">
        <v>1702</v>
      </c>
      <c r="E31" s="307">
        <v>142</v>
      </c>
      <c r="F31" s="307">
        <v>6</v>
      </c>
      <c r="G31" s="308">
        <v>0</v>
      </c>
      <c r="H31" s="307">
        <v>24</v>
      </c>
      <c r="I31" s="307">
        <v>129</v>
      </c>
      <c r="J31" s="307">
        <v>3468</v>
      </c>
      <c r="K31" s="309">
        <v>438</v>
      </c>
      <c r="L31" s="309">
        <v>262</v>
      </c>
      <c r="M31" s="309">
        <v>88</v>
      </c>
      <c r="N31" s="309">
        <v>486</v>
      </c>
      <c r="O31" s="309">
        <v>166</v>
      </c>
      <c r="P31" s="309">
        <v>226</v>
      </c>
      <c r="Q31" s="309">
        <v>1731</v>
      </c>
      <c r="R31" s="310">
        <v>399</v>
      </c>
      <c r="S31" s="309">
        <v>52</v>
      </c>
      <c r="U31" s="286"/>
    </row>
    <row r="32" spans="1:21" ht="13.5" customHeight="1">
      <c r="A32" s="311"/>
      <c r="B32" s="295"/>
      <c r="C32" s="284"/>
      <c r="D32" s="284"/>
      <c r="E32" s="284"/>
      <c r="F32" s="284"/>
      <c r="G32" s="295"/>
      <c r="H32" s="284"/>
      <c r="I32" s="284"/>
      <c r="J32" s="284"/>
      <c r="K32" s="292"/>
      <c r="L32" s="292"/>
      <c r="M32" s="292"/>
      <c r="N32" s="292"/>
      <c r="O32" s="292"/>
      <c r="P32" s="292"/>
      <c r="Q32" s="292"/>
      <c r="R32" s="292"/>
      <c r="S32" s="292"/>
      <c r="U32" s="286"/>
    </row>
    <row r="33" spans="1:19">
      <c r="A33" s="228" t="s">
        <v>260</v>
      </c>
    </row>
    <row r="35" spans="1:19">
      <c r="A35" s="228" t="s">
        <v>261</v>
      </c>
    </row>
    <row r="36" spans="1:19">
      <c r="A36" s="228" t="s">
        <v>262</v>
      </c>
    </row>
    <row r="37" spans="1:19">
      <c r="S37" s="286" t="s">
        <v>259</v>
      </c>
    </row>
  </sheetData>
  <mergeCells count="9">
    <mergeCell ref="N3:Q3"/>
    <mergeCell ref="R3:R4"/>
    <mergeCell ref="S3:S4"/>
    <mergeCell ref="A3:A4"/>
    <mergeCell ref="B3:B4"/>
    <mergeCell ref="C3:D3"/>
    <mergeCell ref="E3:E4"/>
    <mergeCell ref="F3:K3"/>
    <mergeCell ref="L3:M3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74" orientation="landscape" horizontalDpi="4294967292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3C2E-AB84-4145-99EF-811EDA4979C4}">
  <sheetPr>
    <pageSetUpPr fitToPage="1"/>
  </sheetPr>
  <dimension ref="A1:J12"/>
  <sheetViews>
    <sheetView zoomScale="80" zoomScaleNormal="80" workbookViewId="0">
      <selection activeCell="K17" sqref="K17"/>
    </sheetView>
  </sheetViews>
  <sheetFormatPr defaultColWidth="8.58203125" defaultRowHeight="13.2"/>
  <cols>
    <col min="1" max="1" width="16.5" style="239" customWidth="1"/>
    <col min="2" max="9" width="6.75" style="239" customWidth="1"/>
    <col min="10" max="16384" width="8.58203125" style="239"/>
  </cols>
  <sheetData>
    <row r="1" spans="1:10" s="228" customFormat="1" ht="16.2">
      <c r="A1" s="258" t="s">
        <v>266</v>
      </c>
    </row>
    <row r="2" spans="1:10" s="228" customFormat="1" ht="13.8" thickBot="1">
      <c r="I2" s="229" t="s">
        <v>186</v>
      </c>
    </row>
    <row r="3" spans="1:10" s="228" customFormat="1" ht="19.350000000000001" customHeight="1" thickTop="1">
      <c r="A3" s="524"/>
      <c r="B3" s="526" t="s">
        <v>267</v>
      </c>
      <c r="C3" s="526" t="s">
        <v>268</v>
      </c>
      <c r="D3" s="526" t="s">
        <v>269</v>
      </c>
      <c r="E3" s="526" t="s">
        <v>270</v>
      </c>
      <c r="F3" s="526" t="s">
        <v>271</v>
      </c>
      <c r="G3" s="520" t="s">
        <v>272</v>
      </c>
      <c r="H3" s="521"/>
      <c r="I3" s="522" t="s">
        <v>228</v>
      </c>
    </row>
    <row r="4" spans="1:10" s="228" customFormat="1" ht="110.25" customHeight="1">
      <c r="A4" s="525"/>
      <c r="B4" s="527"/>
      <c r="C4" s="527"/>
      <c r="D4" s="527"/>
      <c r="E4" s="527"/>
      <c r="F4" s="527"/>
      <c r="G4" s="312" t="s">
        <v>227</v>
      </c>
      <c r="H4" s="312" t="s">
        <v>228</v>
      </c>
      <c r="I4" s="523"/>
    </row>
    <row r="5" spans="1:10" s="228" customFormat="1" ht="24.75" customHeight="1">
      <c r="A5" s="239" t="s">
        <v>273</v>
      </c>
      <c r="B5" s="313">
        <f>SUM(C5:I5)</f>
        <v>3534</v>
      </c>
      <c r="C5" s="314">
        <f>SUM(C6:C9)</f>
        <v>17</v>
      </c>
      <c r="D5" s="314">
        <f t="shared" ref="D5:I5" si="0">SUM(D6:D9)</f>
        <v>15</v>
      </c>
      <c r="E5" s="314">
        <f t="shared" si="0"/>
        <v>13</v>
      </c>
      <c r="F5" s="314">
        <f t="shared" si="0"/>
        <v>204</v>
      </c>
      <c r="G5" s="314">
        <f t="shared" si="0"/>
        <v>1832</v>
      </c>
      <c r="H5" s="314">
        <f t="shared" si="0"/>
        <v>1103</v>
      </c>
      <c r="I5" s="314">
        <f t="shared" si="0"/>
        <v>350</v>
      </c>
      <c r="J5" s="315"/>
    </row>
    <row r="6" spans="1:10" s="228" customFormat="1" ht="24.75" customHeight="1">
      <c r="A6" s="316" t="s">
        <v>213</v>
      </c>
      <c r="B6" s="317">
        <f>SUM(C6:I6)</f>
        <v>1248</v>
      </c>
      <c r="C6" s="318">
        <v>3</v>
      </c>
      <c r="D6" s="318">
        <v>8</v>
      </c>
      <c r="E6" s="318">
        <v>4</v>
      </c>
      <c r="F6" s="318">
        <v>81</v>
      </c>
      <c r="G6" s="318">
        <v>629</v>
      </c>
      <c r="H6" s="318">
        <v>435</v>
      </c>
      <c r="I6" s="318">
        <v>88</v>
      </c>
    </row>
    <row r="7" spans="1:10" s="228" customFormat="1" ht="24.75" customHeight="1">
      <c r="A7" s="316" t="s">
        <v>214</v>
      </c>
      <c r="B7" s="317">
        <f>SUM(C7:I7)</f>
        <v>438</v>
      </c>
      <c r="C7" s="318">
        <v>7</v>
      </c>
      <c r="D7" s="318">
        <v>2</v>
      </c>
      <c r="E7" s="318">
        <v>2</v>
      </c>
      <c r="F7" s="318">
        <v>50</v>
      </c>
      <c r="G7" s="318">
        <v>222</v>
      </c>
      <c r="H7" s="318">
        <v>129</v>
      </c>
      <c r="I7" s="318">
        <v>26</v>
      </c>
    </row>
    <row r="8" spans="1:10" s="228" customFormat="1" ht="24.75" customHeight="1">
      <c r="A8" s="316" t="s">
        <v>215</v>
      </c>
      <c r="B8" s="317">
        <f>SUM(C8:I8)</f>
        <v>887</v>
      </c>
      <c r="C8" s="319">
        <v>4</v>
      </c>
      <c r="D8" s="319">
        <v>3</v>
      </c>
      <c r="E8" s="318">
        <v>1</v>
      </c>
      <c r="F8" s="318">
        <v>26</v>
      </c>
      <c r="G8" s="318">
        <v>541</v>
      </c>
      <c r="H8" s="318">
        <v>236</v>
      </c>
      <c r="I8" s="318">
        <v>76</v>
      </c>
      <c r="J8" s="320"/>
    </row>
    <row r="9" spans="1:10" s="228" customFormat="1" ht="24.75" customHeight="1">
      <c r="A9" s="321" t="s">
        <v>216</v>
      </c>
      <c r="B9" s="322">
        <f>SUM(C9:I9)</f>
        <v>961</v>
      </c>
      <c r="C9" s="323">
        <v>3</v>
      </c>
      <c r="D9" s="323">
        <v>2</v>
      </c>
      <c r="E9" s="323">
        <v>6</v>
      </c>
      <c r="F9" s="323">
        <v>47</v>
      </c>
      <c r="G9" s="323">
        <v>440</v>
      </c>
      <c r="H9" s="323">
        <v>303</v>
      </c>
      <c r="I9" s="323">
        <v>160</v>
      </c>
    </row>
    <row r="10" spans="1:10" s="228" customFormat="1" ht="24.75" customHeight="1">
      <c r="A10" s="316"/>
      <c r="B10" s="318"/>
      <c r="C10" s="318"/>
      <c r="D10" s="318"/>
      <c r="E10" s="318"/>
      <c r="F10" s="318"/>
      <c r="G10" s="318"/>
      <c r="H10" s="318"/>
      <c r="I10" s="318"/>
    </row>
    <row r="11" spans="1:10" s="228" customFormat="1" ht="24.75" customHeight="1">
      <c r="A11" s="239" t="s">
        <v>260</v>
      </c>
      <c r="C11" s="315"/>
      <c r="D11" s="315" t="s">
        <v>274</v>
      </c>
      <c r="E11" s="315" t="s">
        <v>274</v>
      </c>
      <c r="F11" s="315" t="s">
        <v>274</v>
      </c>
      <c r="G11" s="315" t="s">
        <v>274</v>
      </c>
      <c r="H11" s="315" t="s">
        <v>274</v>
      </c>
      <c r="I11" s="315" t="s">
        <v>274</v>
      </c>
      <c r="J11" s="315" t="s">
        <v>274</v>
      </c>
    </row>
    <row r="12" spans="1:10" s="228" customFormat="1">
      <c r="B12" s="315"/>
      <c r="C12" s="315" t="s">
        <v>274</v>
      </c>
    </row>
  </sheetData>
  <mergeCells count="8">
    <mergeCell ref="G3:H3"/>
    <mergeCell ref="I3:I4"/>
    <mergeCell ref="A3:A4"/>
    <mergeCell ref="B3:B4"/>
    <mergeCell ref="C3:C4"/>
    <mergeCell ref="D3:D4"/>
    <mergeCell ref="E3:E4"/>
    <mergeCell ref="F3:F4"/>
  </mergeCells>
  <phoneticPr fontId="2"/>
  <pageMargins left="0.98425196850393704" right="0.98425196850393704" top="0.98425196850393704" bottom="0.98425196850393704" header="0.51181102362204722" footer="0.51181102362204722"/>
  <pageSetup paperSize="9" scale="77" orientation="portrait" horizontalDpi="4294967292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AC61-C4AD-47AC-BC62-D9878DF1BA36}">
  <sheetPr>
    <pageSetUpPr fitToPage="1"/>
  </sheetPr>
  <dimension ref="A1:AP24"/>
  <sheetViews>
    <sheetView zoomScale="70" zoomScaleNormal="70" zoomScaleSheetLayoutView="90" workbookViewId="0">
      <pane xSplit="1" ySplit="4" topLeftCell="B5" activePane="bottomRight" state="frozen"/>
      <selection pane="topRight" activeCell="B14" sqref="B14:B15"/>
      <selection pane="bottomLeft" activeCell="B14" sqref="B14:B15"/>
      <selection pane="bottomRight" activeCell="F11" sqref="F11"/>
    </sheetView>
  </sheetViews>
  <sheetFormatPr defaultColWidth="8.5" defaultRowHeight="13.2"/>
  <cols>
    <col min="1" max="1" width="14.33203125" style="228" customWidth="1"/>
    <col min="2" max="2" width="6" style="228" customWidth="1"/>
    <col min="3" max="16" width="4.6640625" style="228" customWidth="1"/>
    <col min="17" max="17" width="5.58203125" style="228" bestFit="1" customWidth="1"/>
    <col min="18" max="22" width="4.6640625" style="228" customWidth="1"/>
    <col min="23" max="23" width="5.58203125" style="228" bestFit="1" customWidth="1"/>
    <col min="24" max="42" width="4.6640625" style="228" customWidth="1"/>
    <col min="43" max="16384" width="8.5" style="228"/>
  </cols>
  <sheetData>
    <row r="1" spans="1:42" ht="22.5" customHeight="1">
      <c r="A1" s="528" t="s">
        <v>275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</row>
    <row r="2" spans="1:42" ht="13.8" thickBot="1">
      <c r="AB2" s="229" t="s">
        <v>317</v>
      </c>
      <c r="AE2" s="229"/>
    </row>
    <row r="3" spans="1:42" ht="18" customHeight="1" thickTop="1">
      <c r="A3" s="536"/>
      <c r="B3" s="538" t="s">
        <v>267</v>
      </c>
      <c r="C3" s="540" t="s">
        <v>276</v>
      </c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2"/>
      <c r="O3" s="540" t="s">
        <v>277</v>
      </c>
      <c r="P3" s="541"/>
      <c r="Q3" s="541"/>
      <c r="R3" s="530"/>
      <c r="S3" s="532"/>
      <c r="T3" s="530" t="s">
        <v>278</v>
      </c>
      <c r="U3" s="530"/>
      <c r="V3" s="530"/>
      <c r="W3" s="530"/>
      <c r="X3" s="531" t="s">
        <v>279</v>
      </c>
      <c r="Y3" s="530"/>
      <c r="Z3" s="530"/>
      <c r="AA3" s="530"/>
      <c r="AB3" s="530"/>
    </row>
    <row r="4" spans="1:42" ht="99.75" customHeight="1">
      <c r="A4" s="537"/>
      <c r="B4" s="539"/>
      <c r="C4" s="324" t="s">
        <v>197</v>
      </c>
      <c r="D4" s="324" t="s">
        <v>198</v>
      </c>
      <c r="E4" s="324" t="s">
        <v>199</v>
      </c>
      <c r="F4" s="324" t="s">
        <v>196</v>
      </c>
      <c r="G4" s="324" t="s">
        <v>202</v>
      </c>
      <c r="H4" s="324" t="s">
        <v>280</v>
      </c>
      <c r="I4" s="324" t="s">
        <v>281</v>
      </c>
      <c r="J4" s="324" t="s">
        <v>204</v>
      </c>
      <c r="K4" s="325" t="s">
        <v>282</v>
      </c>
      <c r="L4" s="324" t="s">
        <v>191</v>
      </c>
      <c r="M4" s="324" t="s">
        <v>194</v>
      </c>
      <c r="N4" s="324" t="s">
        <v>228</v>
      </c>
      <c r="O4" s="324" t="s">
        <v>283</v>
      </c>
      <c r="P4" s="324" t="s">
        <v>284</v>
      </c>
      <c r="Q4" s="324" t="s">
        <v>285</v>
      </c>
      <c r="R4" s="326" t="s">
        <v>286</v>
      </c>
      <c r="S4" s="326" t="s">
        <v>228</v>
      </c>
      <c r="T4" s="327" t="s">
        <v>287</v>
      </c>
      <c r="U4" s="326" t="s">
        <v>288</v>
      </c>
      <c r="V4" s="326" t="s">
        <v>289</v>
      </c>
      <c r="W4" s="328" t="s">
        <v>290</v>
      </c>
      <c r="X4" s="326" t="s">
        <v>291</v>
      </c>
      <c r="Y4" s="326" t="s">
        <v>292</v>
      </c>
      <c r="Z4" s="326" t="s">
        <v>293</v>
      </c>
      <c r="AA4" s="326" t="s">
        <v>294</v>
      </c>
      <c r="AB4" s="328" t="s">
        <v>295</v>
      </c>
    </row>
    <row r="5" spans="1:42" s="239" customFormat="1" ht="20.85" customHeight="1">
      <c r="A5" s="329" t="s">
        <v>296</v>
      </c>
      <c r="B5" s="330">
        <f>SUM(B6:B8)</f>
        <v>1977</v>
      </c>
      <c r="C5" s="331">
        <f>SUM(C6:C8)</f>
        <v>131</v>
      </c>
      <c r="D5" s="332">
        <f>SUM(D6:D8)</f>
        <v>291</v>
      </c>
      <c r="E5" s="332">
        <f t="shared" ref="E5:AB5" si="0">SUM(E6:E8)</f>
        <v>41</v>
      </c>
      <c r="F5" s="332">
        <f t="shared" si="0"/>
        <v>0</v>
      </c>
      <c r="G5" s="332">
        <f t="shared" si="0"/>
        <v>154</v>
      </c>
      <c r="H5" s="332">
        <f t="shared" si="0"/>
        <v>10</v>
      </c>
      <c r="I5" s="332">
        <f t="shared" si="0"/>
        <v>0</v>
      </c>
      <c r="J5" s="332">
        <f t="shared" si="0"/>
        <v>56</v>
      </c>
      <c r="K5" s="332">
        <f t="shared" si="0"/>
        <v>23</v>
      </c>
      <c r="L5" s="332">
        <f t="shared" si="0"/>
        <v>746</v>
      </c>
      <c r="M5" s="332">
        <f t="shared" si="0"/>
        <v>229</v>
      </c>
      <c r="N5" s="333">
        <f t="shared" si="0"/>
        <v>296</v>
      </c>
      <c r="O5" s="331">
        <f t="shared" si="0"/>
        <v>834</v>
      </c>
      <c r="P5" s="332">
        <f t="shared" si="0"/>
        <v>128</v>
      </c>
      <c r="Q5" s="332">
        <f t="shared" si="0"/>
        <v>907</v>
      </c>
      <c r="R5" s="334">
        <f t="shared" si="0"/>
        <v>19</v>
      </c>
      <c r="S5" s="335">
        <f t="shared" si="0"/>
        <v>89</v>
      </c>
      <c r="T5" s="334">
        <f t="shared" si="0"/>
        <v>447</v>
      </c>
      <c r="U5" s="334">
        <f t="shared" si="0"/>
        <v>361</v>
      </c>
      <c r="V5" s="334">
        <f t="shared" si="0"/>
        <v>20</v>
      </c>
      <c r="W5" s="334">
        <f t="shared" si="0"/>
        <v>1149</v>
      </c>
      <c r="X5" s="336">
        <f t="shared" si="0"/>
        <v>391</v>
      </c>
      <c r="Y5" s="337">
        <f t="shared" si="0"/>
        <v>513</v>
      </c>
      <c r="Z5" s="337">
        <f t="shared" si="0"/>
        <v>706</v>
      </c>
      <c r="AA5" s="337">
        <f t="shared" si="0"/>
        <v>259</v>
      </c>
      <c r="AB5" s="337">
        <f t="shared" si="0"/>
        <v>108</v>
      </c>
      <c r="AC5" s="338"/>
    </row>
    <row r="6" spans="1:42" s="239" customFormat="1" ht="20.85" customHeight="1">
      <c r="A6" s="339" t="s">
        <v>213</v>
      </c>
      <c r="B6" s="340">
        <f>SUM(C6:N6)</f>
        <v>883</v>
      </c>
      <c r="C6" s="340">
        <f>39+20</f>
        <v>59</v>
      </c>
      <c r="D6" s="341">
        <f>83+44</f>
        <v>127</v>
      </c>
      <c r="E6" s="341">
        <f>24+2</f>
        <v>26</v>
      </c>
      <c r="F6" s="341">
        <v>0</v>
      </c>
      <c r="G6" s="341">
        <f>1+38+9</f>
        <v>48</v>
      </c>
      <c r="H6" s="341">
        <v>7</v>
      </c>
      <c r="I6" s="341">
        <v>0</v>
      </c>
      <c r="J6" s="341">
        <f>11+6</f>
        <v>17</v>
      </c>
      <c r="K6" s="341">
        <f>11+3</f>
        <v>14</v>
      </c>
      <c r="L6" s="341">
        <f>257+67</f>
        <v>324</v>
      </c>
      <c r="M6" s="341">
        <f>2+111+3+14</f>
        <v>130</v>
      </c>
      <c r="N6" s="342">
        <f>67+2+13+14+17+14+4</f>
        <v>131</v>
      </c>
      <c r="O6" s="340">
        <f>288+77</f>
        <v>365</v>
      </c>
      <c r="P6" s="341">
        <f>33+23</f>
        <v>56</v>
      </c>
      <c r="Q6" s="341">
        <f>326+102</f>
        <v>428</v>
      </c>
      <c r="R6" s="319">
        <f>6+2</f>
        <v>8</v>
      </c>
      <c r="S6" s="343">
        <f>23+3</f>
        <v>26</v>
      </c>
      <c r="T6" s="319">
        <f>161+45</f>
        <v>206</v>
      </c>
      <c r="U6" s="319">
        <f>106+35</f>
        <v>141</v>
      </c>
      <c r="V6" s="319">
        <f>3+4</f>
        <v>7</v>
      </c>
      <c r="W6" s="319">
        <f>406+123</f>
        <v>529</v>
      </c>
      <c r="X6" s="344">
        <f>136+41</f>
        <v>177</v>
      </c>
      <c r="Y6" s="319">
        <f>162+42</f>
        <v>204</v>
      </c>
      <c r="Z6" s="319">
        <f>233+75</f>
        <v>308</v>
      </c>
      <c r="AA6" s="319">
        <f>100+37</f>
        <v>137</v>
      </c>
      <c r="AB6" s="319">
        <f>45+12</f>
        <v>57</v>
      </c>
      <c r="AC6" s="318"/>
    </row>
    <row r="7" spans="1:42" s="239" customFormat="1" ht="20.85" customHeight="1">
      <c r="A7" s="339" t="s">
        <v>215</v>
      </c>
      <c r="B7" s="340">
        <f>SUM(C7:N7)</f>
        <v>519</v>
      </c>
      <c r="C7" s="340">
        <v>36</v>
      </c>
      <c r="D7" s="341">
        <v>84</v>
      </c>
      <c r="E7" s="341">
        <v>11</v>
      </c>
      <c r="F7" s="341">
        <v>0</v>
      </c>
      <c r="G7" s="341">
        <f>1+50</f>
        <v>51</v>
      </c>
      <c r="H7" s="341">
        <v>1</v>
      </c>
      <c r="I7" s="341">
        <v>0</v>
      </c>
      <c r="J7" s="341">
        <v>15</v>
      </c>
      <c r="K7" s="341">
        <v>4</v>
      </c>
      <c r="L7" s="341">
        <v>192</v>
      </c>
      <c r="M7" s="341">
        <v>42</v>
      </c>
      <c r="N7" s="342">
        <f>51+5+14+2+11</f>
        <v>83</v>
      </c>
      <c r="O7" s="340">
        <v>222</v>
      </c>
      <c r="P7" s="341">
        <v>26</v>
      </c>
      <c r="Q7" s="341">
        <v>218</v>
      </c>
      <c r="R7" s="319">
        <v>6</v>
      </c>
      <c r="S7" s="343">
        <v>47</v>
      </c>
      <c r="T7" s="319">
        <v>113</v>
      </c>
      <c r="U7" s="319">
        <v>115</v>
      </c>
      <c r="V7" s="319">
        <v>7</v>
      </c>
      <c r="W7" s="319">
        <v>284</v>
      </c>
      <c r="X7" s="344">
        <v>106</v>
      </c>
      <c r="Y7" s="319">
        <v>148</v>
      </c>
      <c r="Z7" s="319">
        <v>174</v>
      </c>
      <c r="AA7" s="319">
        <v>62</v>
      </c>
      <c r="AB7" s="319">
        <v>29</v>
      </c>
      <c r="AC7" s="318"/>
    </row>
    <row r="8" spans="1:42" s="239" customFormat="1" ht="20.85" customHeight="1">
      <c r="A8" s="345" t="s">
        <v>216</v>
      </c>
      <c r="B8" s="346">
        <f>SUM(C8:N8)</f>
        <v>575</v>
      </c>
      <c r="C8" s="346">
        <v>36</v>
      </c>
      <c r="D8" s="347">
        <v>80</v>
      </c>
      <c r="E8" s="347">
        <v>4</v>
      </c>
      <c r="F8" s="347">
        <v>0</v>
      </c>
      <c r="G8" s="347">
        <v>55</v>
      </c>
      <c r="H8" s="347">
        <v>2</v>
      </c>
      <c r="I8" s="347">
        <v>0</v>
      </c>
      <c r="J8" s="347">
        <v>24</v>
      </c>
      <c r="K8" s="347">
        <v>5</v>
      </c>
      <c r="L8" s="347">
        <v>230</v>
      </c>
      <c r="M8" s="347">
        <v>57</v>
      </c>
      <c r="N8" s="348">
        <f>76+2+1+3</f>
        <v>82</v>
      </c>
      <c r="O8" s="346">
        <v>247</v>
      </c>
      <c r="P8" s="347">
        <v>46</v>
      </c>
      <c r="Q8" s="347">
        <v>261</v>
      </c>
      <c r="R8" s="349">
        <v>5</v>
      </c>
      <c r="S8" s="351">
        <v>16</v>
      </c>
      <c r="T8" s="349">
        <v>128</v>
      </c>
      <c r="U8" s="349">
        <v>105</v>
      </c>
      <c r="V8" s="349">
        <v>6</v>
      </c>
      <c r="W8" s="349">
        <v>336</v>
      </c>
      <c r="X8" s="350">
        <v>108</v>
      </c>
      <c r="Y8" s="349">
        <v>161</v>
      </c>
      <c r="Z8" s="349">
        <v>224</v>
      </c>
      <c r="AA8" s="349">
        <v>60</v>
      </c>
      <c r="AB8" s="349">
        <v>22</v>
      </c>
      <c r="AC8" s="318"/>
    </row>
    <row r="9" spans="1:42" s="239" customFormat="1" ht="20.85" customHeight="1">
      <c r="A9" s="239" t="s">
        <v>217</v>
      </c>
    </row>
    <row r="10" spans="1:42" s="239" customFormat="1">
      <c r="N10" s="338"/>
      <c r="S10" s="338"/>
      <c r="W10" s="338"/>
      <c r="AB10" s="338"/>
    </row>
    <row r="11" spans="1:42" s="239" customFormat="1">
      <c r="A11" s="352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</row>
    <row r="13" spans="1:42" ht="27.45" customHeight="1">
      <c r="A13" s="528" t="s">
        <v>297</v>
      </c>
      <c r="B13" s="528"/>
      <c r="C13" s="528"/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528"/>
      <c r="AJ13" s="528"/>
      <c r="AK13" s="528"/>
      <c r="AL13" s="528"/>
      <c r="AM13" s="528"/>
      <c r="AN13" s="528"/>
      <c r="AO13" s="528"/>
      <c r="AP13" s="528"/>
    </row>
    <row r="14" spans="1:42" ht="13.8" thickBot="1"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4" t="s">
        <v>186</v>
      </c>
    </row>
    <row r="15" spans="1:42" ht="18" customHeight="1" thickTop="1">
      <c r="A15" s="524"/>
      <c r="B15" s="529" t="s">
        <v>267</v>
      </c>
      <c r="C15" s="530" t="s">
        <v>276</v>
      </c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1" t="s">
        <v>277</v>
      </c>
      <c r="P15" s="530"/>
      <c r="Q15" s="530"/>
      <c r="R15" s="530"/>
      <c r="S15" s="532"/>
      <c r="T15" s="531" t="s">
        <v>278</v>
      </c>
      <c r="U15" s="530"/>
      <c r="V15" s="530"/>
      <c r="W15" s="532"/>
      <c r="X15" s="533" t="s">
        <v>279</v>
      </c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534"/>
      <c r="AJ15" s="534"/>
      <c r="AK15" s="534"/>
      <c r="AL15" s="534"/>
      <c r="AM15" s="534"/>
      <c r="AN15" s="534"/>
      <c r="AO15" s="534"/>
      <c r="AP15" s="535"/>
    </row>
    <row r="16" spans="1:42" ht="99.75" customHeight="1">
      <c r="A16" s="525"/>
      <c r="B16" s="501"/>
      <c r="C16" s="327" t="s">
        <v>197</v>
      </c>
      <c r="D16" s="326" t="s">
        <v>198</v>
      </c>
      <c r="E16" s="326" t="s">
        <v>199</v>
      </c>
      <c r="F16" s="326" t="s">
        <v>196</v>
      </c>
      <c r="G16" s="326" t="s">
        <v>202</v>
      </c>
      <c r="H16" s="326" t="s">
        <v>280</v>
      </c>
      <c r="I16" s="326" t="s">
        <v>281</v>
      </c>
      <c r="J16" s="326" t="s">
        <v>204</v>
      </c>
      <c r="K16" s="355" t="s">
        <v>282</v>
      </c>
      <c r="L16" s="326" t="s">
        <v>191</v>
      </c>
      <c r="M16" s="326" t="s">
        <v>194</v>
      </c>
      <c r="N16" s="328" t="s">
        <v>228</v>
      </c>
      <c r="O16" s="326" t="s">
        <v>283</v>
      </c>
      <c r="P16" s="326" t="s">
        <v>284</v>
      </c>
      <c r="Q16" s="326" t="s">
        <v>285</v>
      </c>
      <c r="R16" s="326" t="s">
        <v>286</v>
      </c>
      <c r="S16" s="326" t="s">
        <v>228</v>
      </c>
      <c r="T16" s="326" t="s">
        <v>287</v>
      </c>
      <c r="U16" s="326" t="s">
        <v>288</v>
      </c>
      <c r="V16" s="326" t="s">
        <v>289</v>
      </c>
      <c r="W16" s="326" t="s">
        <v>290</v>
      </c>
      <c r="X16" s="356" t="s">
        <v>298</v>
      </c>
      <c r="Y16" s="356" t="s">
        <v>299</v>
      </c>
      <c r="Z16" s="356" t="s">
        <v>300</v>
      </c>
      <c r="AA16" s="356" t="s">
        <v>301</v>
      </c>
      <c r="AB16" s="356" t="s">
        <v>302</v>
      </c>
      <c r="AC16" s="356" t="s">
        <v>303</v>
      </c>
      <c r="AD16" s="356" t="s">
        <v>304</v>
      </c>
      <c r="AE16" s="356" t="s">
        <v>305</v>
      </c>
      <c r="AF16" s="356" t="s">
        <v>306</v>
      </c>
      <c r="AG16" s="356" t="s">
        <v>307</v>
      </c>
      <c r="AH16" s="356" t="s">
        <v>308</v>
      </c>
      <c r="AI16" s="356" t="s">
        <v>309</v>
      </c>
      <c r="AJ16" s="356" t="s">
        <v>310</v>
      </c>
      <c r="AK16" s="356" t="s">
        <v>311</v>
      </c>
      <c r="AL16" s="356" t="s">
        <v>312</v>
      </c>
      <c r="AM16" s="356" t="s">
        <v>313</v>
      </c>
      <c r="AN16" s="356" t="s">
        <v>314</v>
      </c>
      <c r="AO16" s="356" t="s">
        <v>315</v>
      </c>
      <c r="AP16" s="356" t="s">
        <v>316</v>
      </c>
    </row>
    <row r="17" spans="1:42" s="239" customFormat="1" ht="21.75" customHeight="1">
      <c r="A17" s="357" t="s">
        <v>296</v>
      </c>
      <c r="B17" s="358">
        <f>SUM(B18:B21)</f>
        <v>1832</v>
      </c>
      <c r="C17" s="359">
        <f>SUM(C18:C21)</f>
        <v>95</v>
      </c>
      <c r="D17" s="360">
        <f t="shared" ref="D17:N17" si="1">SUM(D18:D21)</f>
        <v>193</v>
      </c>
      <c r="E17" s="360">
        <f t="shared" si="1"/>
        <v>39</v>
      </c>
      <c r="F17" s="360">
        <f t="shared" si="1"/>
        <v>0</v>
      </c>
      <c r="G17" s="360">
        <f t="shared" si="1"/>
        <v>155</v>
      </c>
      <c r="H17" s="360">
        <f t="shared" si="1"/>
        <v>2</v>
      </c>
      <c r="I17" s="360">
        <f t="shared" si="1"/>
        <v>0</v>
      </c>
      <c r="J17" s="360">
        <f t="shared" si="1"/>
        <v>45</v>
      </c>
      <c r="K17" s="360">
        <f t="shared" si="1"/>
        <v>28</v>
      </c>
      <c r="L17" s="360">
        <f t="shared" si="1"/>
        <v>825</v>
      </c>
      <c r="M17" s="360">
        <f t="shared" si="1"/>
        <v>193</v>
      </c>
      <c r="N17" s="361">
        <f t="shared" si="1"/>
        <v>257</v>
      </c>
      <c r="O17" s="359">
        <f>SUM(O18:O21)</f>
        <v>888</v>
      </c>
      <c r="P17" s="360">
        <f t="shared" ref="P17:S17" si="2">SUM(P18:P21)</f>
        <v>138</v>
      </c>
      <c r="Q17" s="360">
        <f>SUM(Q18:Q21)</f>
        <v>686</v>
      </c>
      <c r="R17" s="360">
        <f t="shared" si="2"/>
        <v>11</v>
      </c>
      <c r="S17" s="361">
        <f t="shared" si="2"/>
        <v>109</v>
      </c>
      <c r="T17" s="359">
        <f>SUM(T18:T21)</f>
        <v>410</v>
      </c>
      <c r="U17" s="360">
        <f t="shared" ref="U17:W17" si="3">SUM(U18:U21)</f>
        <v>277</v>
      </c>
      <c r="V17" s="360">
        <f t="shared" si="3"/>
        <v>34</v>
      </c>
      <c r="W17" s="361">
        <f t="shared" si="3"/>
        <v>1111</v>
      </c>
      <c r="X17" s="359">
        <f>SUM(X18:X21)</f>
        <v>103</v>
      </c>
      <c r="Y17" s="360">
        <f t="shared" ref="Y17:AP17" si="4">SUM(Y18:Y21)</f>
        <v>98</v>
      </c>
      <c r="Z17" s="360">
        <f t="shared" si="4"/>
        <v>125</v>
      </c>
      <c r="AA17" s="360">
        <f t="shared" si="4"/>
        <v>137</v>
      </c>
      <c r="AB17" s="360">
        <f t="shared" si="4"/>
        <v>113</v>
      </c>
      <c r="AC17" s="360">
        <f t="shared" si="4"/>
        <v>109</v>
      </c>
      <c r="AD17" s="360">
        <f t="shared" si="4"/>
        <v>107</v>
      </c>
      <c r="AE17" s="360">
        <f t="shared" si="4"/>
        <v>101</v>
      </c>
      <c r="AF17" s="360">
        <f t="shared" si="4"/>
        <v>105</v>
      </c>
      <c r="AG17" s="360">
        <f t="shared" si="4"/>
        <v>108</v>
      </c>
      <c r="AH17" s="360">
        <f t="shared" si="4"/>
        <v>103</v>
      </c>
      <c r="AI17" s="360">
        <f t="shared" si="4"/>
        <v>101</v>
      </c>
      <c r="AJ17" s="360">
        <f t="shared" si="4"/>
        <v>102</v>
      </c>
      <c r="AK17" s="360">
        <f t="shared" si="4"/>
        <v>103</v>
      </c>
      <c r="AL17" s="360">
        <f t="shared" si="4"/>
        <v>85</v>
      </c>
      <c r="AM17" s="360">
        <f t="shared" si="4"/>
        <v>81</v>
      </c>
      <c r="AN17" s="360">
        <f t="shared" si="4"/>
        <v>75</v>
      </c>
      <c r="AO17" s="360">
        <f t="shared" si="4"/>
        <v>72</v>
      </c>
      <c r="AP17" s="361">
        <f t="shared" si="4"/>
        <v>4</v>
      </c>
    </row>
    <row r="18" spans="1:42" s="239" customFormat="1" ht="21.75" customHeight="1">
      <c r="A18" s="362" t="s">
        <v>213</v>
      </c>
      <c r="B18" s="363">
        <f>SUM(C18:N18)</f>
        <v>629</v>
      </c>
      <c r="C18" s="344">
        <v>35</v>
      </c>
      <c r="D18" s="319">
        <v>44</v>
      </c>
      <c r="E18" s="319">
        <v>26</v>
      </c>
      <c r="F18" s="319">
        <v>0</v>
      </c>
      <c r="G18" s="319">
        <v>35</v>
      </c>
      <c r="H18" s="319">
        <v>0</v>
      </c>
      <c r="I18" s="319">
        <v>0</v>
      </c>
      <c r="J18" s="319">
        <v>22</v>
      </c>
      <c r="K18" s="319">
        <v>15</v>
      </c>
      <c r="L18" s="319">
        <v>277</v>
      </c>
      <c r="M18" s="319">
        <v>105</v>
      </c>
      <c r="N18" s="343">
        <v>70</v>
      </c>
      <c r="O18" s="344">
        <v>317</v>
      </c>
      <c r="P18" s="319">
        <v>43</v>
      </c>
      <c r="Q18" s="319">
        <v>250</v>
      </c>
      <c r="R18" s="319">
        <v>5</v>
      </c>
      <c r="S18" s="343">
        <v>14</v>
      </c>
      <c r="T18" s="344">
        <v>149</v>
      </c>
      <c r="U18" s="319">
        <v>98</v>
      </c>
      <c r="V18" s="319">
        <v>10</v>
      </c>
      <c r="W18" s="343">
        <v>372</v>
      </c>
      <c r="X18" s="344">
        <v>33</v>
      </c>
      <c r="Y18" s="319">
        <v>32</v>
      </c>
      <c r="Z18" s="319">
        <v>40</v>
      </c>
      <c r="AA18" s="319">
        <v>48</v>
      </c>
      <c r="AB18" s="319">
        <v>40</v>
      </c>
      <c r="AC18" s="319">
        <v>35</v>
      </c>
      <c r="AD18" s="319">
        <v>36</v>
      </c>
      <c r="AE18" s="319">
        <v>35</v>
      </c>
      <c r="AF18" s="319">
        <v>35</v>
      </c>
      <c r="AG18" s="319">
        <v>33</v>
      </c>
      <c r="AH18" s="319">
        <v>37</v>
      </c>
      <c r="AI18" s="319">
        <v>35</v>
      </c>
      <c r="AJ18" s="319">
        <v>34</v>
      </c>
      <c r="AK18" s="319">
        <v>41</v>
      </c>
      <c r="AL18" s="319">
        <v>34</v>
      </c>
      <c r="AM18" s="319">
        <v>24</v>
      </c>
      <c r="AN18" s="319">
        <v>20</v>
      </c>
      <c r="AO18" s="319">
        <v>35</v>
      </c>
      <c r="AP18" s="343">
        <v>2</v>
      </c>
    </row>
    <row r="19" spans="1:42" s="239" customFormat="1" ht="21.75" customHeight="1">
      <c r="A19" s="362" t="s">
        <v>214</v>
      </c>
      <c r="B19" s="363">
        <f>SUM(C19:N19)</f>
        <v>222</v>
      </c>
      <c r="C19" s="344">
        <v>5</v>
      </c>
      <c r="D19" s="319">
        <v>19</v>
      </c>
      <c r="E19" s="319">
        <v>1</v>
      </c>
      <c r="F19" s="319">
        <v>0</v>
      </c>
      <c r="G19" s="319">
        <v>37</v>
      </c>
      <c r="H19" s="319">
        <v>0</v>
      </c>
      <c r="I19" s="319">
        <v>0</v>
      </c>
      <c r="J19" s="319">
        <v>6</v>
      </c>
      <c r="K19" s="319">
        <v>0</v>
      </c>
      <c r="L19" s="319">
        <v>102</v>
      </c>
      <c r="M19" s="319">
        <v>18</v>
      </c>
      <c r="N19" s="343">
        <v>34</v>
      </c>
      <c r="O19" s="344">
        <v>128</v>
      </c>
      <c r="P19" s="319">
        <v>25</v>
      </c>
      <c r="Q19" s="319">
        <v>59</v>
      </c>
      <c r="R19" s="319">
        <v>2</v>
      </c>
      <c r="S19" s="343">
        <v>8</v>
      </c>
      <c r="T19" s="344">
        <v>45</v>
      </c>
      <c r="U19" s="319">
        <v>32</v>
      </c>
      <c r="V19" s="319">
        <v>5</v>
      </c>
      <c r="W19" s="343">
        <v>140</v>
      </c>
      <c r="X19" s="344">
        <v>8</v>
      </c>
      <c r="Y19" s="319">
        <v>8</v>
      </c>
      <c r="Z19" s="319">
        <v>13</v>
      </c>
      <c r="AA19" s="319">
        <v>15</v>
      </c>
      <c r="AB19" s="319">
        <v>12</v>
      </c>
      <c r="AC19" s="319">
        <v>17</v>
      </c>
      <c r="AD19" s="319">
        <v>14</v>
      </c>
      <c r="AE19" s="319">
        <v>10</v>
      </c>
      <c r="AF19" s="319">
        <v>11</v>
      </c>
      <c r="AG19" s="319">
        <v>16</v>
      </c>
      <c r="AH19" s="319">
        <v>12</v>
      </c>
      <c r="AI19" s="319">
        <v>13</v>
      </c>
      <c r="AJ19" s="319">
        <v>13</v>
      </c>
      <c r="AK19" s="319">
        <v>13</v>
      </c>
      <c r="AL19" s="319">
        <v>14</v>
      </c>
      <c r="AM19" s="319">
        <v>15</v>
      </c>
      <c r="AN19" s="319">
        <v>11</v>
      </c>
      <c r="AO19" s="319">
        <v>7</v>
      </c>
      <c r="AP19" s="343">
        <v>0</v>
      </c>
    </row>
    <row r="20" spans="1:42" s="239" customFormat="1" ht="21.75" customHeight="1">
      <c r="A20" s="362" t="s">
        <v>215</v>
      </c>
      <c r="B20" s="363">
        <f>SUM(C20:N20)</f>
        <v>541</v>
      </c>
      <c r="C20" s="344">
        <v>32</v>
      </c>
      <c r="D20" s="319">
        <v>88</v>
      </c>
      <c r="E20" s="319">
        <v>8</v>
      </c>
      <c r="F20" s="319">
        <v>0</v>
      </c>
      <c r="G20" s="319">
        <v>61</v>
      </c>
      <c r="H20" s="319">
        <v>0</v>
      </c>
      <c r="I20" s="319">
        <v>0</v>
      </c>
      <c r="J20" s="319">
        <v>5</v>
      </c>
      <c r="K20" s="319">
        <v>4</v>
      </c>
      <c r="L20" s="319">
        <v>240</v>
      </c>
      <c r="M20" s="319">
        <v>21</v>
      </c>
      <c r="N20" s="343">
        <v>82</v>
      </c>
      <c r="O20" s="344">
        <v>229</v>
      </c>
      <c r="P20" s="319">
        <v>35</v>
      </c>
      <c r="Q20" s="319">
        <v>204</v>
      </c>
      <c r="R20" s="319">
        <v>0</v>
      </c>
      <c r="S20" s="343">
        <v>73</v>
      </c>
      <c r="T20" s="344">
        <v>111</v>
      </c>
      <c r="U20" s="319">
        <v>94</v>
      </c>
      <c r="V20" s="319">
        <v>11</v>
      </c>
      <c r="W20" s="343">
        <v>325</v>
      </c>
      <c r="X20" s="344">
        <v>40</v>
      </c>
      <c r="Y20" s="319">
        <v>29</v>
      </c>
      <c r="Z20" s="319">
        <v>44</v>
      </c>
      <c r="AA20" s="319">
        <v>44</v>
      </c>
      <c r="AB20" s="319">
        <v>32</v>
      </c>
      <c r="AC20" s="319">
        <v>35</v>
      </c>
      <c r="AD20" s="319">
        <v>27</v>
      </c>
      <c r="AE20" s="319">
        <v>29</v>
      </c>
      <c r="AF20" s="319">
        <v>35</v>
      </c>
      <c r="AG20" s="319">
        <v>31</v>
      </c>
      <c r="AH20" s="319">
        <v>24</v>
      </c>
      <c r="AI20" s="319">
        <v>33</v>
      </c>
      <c r="AJ20" s="319">
        <v>30</v>
      </c>
      <c r="AK20" s="319">
        <v>27</v>
      </c>
      <c r="AL20" s="319">
        <v>14</v>
      </c>
      <c r="AM20" s="319">
        <v>25</v>
      </c>
      <c r="AN20" s="319">
        <v>23</v>
      </c>
      <c r="AO20" s="319">
        <v>18</v>
      </c>
      <c r="AP20" s="343">
        <v>1</v>
      </c>
    </row>
    <row r="21" spans="1:42" s="239" customFormat="1" ht="21.75" customHeight="1">
      <c r="A21" s="364" t="s">
        <v>216</v>
      </c>
      <c r="B21" s="365">
        <f t="shared" ref="B21" si="5">SUM(C21:N21)</f>
        <v>440</v>
      </c>
      <c r="C21" s="350">
        <v>23</v>
      </c>
      <c r="D21" s="349">
        <v>42</v>
      </c>
      <c r="E21" s="349">
        <v>4</v>
      </c>
      <c r="F21" s="349">
        <v>0</v>
      </c>
      <c r="G21" s="349">
        <v>22</v>
      </c>
      <c r="H21" s="349">
        <v>2</v>
      </c>
      <c r="I21" s="349">
        <v>0</v>
      </c>
      <c r="J21" s="349">
        <v>12</v>
      </c>
      <c r="K21" s="349">
        <v>9</v>
      </c>
      <c r="L21" s="349">
        <v>206</v>
      </c>
      <c r="M21" s="349">
        <v>49</v>
      </c>
      <c r="N21" s="351">
        <v>71</v>
      </c>
      <c r="O21" s="350">
        <v>214</v>
      </c>
      <c r="P21" s="349">
        <v>35</v>
      </c>
      <c r="Q21" s="349">
        <v>173</v>
      </c>
      <c r="R21" s="349">
        <v>4</v>
      </c>
      <c r="S21" s="351">
        <v>14</v>
      </c>
      <c r="T21" s="350">
        <v>105</v>
      </c>
      <c r="U21" s="349">
        <v>53</v>
      </c>
      <c r="V21" s="349">
        <v>8</v>
      </c>
      <c r="W21" s="351">
        <v>274</v>
      </c>
      <c r="X21" s="350">
        <v>22</v>
      </c>
      <c r="Y21" s="349">
        <v>29</v>
      </c>
      <c r="Z21" s="349">
        <v>28</v>
      </c>
      <c r="AA21" s="349">
        <v>30</v>
      </c>
      <c r="AB21" s="349">
        <v>29</v>
      </c>
      <c r="AC21" s="349">
        <v>22</v>
      </c>
      <c r="AD21" s="349">
        <v>30</v>
      </c>
      <c r="AE21" s="349">
        <v>27</v>
      </c>
      <c r="AF21" s="349">
        <v>24</v>
      </c>
      <c r="AG21" s="349">
        <v>28</v>
      </c>
      <c r="AH21" s="349">
        <v>30</v>
      </c>
      <c r="AI21" s="349">
        <v>20</v>
      </c>
      <c r="AJ21" s="349">
        <v>25</v>
      </c>
      <c r="AK21" s="349">
        <v>22</v>
      </c>
      <c r="AL21" s="349">
        <v>23</v>
      </c>
      <c r="AM21" s="349">
        <v>17</v>
      </c>
      <c r="AN21" s="349">
        <v>21</v>
      </c>
      <c r="AO21" s="349">
        <v>12</v>
      </c>
      <c r="AP21" s="351">
        <v>1</v>
      </c>
    </row>
    <row r="22" spans="1:42" s="239" customFormat="1" ht="21.75" customHeight="1">
      <c r="A22" s="366" t="s">
        <v>260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 t="s">
        <v>274</v>
      </c>
      <c r="O22" s="319"/>
      <c r="P22" s="319"/>
      <c r="Q22" s="319"/>
      <c r="R22" s="319"/>
      <c r="S22" s="319"/>
      <c r="T22" s="319"/>
      <c r="U22" s="319"/>
      <c r="V22" s="319"/>
      <c r="W22" s="319" t="s">
        <v>274</v>
      </c>
      <c r="X22" s="319"/>
      <c r="Y22" s="319"/>
      <c r="Z22" s="319"/>
      <c r="AA22" s="319"/>
      <c r="AB22" s="319"/>
    </row>
    <row r="23" spans="1:42">
      <c r="N23" s="315" t="s">
        <v>274</v>
      </c>
      <c r="W23" s="228" t="s">
        <v>274</v>
      </c>
    </row>
    <row r="24" spans="1:42">
      <c r="N24" s="315" t="s">
        <v>274</v>
      </c>
      <c r="W24" s="228" t="s">
        <v>274</v>
      </c>
    </row>
  </sheetData>
  <mergeCells count="14">
    <mergeCell ref="A1:AB1"/>
    <mergeCell ref="A3:A4"/>
    <mergeCell ref="B3:B4"/>
    <mergeCell ref="C3:N3"/>
    <mergeCell ref="O3:S3"/>
    <mergeCell ref="T3:W3"/>
    <mergeCell ref="X3:AB3"/>
    <mergeCell ref="A13:AP13"/>
    <mergeCell ref="A15:A16"/>
    <mergeCell ref="B15:B16"/>
    <mergeCell ref="C15:N15"/>
    <mergeCell ref="O15:S15"/>
    <mergeCell ref="T15:W15"/>
    <mergeCell ref="X15:AP15"/>
  </mergeCells>
  <phoneticPr fontId="2"/>
  <pageMargins left="0.78740157480314965" right="0.78740157480314965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FF95-FFD0-40FF-BDB1-870806F98A69}">
  <sheetPr>
    <pageSetUpPr fitToPage="1"/>
  </sheetPr>
  <dimension ref="A1:Q8"/>
  <sheetViews>
    <sheetView zoomScaleNormal="100" workbookViewId="0">
      <selection activeCell="G3" sqref="G3"/>
    </sheetView>
  </sheetViews>
  <sheetFormatPr defaultColWidth="6.75" defaultRowHeight="18"/>
  <cols>
    <col min="1" max="1" width="6.5" style="368" customWidth="1"/>
    <col min="2" max="2" width="5.5" style="368" bestFit="1" customWidth="1"/>
    <col min="3" max="6" width="4.83203125" style="368" customWidth="1"/>
    <col min="7" max="16" width="6.33203125" style="368" customWidth="1"/>
    <col min="17" max="18" width="6.5" style="368" customWidth="1"/>
    <col min="19" max="16384" width="6.75" style="368"/>
  </cols>
  <sheetData>
    <row r="1" spans="1:17">
      <c r="A1" s="367" t="s">
        <v>318</v>
      </c>
    </row>
    <row r="3" spans="1:17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70" t="s">
        <v>319</v>
      </c>
    </row>
    <row r="4" spans="1:17" ht="22.5" customHeight="1">
      <c r="A4" s="371" t="s">
        <v>320</v>
      </c>
      <c r="B4" s="543" t="s">
        <v>321</v>
      </c>
      <c r="C4" s="543"/>
      <c r="D4" s="543"/>
      <c r="E4" s="543"/>
      <c r="F4" s="543"/>
      <c r="G4" s="544" t="s">
        <v>322</v>
      </c>
      <c r="H4" s="543"/>
      <c r="I4" s="543"/>
      <c r="J4" s="543"/>
      <c r="K4" s="543"/>
      <c r="L4" s="543"/>
      <c r="M4" s="543"/>
      <c r="N4" s="543"/>
      <c r="O4" s="543"/>
      <c r="P4" s="545"/>
      <c r="Q4" s="372" t="s">
        <v>323</v>
      </c>
    </row>
    <row r="5" spans="1:17" s="378" customFormat="1" ht="140.1" customHeight="1">
      <c r="A5" s="373" t="s">
        <v>324</v>
      </c>
      <c r="B5" s="374" t="s">
        <v>325</v>
      </c>
      <c r="C5" s="374" t="s">
        <v>326</v>
      </c>
      <c r="D5" s="374" t="s">
        <v>327</v>
      </c>
      <c r="E5" s="374" t="s">
        <v>328</v>
      </c>
      <c r="F5" s="374" t="s">
        <v>329</v>
      </c>
      <c r="G5" s="375" t="s">
        <v>325</v>
      </c>
      <c r="H5" s="376" t="s">
        <v>330</v>
      </c>
      <c r="I5" s="376" t="s">
        <v>331</v>
      </c>
      <c r="J5" s="376" t="s">
        <v>332</v>
      </c>
      <c r="K5" s="376" t="s">
        <v>333</v>
      </c>
      <c r="L5" s="376" t="s">
        <v>334</v>
      </c>
      <c r="M5" s="376" t="s">
        <v>87</v>
      </c>
      <c r="N5" s="376" t="s">
        <v>335</v>
      </c>
      <c r="O5" s="376" t="s">
        <v>336</v>
      </c>
      <c r="P5" s="377" t="s">
        <v>337</v>
      </c>
      <c r="Q5" s="377" t="s">
        <v>324</v>
      </c>
    </row>
    <row r="6" spans="1:17" s="382" customFormat="1" ht="31.8" customHeight="1">
      <c r="A6" s="379">
        <v>49</v>
      </c>
      <c r="B6" s="379">
        <f>SUM(C6:F6)</f>
        <v>677</v>
      </c>
      <c r="C6" s="379">
        <v>86</v>
      </c>
      <c r="D6" s="379">
        <v>201</v>
      </c>
      <c r="E6" s="379">
        <v>233</v>
      </c>
      <c r="F6" s="379">
        <v>157</v>
      </c>
      <c r="G6" s="380">
        <f>SUM(H6:M6)</f>
        <v>694</v>
      </c>
      <c r="H6" s="379">
        <v>58</v>
      </c>
      <c r="I6" s="379">
        <v>12</v>
      </c>
      <c r="J6" s="379">
        <v>20</v>
      </c>
      <c r="K6" s="379">
        <v>4</v>
      </c>
      <c r="L6" s="379">
        <v>527</v>
      </c>
      <c r="M6" s="379">
        <v>73</v>
      </c>
      <c r="N6" s="379">
        <v>20</v>
      </c>
      <c r="O6" s="379">
        <v>107</v>
      </c>
      <c r="P6" s="381">
        <v>20065</v>
      </c>
      <c r="Q6" s="379">
        <v>32</v>
      </c>
    </row>
    <row r="7" spans="1:17" s="388" customFormat="1" ht="20.25" customHeight="1">
      <c r="A7" s="383" t="s">
        <v>338</v>
      </c>
      <c r="B7" s="384">
        <f>+B6/$B$6</f>
        <v>1</v>
      </c>
      <c r="C7" s="384">
        <f>+C6/$B$6</f>
        <v>0.12703101920236337</v>
      </c>
      <c r="D7" s="384">
        <f>+D6/$B$6</f>
        <v>0.29689807976366323</v>
      </c>
      <c r="E7" s="384">
        <f>+E6/$B$6</f>
        <v>0.34416543574593794</v>
      </c>
      <c r="F7" s="384">
        <f>+F6/$B$6</f>
        <v>0.23190546528803546</v>
      </c>
      <c r="G7" s="385">
        <f t="shared" ref="G7:M7" si="0">+G6/$G$6</f>
        <v>1</v>
      </c>
      <c r="H7" s="386">
        <f t="shared" si="0"/>
        <v>8.3573487031700283E-2</v>
      </c>
      <c r="I7" s="386">
        <f t="shared" si="0"/>
        <v>1.7291066282420751E-2</v>
      </c>
      <c r="J7" s="386">
        <f t="shared" si="0"/>
        <v>2.8818443804034581E-2</v>
      </c>
      <c r="K7" s="386">
        <f t="shared" si="0"/>
        <v>5.763688760806916E-3</v>
      </c>
      <c r="L7" s="386">
        <f t="shared" si="0"/>
        <v>0.75936599423631124</v>
      </c>
      <c r="M7" s="386">
        <f t="shared" si="0"/>
        <v>0.10518731988472622</v>
      </c>
      <c r="N7" s="383"/>
      <c r="O7" s="383"/>
      <c r="P7" s="387"/>
      <c r="Q7" s="383"/>
    </row>
    <row r="8" spans="1:17" ht="27.75" customHeight="1">
      <c r="A8" s="369" t="s">
        <v>339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</row>
  </sheetData>
  <mergeCells count="2">
    <mergeCell ref="B4:F4"/>
    <mergeCell ref="G4:P4"/>
  </mergeCells>
  <phoneticPr fontId="2"/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8B93-0F1D-488F-BC92-01FAA52406B1}">
  <sheetPr>
    <pageSetUpPr fitToPage="1"/>
  </sheetPr>
  <dimension ref="A1:G80"/>
  <sheetViews>
    <sheetView zoomScaleNormal="100" zoomScaleSheetLayoutView="70" workbookViewId="0">
      <pane xSplit="3" ySplit="4" topLeftCell="D5" activePane="bottomRight" state="frozen"/>
      <selection pane="topRight" activeCell="E34" sqref="E34"/>
      <selection pane="bottomLeft" activeCell="E34" sqref="E34"/>
      <selection pane="bottomRight" activeCell="D2" sqref="D2"/>
    </sheetView>
  </sheetViews>
  <sheetFormatPr defaultColWidth="8.9140625" defaultRowHeight="12"/>
  <cols>
    <col min="1" max="1" width="4.4140625" style="2" customWidth="1"/>
    <col min="2" max="2" width="10" style="2" customWidth="1"/>
    <col min="3" max="3" width="4.58203125" style="2" customWidth="1"/>
    <col min="4" max="6" width="11.9140625" style="2" customWidth="1"/>
    <col min="7" max="7" width="14.1640625" style="2" customWidth="1"/>
    <col min="8" max="8" width="2.58203125" style="2" customWidth="1"/>
    <col min="9" max="9" width="10.58203125" style="2" customWidth="1"/>
    <col min="10" max="16384" width="8.9140625" style="2"/>
  </cols>
  <sheetData>
    <row r="1" spans="1:7" ht="16.2">
      <c r="A1" s="49" t="s">
        <v>61</v>
      </c>
    </row>
    <row r="2" spans="1:7" s="51" customFormat="1" ht="20.25" customHeight="1" thickBot="1">
      <c r="A2" s="50"/>
      <c r="E2" s="397" t="s">
        <v>62</v>
      </c>
      <c r="F2" s="398"/>
      <c r="G2" s="398"/>
    </row>
    <row r="3" spans="1:7" ht="15" customHeight="1" thickTop="1">
      <c r="A3" s="7"/>
      <c r="B3" s="7"/>
      <c r="C3" s="8"/>
      <c r="D3" s="399" t="s">
        <v>63</v>
      </c>
      <c r="E3" s="400"/>
      <c r="F3" s="401"/>
      <c r="G3" s="402" t="s">
        <v>64</v>
      </c>
    </row>
    <row r="4" spans="1:7" ht="15" customHeight="1">
      <c r="A4" s="10"/>
      <c r="B4" s="10"/>
      <c r="C4" s="11"/>
      <c r="D4" s="13" t="s">
        <v>65</v>
      </c>
      <c r="E4" s="13" t="s">
        <v>66</v>
      </c>
      <c r="F4" s="13" t="s">
        <v>67</v>
      </c>
      <c r="G4" s="403"/>
    </row>
    <row r="5" spans="1:7" ht="15" customHeight="1">
      <c r="A5" s="34"/>
      <c r="B5" s="52" t="s">
        <v>12</v>
      </c>
      <c r="C5" s="53"/>
      <c r="D5" s="54">
        <f>D6+D7</f>
        <v>56</v>
      </c>
      <c r="E5" s="54">
        <f>E6+E7</f>
        <v>311</v>
      </c>
      <c r="F5" s="54">
        <f>F6+F7</f>
        <v>212</v>
      </c>
      <c r="G5" s="55">
        <f>D5+E5+F5</f>
        <v>579</v>
      </c>
    </row>
    <row r="6" spans="1:7" ht="15" customHeight="1">
      <c r="B6" s="56" t="s">
        <v>13</v>
      </c>
      <c r="C6" s="57"/>
      <c r="D6" s="54">
        <f>SUM(D47:D58)</f>
        <v>37</v>
      </c>
      <c r="E6" s="54">
        <f>SUM(E47:E58)</f>
        <v>275</v>
      </c>
      <c r="F6" s="54">
        <f>SUM(F47:F58)</f>
        <v>193</v>
      </c>
      <c r="G6" s="58">
        <f>D6+E6+F6</f>
        <v>505</v>
      </c>
    </row>
    <row r="7" spans="1:7" ht="15" customHeight="1">
      <c r="B7" s="56" t="s">
        <v>14</v>
      </c>
      <c r="C7" s="57"/>
      <c r="D7" s="54">
        <f>D9+D13+D16+D20+D25+D33+D39</f>
        <v>19</v>
      </c>
      <c r="E7" s="54">
        <f>E9+E13+E16+E20+E25+E33+E39</f>
        <v>36</v>
      </c>
      <c r="F7" s="54">
        <f>F9+F13+F16+F20+F25+F33+F39</f>
        <v>19</v>
      </c>
      <c r="G7" s="58">
        <f>D7+E7+F7</f>
        <v>74</v>
      </c>
    </row>
    <row r="8" spans="1:7" ht="15" customHeight="1">
      <c r="B8" s="59"/>
      <c r="C8" s="60"/>
      <c r="D8" s="54"/>
      <c r="E8" s="54"/>
      <c r="F8" s="54"/>
      <c r="G8" s="58"/>
    </row>
    <row r="9" spans="1:7" ht="15" customHeight="1">
      <c r="A9" s="395" t="s">
        <v>15</v>
      </c>
      <c r="B9" s="395"/>
      <c r="C9" s="396"/>
      <c r="D9" s="54">
        <f>SUM(D10:D11)</f>
        <v>0</v>
      </c>
      <c r="E9" s="54">
        <f>SUM(E10:E11)</f>
        <v>11</v>
      </c>
      <c r="F9" s="54">
        <f>SUM(F10:F11)</f>
        <v>2</v>
      </c>
      <c r="G9" s="58">
        <f>D9+E9+F9</f>
        <v>13</v>
      </c>
    </row>
    <row r="10" spans="1:7" ht="15" customHeight="1">
      <c r="B10" s="56" t="s">
        <v>16</v>
      </c>
      <c r="C10" s="57"/>
      <c r="D10" s="54">
        <v>0</v>
      </c>
      <c r="E10" s="54">
        <v>6</v>
      </c>
      <c r="F10" s="54">
        <v>1</v>
      </c>
      <c r="G10" s="58">
        <f>D10+E10+F10</f>
        <v>7</v>
      </c>
    </row>
    <row r="11" spans="1:7" ht="15" customHeight="1">
      <c r="B11" s="56" t="s">
        <v>17</v>
      </c>
      <c r="C11" s="57"/>
      <c r="D11" s="54">
        <v>0</v>
      </c>
      <c r="E11" s="54">
        <v>5</v>
      </c>
      <c r="F11" s="54">
        <v>1</v>
      </c>
      <c r="G11" s="58">
        <f>D11+E11+F11</f>
        <v>6</v>
      </c>
    </row>
    <row r="12" spans="1:7" ht="15" customHeight="1">
      <c r="B12" s="56"/>
      <c r="C12" s="57"/>
      <c r="D12" s="54"/>
      <c r="E12" s="54"/>
      <c r="F12" s="54"/>
      <c r="G12" s="58"/>
    </row>
    <row r="13" spans="1:7" ht="15" customHeight="1">
      <c r="A13" s="395" t="s">
        <v>18</v>
      </c>
      <c r="B13" s="395"/>
      <c r="C13" s="396"/>
      <c r="D13" s="54">
        <f>D14</f>
        <v>3</v>
      </c>
      <c r="E13" s="54">
        <f>E14</f>
        <v>3</v>
      </c>
      <c r="F13" s="54">
        <f>F14</f>
        <v>1</v>
      </c>
      <c r="G13" s="58">
        <f>D13+E13+F13</f>
        <v>7</v>
      </c>
    </row>
    <row r="14" spans="1:7" ht="15" customHeight="1">
      <c r="B14" s="56" t="s">
        <v>19</v>
      </c>
      <c r="C14" s="57"/>
      <c r="D14" s="54">
        <v>3</v>
      </c>
      <c r="E14" s="54">
        <v>3</v>
      </c>
      <c r="F14" s="54">
        <v>1</v>
      </c>
      <c r="G14" s="58">
        <f>D14+E14+F14</f>
        <v>7</v>
      </c>
    </row>
    <row r="15" spans="1:7" ht="15" customHeight="1">
      <c r="B15" s="56"/>
      <c r="C15" s="57"/>
      <c r="D15" s="54"/>
      <c r="E15" s="54"/>
      <c r="F15" s="54"/>
      <c r="G15" s="58"/>
    </row>
    <row r="16" spans="1:7" ht="15" customHeight="1">
      <c r="A16" s="395" t="s">
        <v>20</v>
      </c>
      <c r="B16" s="395"/>
      <c r="C16" s="396"/>
      <c r="D16" s="54">
        <f>SUM(D17:D18)</f>
        <v>2</v>
      </c>
      <c r="E16" s="54">
        <f>SUM(E17:E18)</f>
        <v>0</v>
      </c>
      <c r="F16" s="54">
        <f>SUM(F17:F18)</f>
        <v>0</v>
      </c>
      <c r="G16" s="58">
        <f>D16+E16+F16</f>
        <v>2</v>
      </c>
    </row>
    <row r="17" spans="1:7" ht="15" customHeight="1">
      <c r="B17" s="56" t="s">
        <v>68</v>
      </c>
      <c r="C17" s="57"/>
      <c r="D17" s="54">
        <v>1</v>
      </c>
      <c r="E17" s="54">
        <v>0</v>
      </c>
      <c r="F17" s="54">
        <v>0</v>
      </c>
      <c r="G17" s="58">
        <f>D17+E17+F17</f>
        <v>1</v>
      </c>
    </row>
    <row r="18" spans="1:7" ht="15" customHeight="1">
      <c r="B18" s="56" t="s">
        <v>69</v>
      </c>
      <c r="C18" s="57"/>
      <c r="D18" s="54">
        <v>1</v>
      </c>
      <c r="E18" s="54">
        <v>0</v>
      </c>
      <c r="F18" s="54">
        <v>0</v>
      </c>
      <c r="G18" s="58">
        <f>D18+E18+F18</f>
        <v>1</v>
      </c>
    </row>
    <row r="19" spans="1:7" ht="15" customHeight="1">
      <c r="B19" s="56"/>
      <c r="C19" s="57"/>
      <c r="D19" s="54"/>
      <c r="E19" s="54"/>
      <c r="F19" s="54"/>
      <c r="G19" s="58"/>
    </row>
    <row r="20" spans="1:7" ht="15" customHeight="1">
      <c r="A20" s="395" t="s">
        <v>23</v>
      </c>
      <c r="B20" s="395"/>
      <c r="C20" s="396"/>
      <c r="D20" s="54">
        <f>SUM(D21:D23)</f>
        <v>0</v>
      </c>
      <c r="E20" s="54">
        <f>SUM(E21:E23)</f>
        <v>3</v>
      </c>
      <c r="F20" s="54">
        <f>SUM(F21:F23)</f>
        <v>3</v>
      </c>
      <c r="G20" s="58">
        <f>D20+E20+F20</f>
        <v>6</v>
      </c>
    </row>
    <row r="21" spans="1:7" ht="15" customHeight="1">
      <c r="B21" s="56" t="s">
        <v>24</v>
      </c>
      <c r="C21" s="57"/>
      <c r="D21" s="54">
        <v>0</v>
      </c>
      <c r="E21" s="54">
        <v>0</v>
      </c>
      <c r="F21" s="54">
        <v>2</v>
      </c>
      <c r="G21" s="58">
        <f>D21+E21+F21</f>
        <v>2</v>
      </c>
    </row>
    <row r="22" spans="1:7" ht="15" customHeight="1">
      <c r="B22" s="56" t="s">
        <v>25</v>
      </c>
      <c r="C22" s="57"/>
      <c r="D22" s="54">
        <v>0</v>
      </c>
      <c r="E22" s="54">
        <v>0</v>
      </c>
      <c r="F22" s="54">
        <v>1</v>
      </c>
      <c r="G22" s="58">
        <f>D22+E22+F22</f>
        <v>1</v>
      </c>
    </row>
    <row r="23" spans="1:7" ht="15" customHeight="1">
      <c r="B23" s="56" t="s">
        <v>26</v>
      </c>
      <c r="C23" s="57"/>
      <c r="D23" s="54">
        <v>0</v>
      </c>
      <c r="E23" s="54">
        <v>3</v>
      </c>
      <c r="F23" s="54">
        <v>0</v>
      </c>
      <c r="G23" s="58">
        <f>D23+E23+F23</f>
        <v>3</v>
      </c>
    </row>
    <row r="24" spans="1:7" ht="15" customHeight="1">
      <c r="B24" s="56"/>
      <c r="C24" s="57"/>
      <c r="D24" s="54"/>
      <c r="E24" s="54"/>
      <c r="F24" s="54"/>
      <c r="G24" s="58"/>
    </row>
    <row r="25" spans="1:7" ht="15" customHeight="1">
      <c r="A25" s="395" t="s">
        <v>27</v>
      </c>
      <c r="B25" s="395"/>
      <c r="C25" s="396"/>
      <c r="D25" s="54">
        <f>SUM(D26:D31)</f>
        <v>8</v>
      </c>
      <c r="E25" s="54">
        <f>SUM(E26:E31)</f>
        <v>0</v>
      </c>
      <c r="F25" s="54">
        <f>SUM(F26:F31)</f>
        <v>4</v>
      </c>
      <c r="G25" s="58">
        <f t="shared" ref="G25:G31" si="0">D25+E25+F25</f>
        <v>12</v>
      </c>
    </row>
    <row r="26" spans="1:7" ht="15" customHeight="1">
      <c r="B26" s="56" t="s">
        <v>28</v>
      </c>
      <c r="C26" s="57"/>
      <c r="D26" s="54">
        <v>1</v>
      </c>
      <c r="E26" s="54">
        <v>0</v>
      </c>
      <c r="F26" s="54">
        <v>2</v>
      </c>
      <c r="G26" s="58">
        <f t="shared" si="0"/>
        <v>3</v>
      </c>
    </row>
    <row r="27" spans="1:7" ht="15" customHeight="1">
      <c r="B27" s="56" t="s">
        <v>29</v>
      </c>
      <c r="C27" s="57"/>
      <c r="D27" s="54">
        <v>0</v>
      </c>
      <c r="E27" s="54">
        <v>0</v>
      </c>
      <c r="F27" s="54">
        <v>0</v>
      </c>
      <c r="G27" s="58">
        <f t="shared" si="0"/>
        <v>0</v>
      </c>
    </row>
    <row r="28" spans="1:7" ht="15" customHeight="1">
      <c r="B28" s="56" t="s">
        <v>31</v>
      </c>
      <c r="C28" s="57"/>
      <c r="D28" s="54">
        <v>2</v>
      </c>
      <c r="E28" s="54">
        <v>0</v>
      </c>
      <c r="F28" s="54">
        <v>0</v>
      </c>
      <c r="G28" s="58">
        <f t="shared" si="0"/>
        <v>2</v>
      </c>
    </row>
    <row r="29" spans="1:7" ht="15" customHeight="1">
      <c r="B29" s="56" t="s">
        <v>32</v>
      </c>
      <c r="C29" s="57"/>
      <c r="D29" s="54">
        <v>1</v>
      </c>
      <c r="E29" s="54">
        <v>0</v>
      </c>
      <c r="F29" s="54">
        <v>0</v>
      </c>
      <c r="G29" s="58">
        <f t="shared" si="0"/>
        <v>1</v>
      </c>
    </row>
    <row r="30" spans="1:7" ht="15" customHeight="1">
      <c r="B30" s="56" t="s">
        <v>33</v>
      </c>
      <c r="C30" s="57"/>
      <c r="D30" s="54">
        <v>1</v>
      </c>
      <c r="E30" s="54">
        <v>0</v>
      </c>
      <c r="F30" s="54">
        <v>0</v>
      </c>
      <c r="G30" s="58">
        <f t="shared" si="0"/>
        <v>1</v>
      </c>
    </row>
    <row r="31" spans="1:7" ht="15" customHeight="1">
      <c r="B31" s="56" t="s">
        <v>70</v>
      </c>
      <c r="C31" s="57"/>
      <c r="D31" s="54">
        <v>3</v>
      </c>
      <c r="E31" s="54">
        <v>0</v>
      </c>
      <c r="F31" s="54">
        <v>2</v>
      </c>
      <c r="G31" s="58">
        <f t="shared" si="0"/>
        <v>5</v>
      </c>
    </row>
    <row r="32" spans="1:7" ht="15" customHeight="1">
      <c r="B32" s="56"/>
      <c r="C32" s="57"/>
      <c r="D32" s="54"/>
      <c r="E32" s="54"/>
      <c r="F32" s="54"/>
      <c r="G32" s="58"/>
    </row>
    <row r="33" spans="1:7" ht="15" customHeight="1">
      <c r="A33" s="395" t="s">
        <v>35</v>
      </c>
      <c r="B33" s="395"/>
      <c r="C33" s="396"/>
      <c r="D33" s="54">
        <f>SUM(D34:D37)</f>
        <v>2</v>
      </c>
      <c r="E33" s="54">
        <f>SUM(E34:E37)</f>
        <v>6</v>
      </c>
      <c r="F33" s="54">
        <f>SUM(F34:F37)</f>
        <v>1</v>
      </c>
      <c r="G33" s="58">
        <f>D33+E33+F33</f>
        <v>9</v>
      </c>
    </row>
    <row r="34" spans="1:7" ht="15" customHeight="1">
      <c r="B34" s="56" t="s">
        <v>36</v>
      </c>
      <c r="C34" s="57"/>
      <c r="D34" s="54">
        <v>1</v>
      </c>
      <c r="E34" s="54">
        <v>0</v>
      </c>
      <c r="F34" s="54">
        <v>0</v>
      </c>
      <c r="G34" s="58">
        <f>D34+E34+F34</f>
        <v>1</v>
      </c>
    </row>
    <row r="35" spans="1:7" ht="15" customHeight="1">
      <c r="B35" s="56" t="s">
        <v>37</v>
      </c>
      <c r="C35" s="57"/>
      <c r="D35" s="54">
        <v>1</v>
      </c>
      <c r="E35" s="54">
        <v>0</v>
      </c>
      <c r="F35" s="54">
        <v>0</v>
      </c>
      <c r="G35" s="58">
        <f>D35+E35+F35</f>
        <v>1</v>
      </c>
    </row>
    <row r="36" spans="1:7" ht="15" customHeight="1">
      <c r="B36" s="56" t="s">
        <v>72</v>
      </c>
      <c r="C36" s="57"/>
      <c r="D36" s="54">
        <v>0</v>
      </c>
      <c r="E36" s="54">
        <v>3</v>
      </c>
      <c r="F36" s="54">
        <v>0</v>
      </c>
      <c r="G36" s="58">
        <f>D36+E36+F36</f>
        <v>3</v>
      </c>
    </row>
    <row r="37" spans="1:7" ht="15" customHeight="1">
      <c r="B37" s="56" t="s">
        <v>39</v>
      </c>
      <c r="C37" s="57"/>
      <c r="D37" s="54">
        <v>0</v>
      </c>
      <c r="E37" s="54">
        <v>3</v>
      </c>
      <c r="F37" s="54">
        <v>1</v>
      </c>
      <c r="G37" s="58">
        <f>D37+E37+F37</f>
        <v>4</v>
      </c>
    </row>
    <row r="38" spans="1:7" ht="15" customHeight="1">
      <c r="B38" s="56"/>
      <c r="C38" s="57"/>
      <c r="D38" s="54"/>
      <c r="E38" s="54"/>
      <c r="F38" s="54"/>
      <c r="G38" s="58"/>
    </row>
    <row r="39" spans="1:7" ht="15" customHeight="1">
      <c r="A39" s="395" t="s">
        <v>40</v>
      </c>
      <c r="B39" s="395"/>
      <c r="C39" s="396"/>
      <c r="D39" s="54">
        <f>SUM(D40:D44)</f>
        <v>4</v>
      </c>
      <c r="E39" s="54">
        <f>SUM(E40:E44)</f>
        <v>13</v>
      </c>
      <c r="F39" s="54">
        <f>SUM(F40:F44)</f>
        <v>8</v>
      </c>
      <c r="G39" s="58">
        <f t="shared" ref="G39:G44" si="1">D39+E39+F39</f>
        <v>25</v>
      </c>
    </row>
    <row r="40" spans="1:7" ht="15" customHeight="1">
      <c r="B40" s="56" t="s">
        <v>41</v>
      </c>
      <c r="C40" s="57"/>
      <c r="D40" s="54">
        <v>0</v>
      </c>
      <c r="E40" s="54">
        <v>0</v>
      </c>
      <c r="F40" s="54">
        <v>6</v>
      </c>
      <c r="G40" s="58">
        <f t="shared" si="1"/>
        <v>6</v>
      </c>
    </row>
    <row r="41" spans="1:7" ht="15" customHeight="1">
      <c r="B41" s="56" t="s">
        <v>42</v>
      </c>
      <c r="C41" s="57"/>
      <c r="D41" s="54">
        <v>0</v>
      </c>
      <c r="E41" s="54">
        <v>2</v>
      </c>
      <c r="F41" s="54">
        <v>0</v>
      </c>
      <c r="G41" s="58">
        <f t="shared" si="1"/>
        <v>2</v>
      </c>
    </row>
    <row r="42" spans="1:7" ht="15" customHeight="1">
      <c r="B42" s="56" t="s">
        <v>43</v>
      </c>
      <c r="C42" s="57"/>
      <c r="D42" s="54">
        <v>0</v>
      </c>
      <c r="E42" s="54">
        <v>2</v>
      </c>
      <c r="F42" s="54">
        <v>0</v>
      </c>
      <c r="G42" s="58">
        <f t="shared" si="1"/>
        <v>2</v>
      </c>
    </row>
    <row r="43" spans="1:7" ht="15" customHeight="1">
      <c r="B43" s="56" t="s">
        <v>44</v>
      </c>
      <c r="C43" s="57"/>
      <c r="D43" s="54">
        <v>0</v>
      </c>
      <c r="E43" s="54">
        <v>9</v>
      </c>
      <c r="F43" s="54">
        <v>0</v>
      </c>
      <c r="G43" s="58">
        <f t="shared" si="1"/>
        <v>9</v>
      </c>
    </row>
    <row r="44" spans="1:7" ht="15" customHeight="1">
      <c r="B44" s="56" t="s">
        <v>45</v>
      </c>
      <c r="C44" s="57"/>
      <c r="D44" s="54">
        <v>4</v>
      </c>
      <c r="E44" s="54">
        <v>0</v>
      </c>
      <c r="F44" s="54">
        <v>2</v>
      </c>
      <c r="G44" s="58">
        <f t="shared" si="1"/>
        <v>6</v>
      </c>
    </row>
    <row r="45" spans="1:7" ht="15" customHeight="1">
      <c r="A45" s="10"/>
      <c r="B45" s="61"/>
      <c r="C45" s="62"/>
      <c r="D45" s="63"/>
      <c r="E45" s="63"/>
      <c r="F45" s="63"/>
      <c r="G45" s="64"/>
    </row>
    <row r="46" spans="1:7" ht="15" customHeight="1">
      <c r="B46" s="56"/>
      <c r="C46" s="57"/>
      <c r="D46" s="54"/>
      <c r="E46" s="54"/>
      <c r="F46" s="54"/>
      <c r="G46" s="58"/>
    </row>
    <row r="47" spans="1:7" ht="15" customHeight="1">
      <c r="B47" s="56" t="s">
        <v>46</v>
      </c>
      <c r="C47" s="57"/>
      <c r="D47" s="54">
        <v>0</v>
      </c>
      <c r="E47" s="54">
        <v>38</v>
      </c>
      <c r="F47" s="54">
        <v>47</v>
      </c>
      <c r="G47" s="58">
        <f t="shared" ref="G47:G58" si="2">D47+E47+F47</f>
        <v>85</v>
      </c>
    </row>
    <row r="48" spans="1:7" ht="15" customHeight="1">
      <c r="B48" s="56" t="s">
        <v>47</v>
      </c>
      <c r="C48" s="57"/>
      <c r="D48" s="54">
        <v>4</v>
      </c>
      <c r="E48" s="54">
        <v>93</v>
      </c>
      <c r="F48" s="54">
        <v>6</v>
      </c>
      <c r="G48" s="58">
        <f t="shared" si="2"/>
        <v>103</v>
      </c>
    </row>
    <row r="49" spans="1:7" ht="15" customHeight="1">
      <c r="B49" s="56" t="s">
        <v>48</v>
      </c>
      <c r="C49" s="57"/>
      <c r="D49" s="54">
        <v>0</v>
      </c>
      <c r="E49" s="54">
        <v>27</v>
      </c>
      <c r="F49" s="54">
        <v>0</v>
      </c>
      <c r="G49" s="58">
        <f t="shared" si="2"/>
        <v>27</v>
      </c>
    </row>
    <row r="50" spans="1:7" ht="15" customHeight="1">
      <c r="B50" s="56" t="s">
        <v>49</v>
      </c>
      <c r="C50" s="57"/>
      <c r="D50" s="54">
        <v>3</v>
      </c>
      <c r="E50" s="54">
        <v>9</v>
      </c>
      <c r="F50" s="54">
        <v>58</v>
      </c>
      <c r="G50" s="58">
        <f t="shared" si="2"/>
        <v>70</v>
      </c>
    </row>
    <row r="51" spans="1:7" ht="15" customHeight="1">
      <c r="B51" s="56" t="s">
        <v>50</v>
      </c>
      <c r="C51" s="57"/>
      <c r="D51" s="54">
        <v>24</v>
      </c>
      <c r="E51" s="54">
        <v>43</v>
      </c>
      <c r="F51" s="54">
        <v>18</v>
      </c>
      <c r="G51" s="58">
        <f t="shared" si="2"/>
        <v>85</v>
      </c>
    </row>
    <row r="52" spans="1:7" ht="15" customHeight="1">
      <c r="B52" s="56" t="s">
        <v>51</v>
      </c>
      <c r="C52" s="57"/>
      <c r="D52" s="54">
        <v>0</v>
      </c>
      <c r="E52" s="54">
        <v>6</v>
      </c>
      <c r="F52" s="54">
        <v>11</v>
      </c>
      <c r="G52" s="58">
        <f t="shared" si="2"/>
        <v>17</v>
      </c>
    </row>
    <row r="53" spans="1:7" ht="15" customHeight="1">
      <c r="B53" s="56" t="s">
        <v>52</v>
      </c>
      <c r="C53" s="57"/>
      <c r="D53" s="54">
        <v>0</v>
      </c>
      <c r="E53" s="54">
        <v>12</v>
      </c>
      <c r="F53" s="54">
        <v>5</v>
      </c>
      <c r="G53" s="58">
        <f t="shared" si="2"/>
        <v>17</v>
      </c>
    </row>
    <row r="54" spans="1:7" ht="15" customHeight="1">
      <c r="B54" s="56" t="s">
        <v>53</v>
      </c>
      <c r="C54" s="57"/>
      <c r="D54" s="54">
        <v>0</v>
      </c>
      <c r="E54" s="54">
        <v>13</v>
      </c>
      <c r="F54" s="54">
        <v>9</v>
      </c>
      <c r="G54" s="58">
        <f t="shared" si="2"/>
        <v>22</v>
      </c>
    </row>
    <row r="55" spans="1:7" ht="15" customHeight="1">
      <c r="B55" s="56" t="s">
        <v>54</v>
      </c>
      <c r="C55" s="57"/>
      <c r="D55" s="54">
        <v>0</v>
      </c>
      <c r="E55" s="54">
        <v>2</v>
      </c>
      <c r="F55" s="54">
        <v>24</v>
      </c>
      <c r="G55" s="58">
        <f t="shared" si="2"/>
        <v>26</v>
      </c>
    </row>
    <row r="56" spans="1:7" ht="15" customHeight="1">
      <c r="B56" s="56" t="s">
        <v>55</v>
      </c>
      <c r="C56" s="57"/>
      <c r="D56" s="54">
        <v>0</v>
      </c>
      <c r="E56" s="54">
        <v>6</v>
      </c>
      <c r="F56" s="54">
        <v>9</v>
      </c>
      <c r="G56" s="58">
        <f t="shared" si="2"/>
        <v>15</v>
      </c>
    </row>
    <row r="57" spans="1:7" ht="15" customHeight="1">
      <c r="B57" s="56" t="s">
        <v>56</v>
      </c>
      <c r="C57" s="57"/>
      <c r="D57" s="54">
        <v>6</v>
      </c>
      <c r="E57" s="54">
        <v>9</v>
      </c>
      <c r="F57" s="54">
        <v>5</v>
      </c>
      <c r="G57" s="58">
        <f t="shared" si="2"/>
        <v>20</v>
      </c>
    </row>
    <row r="58" spans="1:7" ht="15" customHeight="1">
      <c r="A58" s="10"/>
      <c r="B58" s="61" t="s">
        <v>75</v>
      </c>
      <c r="C58" s="10"/>
      <c r="D58" s="64">
        <v>0</v>
      </c>
      <c r="E58" s="63">
        <v>17</v>
      </c>
      <c r="F58" s="63">
        <v>1</v>
      </c>
      <c r="G58" s="64">
        <f t="shared" si="2"/>
        <v>18</v>
      </c>
    </row>
    <row r="59" spans="1:7" ht="15" customHeight="1">
      <c r="A59" s="2" t="s">
        <v>76</v>
      </c>
    </row>
    <row r="60" spans="1:7" ht="18" customHeight="1"/>
    <row r="61" spans="1:7" ht="18" customHeight="1"/>
    <row r="62" spans="1:7" ht="18" customHeight="1"/>
    <row r="63" spans="1:7" ht="18" customHeight="1"/>
    <row r="64" spans="1: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</sheetData>
  <mergeCells count="10">
    <mergeCell ref="A20:C20"/>
    <mergeCell ref="A25:C25"/>
    <mergeCell ref="A33:C33"/>
    <mergeCell ref="A39:C39"/>
    <mergeCell ref="E2:G2"/>
    <mergeCell ref="D3:F3"/>
    <mergeCell ref="G3:G4"/>
    <mergeCell ref="A9:C9"/>
    <mergeCell ref="A13:C13"/>
    <mergeCell ref="A16:C1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A93A-7133-46CD-9BDE-164DAAB75877}">
  <sheetPr>
    <pageSetUpPr fitToPage="1"/>
  </sheetPr>
  <dimension ref="A1:M81"/>
  <sheetViews>
    <sheetView zoomScaleNormal="10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" sqref="M3:M5"/>
    </sheetView>
  </sheetViews>
  <sheetFormatPr defaultColWidth="8.9140625" defaultRowHeight="12"/>
  <cols>
    <col min="1" max="1" width="2.58203125" style="2" customWidth="1"/>
    <col min="2" max="2" width="12.58203125" style="2" customWidth="1"/>
    <col min="3" max="3" width="3.1640625" style="2" customWidth="1"/>
    <col min="4" max="10" width="7.08203125" style="2" bestFit="1" customWidth="1"/>
    <col min="11" max="12" width="10.08203125" style="2" bestFit="1" customWidth="1"/>
    <col min="13" max="13" width="10" style="2" customWidth="1"/>
    <col min="14" max="14" width="3.58203125" style="2" customWidth="1"/>
    <col min="15" max="16384" width="8.9140625" style="2"/>
  </cols>
  <sheetData>
    <row r="1" spans="1:13" ht="24" customHeight="1">
      <c r="A1" s="65" t="s">
        <v>77</v>
      </c>
    </row>
    <row r="2" spans="1:13" ht="18" customHeight="1" thickBot="1">
      <c r="M2" s="66" t="s">
        <v>78</v>
      </c>
    </row>
    <row r="3" spans="1:13" ht="20.25" customHeight="1" thickTop="1">
      <c r="A3" s="7"/>
      <c r="B3" s="7"/>
      <c r="C3" s="8"/>
      <c r="D3" s="404" t="s">
        <v>79</v>
      </c>
      <c r="E3" s="405"/>
      <c r="F3" s="405"/>
      <c r="G3" s="405"/>
      <c r="H3" s="405"/>
      <c r="I3" s="405"/>
      <c r="J3" s="405"/>
      <c r="K3" s="405"/>
      <c r="L3" s="406"/>
      <c r="M3" s="402" t="s">
        <v>80</v>
      </c>
    </row>
    <row r="4" spans="1:13" ht="20.25" customHeight="1">
      <c r="D4" s="409" t="s">
        <v>81</v>
      </c>
      <c r="E4" s="409" t="s">
        <v>82</v>
      </c>
      <c r="F4" s="409" t="s">
        <v>83</v>
      </c>
      <c r="G4" s="409" t="s">
        <v>84</v>
      </c>
      <c r="H4" s="409" t="s">
        <v>85</v>
      </c>
      <c r="I4" s="409" t="s">
        <v>86</v>
      </c>
      <c r="J4" s="410" t="s">
        <v>87</v>
      </c>
      <c r="K4" s="411" t="s">
        <v>88</v>
      </c>
      <c r="L4" s="412"/>
      <c r="M4" s="407"/>
    </row>
    <row r="5" spans="1:13" ht="20.25" customHeight="1">
      <c r="D5" s="409"/>
      <c r="E5" s="409"/>
      <c r="F5" s="409"/>
      <c r="G5" s="409"/>
      <c r="H5" s="409"/>
      <c r="I5" s="409"/>
      <c r="J5" s="410"/>
      <c r="K5" s="13" t="s">
        <v>89</v>
      </c>
      <c r="L5" s="13" t="s">
        <v>90</v>
      </c>
      <c r="M5" s="408"/>
    </row>
    <row r="6" spans="1:13" ht="17.25" customHeight="1">
      <c r="A6" s="34"/>
      <c r="B6" s="52" t="s">
        <v>91</v>
      </c>
      <c r="C6" s="53"/>
      <c r="D6" s="67">
        <f t="shared" ref="D6:L6" si="0">D7+D8</f>
        <v>7251</v>
      </c>
      <c r="E6" s="67">
        <f t="shared" si="0"/>
        <v>6696</v>
      </c>
      <c r="F6" s="67">
        <f t="shared" si="0"/>
        <v>5993</v>
      </c>
      <c r="G6" s="67">
        <f t="shared" si="0"/>
        <v>4407</v>
      </c>
      <c r="H6" s="67">
        <f t="shared" si="0"/>
        <v>2742</v>
      </c>
      <c r="I6" s="67">
        <f t="shared" si="0"/>
        <v>1653</v>
      </c>
      <c r="J6" s="67">
        <f t="shared" si="0"/>
        <v>0</v>
      </c>
      <c r="K6" s="68">
        <f t="shared" si="0"/>
        <v>19940</v>
      </c>
      <c r="L6" s="69">
        <f t="shared" si="0"/>
        <v>8802</v>
      </c>
      <c r="M6" s="67">
        <f>M7+M8</f>
        <v>28742</v>
      </c>
    </row>
    <row r="7" spans="1:13" ht="17.25" customHeight="1">
      <c r="B7" s="56" t="s">
        <v>13</v>
      </c>
      <c r="C7" s="57"/>
      <c r="D7" s="67">
        <f t="shared" ref="D7:L7" si="1">SUM(D48:D59)</f>
        <v>6238</v>
      </c>
      <c r="E7" s="67">
        <f t="shared" si="1"/>
        <v>5744</v>
      </c>
      <c r="F7" s="67">
        <f t="shared" si="1"/>
        <v>5126</v>
      </c>
      <c r="G7" s="67">
        <f t="shared" si="1"/>
        <v>3735</v>
      </c>
      <c r="H7" s="67">
        <f t="shared" si="1"/>
        <v>2345</v>
      </c>
      <c r="I7" s="67">
        <f t="shared" si="1"/>
        <v>1399</v>
      </c>
      <c r="J7" s="67">
        <f t="shared" si="1"/>
        <v>0</v>
      </c>
      <c r="K7" s="68">
        <f t="shared" si="1"/>
        <v>17108</v>
      </c>
      <c r="L7" s="69">
        <f t="shared" si="1"/>
        <v>7479</v>
      </c>
      <c r="M7" s="67">
        <f>SUM(M48:M59)</f>
        <v>24587</v>
      </c>
    </row>
    <row r="8" spans="1:13" ht="17.25" customHeight="1">
      <c r="B8" s="56" t="s">
        <v>14</v>
      </c>
      <c r="C8" s="57"/>
      <c r="D8" s="67">
        <f t="shared" ref="D8:L8" si="2">D10+D14+D17+D21+D26+D34+D40</f>
        <v>1013</v>
      </c>
      <c r="E8" s="67">
        <f t="shared" si="2"/>
        <v>952</v>
      </c>
      <c r="F8" s="67">
        <f t="shared" si="2"/>
        <v>867</v>
      </c>
      <c r="G8" s="67">
        <f t="shared" si="2"/>
        <v>672</v>
      </c>
      <c r="H8" s="67">
        <f t="shared" si="2"/>
        <v>397</v>
      </c>
      <c r="I8" s="67">
        <f t="shared" si="2"/>
        <v>254</v>
      </c>
      <c r="J8" s="67">
        <f t="shared" si="2"/>
        <v>0</v>
      </c>
      <c r="K8" s="68">
        <f t="shared" si="2"/>
        <v>2832</v>
      </c>
      <c r="L8" s="69">
        <f t="shared" si="2"/>
        <v>1323</v>
      </c>
      <c r="M8" s="67">
        <f>M10+M14+M17+M21+M26+M34+M40</f>
        <v>4155</v>
      </c>
    </row>
    <row r="9" spans="1:13" ht="17.25" customHeight="1">
      <c r="B9" s="59"/>
      <c r="C9" s="60"/>
      <c r="D9" s="67"/>
      <c r="E9" s="67"/>
      <c r="F9" s="67"/>
      <c r="G9" s="67"/>
      <c r="H9" s="67"/>
      <c r="I9" s="67"/>
      <c r="J9" s="67"/>
      <c r="K9" s="68"/>
      <c r="L9" s="69"/>
      <c r="M9" s="67"/>
    </row>
    <row r="10" spans="1:13" ht="17.25" customHeight="1">
      <c r="A10" s="395" t="s">
        <v>15</v>
      </c>
      <c r="B10" s="395"/>
      <c r="C10" s="396"/>
      <c r="D10" s="67">
        <f t="shared" ref="D10:J10" si="3">D11+D12</f>
        <v>238</v>
      </c>
      <c r="E10" s="67">
        <f t="shared" si="3"/>
        <v>203</v>
      </c>
      <c r="F10" s="67">
        <f t="shared" si="3"/>
        <v>181</v>
      </c>
      <c r="G10" s="67">
        <f t="shared" si="3"/>
        <v>132</v>
      </c>
      <c r="H10" s="67">
        <f t="shared" si="3"/>
        <v>77</v>
      </c>
      <c r="I10" s="67">
        <f t="shared" si="3"/>
        <v>35</v>
      </c>
      <c r="J10" s="67">
        <f t="shared" si="3"/>
        <v>0</v>
      </c>
      <c r="K10" s="68">
        <f>SUM(D10:F10)</f>
        <v>622</v>
      </c>
      <c r="L10" s="69">
        <f>SUM(G10:I10)</f>
        <v>244</v>
      </c>
      <c r="M10" s="67">
        <f>SUM(D10:J10)</f>
        <v>866</v>
      </c>
    </row>
    <row r="11" spans="1:13" ht="17.25" customHeight="1">
      <c r="B11" s="56" t="s">
        <v>16</v>
      </c>
      <c r="C11" s="57"/>
      <c r="D11" s="67">
        <v>96</v>
      </c>
      <c r="E11" s="67">
        <v>64</v>
      </c>
      <c r="F11" s="67">
        <v>62</v>
      </c>
      <c r="G11" s="67">
        <v>40</v>
      </c>
      <c r="H11" s="67">
        <v>20</v>
      </c>
      <c r="I11" s="67">
        <v>8</v>
      </c>
      <c r="J11" s="67">
        <v>0</v>
      </c>
      <c r="K11" s="68">
        <f>SUM(D11:F11)</f>
        <v>222</v>
      </c>
      <c r="L11" s="69">
        <f>SUM(G11:I11)</f>
        <v>68</v>
      </c>
      <c r="M11" s="67">
        <f>SUM(D11:J11)</f>
        <v>290</v>
      </c>
    </row>
    <row r="12" spans="1:13" ht="17.25" customHeight="1">
      <c r="B12" s="56" t="s">
        <v>17</v>
      </c>
      <c r="C12" s="57"/>
      <c r="D12" s="67">
        <v>142</v>
      </c>
      <c r="E12" s="67">
        <v>139</v>
      </c>
      <c r="F12" s="67">
        <v>119</v>
      </c>
      <c r="G12" s="67">
        <v>92</v>
      </c>
      <c r="H12" s="67">
        <v>57</v>
      </c>
      <c r="I12" s="67">
        <v>27</v>
      </c>
      <c r="J12" s="67">
        <v>0</v>
      </c>
      <c r="K12" s="68">
        <f>SUM(D12:F12)</f>
        <v>400</v>
      </c>
      <c r="L12" s="69">
        <f>SUM(G12:I12)</f>
        <v>176</v>
      </c>
      <c r="M12" s="67">
        <f>SUM(D12:J12)</f>
        <v>576</v>
      </c>
    </row>
    <row r="13" spans="1:13" ht="17.25" customHeight="1">
      <c r="B13" s="56"/>
      <c r="C13" s="57"/>
      <c r="D13" s="67"/>
      <c r="E13" s="67"/>
      <c r="F13" s="67"/>
      <c r="G13" s="67"/>
      <c r="H13" s="67"/>
      <c r="I13" s="67"/>
      <c r="J13" s="67"/>
      <c r="K13" s="68"/>
      <c r="L13" s="69"/>
      <c r="M13" s="67"/>
    </row>
    <row r="14" spans="1:13" ht="17.25" customHeight="1">
      <c r="A14" s="395" t="s">
        <v>18</v>
      </c>
      <c r="B14" s="395"/>
      <c r="C14" s="396"/>
      <c r="D14" s="67">
        <f t="shared" ref="D14:J14" si="4">D15</f>
        <v>143</v>
      </c>
      <c r="E14" s="67">
        <f t="shared" si="4"/>
        <v>114</v>
      </c>
      <c r="F14" s="67">
        <f t="shared" si="4"/>
        <v>104</v>
      </c>
      <c r="G14" s="67">
        <f t="shared" si="4"/>
        <v>60</v>
      </c>
      <c r="H14" s="67">
        <f t="shared" si="4"/>
        <v>9</v>
      </c>
      <c r="I14" s="67">
        <f t="shared" si="4"/>
        <v>3</v>
      </c>
      <c r="J14" s="67">
        <f t="shared" si="4"/>
        <v>0</v>
      </c>
      <c r="K14" s="68">
        <f>SUM(D14:F14)</f>
        <v>361</v>
      </c>
      <c r="L14" s="69">
        <f>SUM(G14:I14)</f>
        <v>72</v>
      </c>
      <c r="M14" s="67">
        <f>SUM(D14:J14)</f>
        <v>433</v>
      </c>
    </row>
    <row r="15" spans="1:13" ht="17.25" customHeight="1">
      <c r="B15" s="56" t="s">
        <v>19</v>
      </c>
      <c r="C15" s="57"/>
      <c r="D15" s="67">
        <v>143</v>
      </c>
      <c r="E15" s="67">
        <v>114</v>
      </c>
      <c r="F15" s="67">
        <v>104</v>
      </c>
      <c r="G15" s="67">
        <v>60</v>
      </c>
      <c r="H15" s="67">
        <v>9</v>
      </c>
      <c r="I15" s="67">
        <v>3</v>
      </c>
      <c r="J15" s="67">
        <v>0</v>
      </c>
      <c r="K15" s="68">
        <f>SUM(D15:F15)</f>
        <v>361</v>
      </c>
      <c r="L15" s="69">
        <f>SUM(G15:I15)</f>
        <v>72</v>
      </c>
      <c r="M15" s="67">
        <f>SUM(D15:J15)</f>
        <v>433</v>
      </c>
    </row>
    <row r="16" spans="1:13" ht="17.25" customHeight="1">
      <c r="B16" s="56"/>
      <c r="C16" s="57"/>
      <c r="D16" s="67"/>
      <c r="E16" s="67"/>
      <c r="F16" s="67"/>
      <c r="G16" s="67"/>
      <c r="H16" s="67"/>
      <c r="I16" s="67"/>
      <c r="J16" s="67"/>
      <c r="K16" s="68"/>
      <c r="L16" s="69"/>
      <c r="M16" s="67"/>
    </row>
    <row r="17" spans="1:13" ht="17.25" customHeight="1">
      <c r="A17" s="395" t="s">
        <v>20</v>
      </c>
      <c r="B17" s="395"/>
      <c r="C17" s="396"/>
      <c r="D17" s="67">
        <f t="shared" ref="D17:J17" si="5">SUM(D18:D19)</f>
        <v>5</v>
      </c>
      <c r="E17" s="67">
        <f t="shared" si="5"/>
        <v>8</v>
      </c>
      <c r="F17" s="67">
        <f t="shared" si="5"/>
        <v>7</v>
      </c>
      <c r="G17" s="67">
        <f t="shared" si="5"/>
        <v>7</v>
      </c>
      <c r="H17" s="67">
        <f t="shared" si="5"/>
        <v>4</v>
      </c>
      <c r="I17" s="67">
        <f t="shared" si="5"/>
        <v>2</v>
      </c>
      <c r="J17" s="67">
        <f t="shared" si="5"/>
        <v>0</v>
      </c>
      <c r="K17" s="68">
        <f>SUM(D17:F17)</f>
        <v>20</v>
      </c>
      <c r="L17" s="69">
        <f>SUM(G17:I17)</f>
        <v>13</v>
      </c>
      <c r="M17" s="67">
        <f t="shared" ref="M17:M24" si="6">SUM(D17:J17)</f>
        <v>33</v>
      </c>
    </row>
    <row r="18" spans="1:13" ht="17.25" customHeight="1">
      <c r="B18" s="56" t="s">
        <v>68</v>
      </c>
      <c r="C18" s="57"/>
      <c r="D18" s="67">
        <v>4</v>
      </c>
      <c r="E18" s="67">
        <v>6</v>
      </c>
      <c r="F18" s="67">
        <v>4</v>
      </c>
      <c r="G18" s="67">
        <v>4</v>
      </c>
      <c r="H18" s="67">
        <v>1</v>
      </c>
      <c r="I18" s="67">
        <v>1</v>
      </c>
      <c r="J18" s="67">
        <v>0</v>
      </c>
      <c r="K18" s="68">
        <f>SUM(D18:F18)</f>
        <v>14</v>
      </c>
      <c r="L18" s="69">
        <f>SUM(G18:I18)</f>
        <v>6</v>
      </c>
      <c r="M18" s="67">
        <f t="shared" si="6"/>
        <v>20</v>
      </c>
    </row>
    <row r="19" spans="1:13" ht="17.25" customHeight="1">
      <c r="B19" s="56" t="s">
        <v>69</v>
      </c>
      <c r="C19" s="57"/>
      <c r="D19" s="67">
        <v>1</v>
      </c>
      <c r="E19" s="67">
        <v>2</v>
      </c>
      <c r="F19" s="67">
        <v>3</v>
      </c>
      <c r="G19" s="67">
        <v>3</v>
      </c>
      <c r="H19" s="67">
        <v>3</v>
      </c>
      <c r="I19" s="67">
        <v>1</v>
      </c>
      <c r="J19" s="67">
        <v>0</v>
      </c>
      <c r="K19" s="68">
        <f>SUM(D19:F19)</f>
        <v>6</v>
      </c>
      <c r="L19" s="69">
        <f>SUM(G19:I19)</f>
        <v>7</v>
      </c>
      <c r="M19" s="67">
        <f t="shared" si="6"/>
        <v>13</v>
      </c>
    </row>
    <row r="20" spans="1:13" ht="17.25" customHeight="1">
      <c r="B20" s="56"/>
      <c r="C20" s="57"/>
      <c r="D20" s="67"/>
      <c r="E20" s="67"/>
      <c r="F20" s="67"/>
      <c r="G20" s="67"/>
      <c r="H20" s="67"/>
      <c r="I20" s="67"/>
      <c r="J20" s="67"/>
      <c r="K20" s="68"/>
      <c r="L20" s="69"/>
      <c r="M20" s="67">
        <f t="shared" si="6"/>
        <v>0</v>
      </c>
    </row>
    <row r="21" spans="1:13" ht="17.25" customHeight="1">
      <c r="A21" s="395" t="s">
        <v>23</v>
      </c>
      <c r="B21" s="395"/>
      <c r="C21" s="396"/>
      <c r="D21" s="67">
        <f t="shared" ref="D21:J21" si="7">SUM(D22:D24)</f>
        <v>49</v>
      </c>
      <c r="E21" s="67">
        <f t="shared" si="7"/>
        <v>32</v>
      </c>
      <c r="F21" s="67">
        <f t="shared" si="7"/>
        <v>35</v>
      </c>
      <c r="G21" s="67">
        <f t="shared" si="7"/>
        <v>23</v>
      </c>
      <c r="H21" s="67">
        <f t="shared" si="7"/>
        <v>5</v>
      </c>
      <c r="I21" s="67">
        <f t="shared" si="7"/>
        <v>10</v>
      </c>
      <c r="J21" s="67">
        <f t="shared" si="7"/>
        <v>0</v>
      </c>
      <c r="K21" s="68">
        <f>SUM(D21:F21)</f>
        <v>116</v>
      </c>
      <c r="L21" s="69">
        <f>SUM(G21:I21)</f>
        <v>38</v>
      </c>
      <c r="M21" s="67">
        <f t="shared" si="6"/>
        <v>154</v>
      </c>
    </row>
    <row r="22" spans="1:13" ht="17.25" customHeight="1">
      <c r="B22" s="56" t="s">
        <v>24</v>
      </c>
      <c r="C22" s="57"/>
      <c r="D22" s="67">
        <v>10</v>
      </c>
      <c r="E22" s="67">
        <v>10</v>
      </c>
      <c r="F22" s="67">
        <v>16</v>
      </c>
      <c r="G22" s="67">
        <v>6</v>
      </c>
      <c r="H22" s="67">
        <v>4</v>
      </c>
      <c r="I22" s="67">
        <v>6</v>
      </c>
      <c r="J22" s="67">
        <v>0</v>
      </c>
      <c r="K22" s="68">
        <f>SUM(D22:F22)</f>
        <v>36</v>
      </c>
      <c r="L22" s="69">
        <f>SUM(G22:I22)</f>
        <v>16</v>
      </c>
      <c r="M22" s="67">
        <f t="shared" si="6"/>
        <v>52</v>
      </c>
    </row>
    <row r="23" spans="1:13" ht="17.25" customHeight="1">
      <c r="B23" s="56" t="s">
        <v>25</v>
      </c>
      <c r="C23" s="57"/>
      <c r="D23" s="67">
        <v>0</v>
      </c>
      <c r="E23" s="67">
        <v>2</v>
      </c>
      <c r="F23" s="67">
        <v>2</v>
      </c>
      <c r="G23" s="67">
        <v>1</v>
      </c>
      <c r="H23" s="67">
        <v>0</v>
      </c>
      <c r="I23" s="67">
        <v>3</v>
      </c>
      <c r="J23" s="67">
        <v>0</v>
      </c>
      <c r="K23" s="68">
        <f>SUM(D23:F23)</f>
        <v>4</v>
      </c>
      <c r="L23" s="69">
        <f>SUM(G23:I23)</f>
        <v>4</v>
      </c>
      <c r="M23" s="67">
        <f t="shared" si="6"/>
        <v>8</v>
      </c>
    </row>
    <row r="24" spans="1:13" ht="17.25" customHeight="1">
      <c r="B24" s="56" t="s">
        <v>26</v>
      </c>
      <c r="C24" s="57"/>
      <c r="D24" s="67">
        <v>39</v>
      </c>
      <c r="E24" s="67">
        <v>20</v>
      </c>
      <c r="F24" s="67">
        <v>17</v>
      </c>
      <c r="G24" s="67">
        <v>16</v>
      </c>
      <c r="H24" s="67">
        <v>1</v>
      </c>
      <c r="I24" s="67">
        <v>1</v>
      </c>
      <c r="J24" s="67">
        <v>0</v>
      </c>
      <c r="K24" s="68">
        <f>SUM(D24:F24)</f>
        <v>76</v>
      </c>
      <c r="L24" s="69">
        <f>SUM(G24:I24)</f>
        <v>18</v>
      </c>
      <c r="M24" s="67">
        <f t="shared" si="6"/>
        <v>94</v>
      </c>
    </row>
    <row r="25" spans="1:13" ht="17.25" customHeight="1">
      <c r="B25" s="56"/>
      <c r="C25" s="57"/>
      <c r="D25" s="67"/>
      <c r="E25" s="67"/>
      <c r="F25" s="67"/>
      <c r="G25" s="67"/>
      <c r="H25" s="67"/>
      <c r="I25" s="67"/>
      <c r="J25" s="67"/>
      <c r="K25" s="68"/>
      <c r="L25" s="69"/>
      <c r="M25" s="67"/>
    </row>
    <row r="26" spans="1:13" ht="17.25" customHeight="1">
      <c r="A26" s="395" t="s">
        <v>27</v>
      </c>
      <c r="B26" s="395"/>
      <c r="C26" s="396"/>
      <c r="D26" s="67">
        <f t="shared" ref="D26:J26" si="8">SUM(D27:D32)</f>
        <v>128</v>
      </c>
      <c r="E26" s="67">
        <f t="shared" si="8"/>
        <v>103</v>
      </c>
      <c r="F26" s="67">
        <f t="shared" si="8"/>
        <v>92</v>
      </c>
      <c r="G26" s="67">
        <f t="shared" si="8"/>
        <v>73</v>
      </c>
      <c r="H26" s="67">
        <f t="shared" si="8"/>
        <v>52</v>
      </c>
      <c r="I26" s="67">
        <f t="shared" si="8"/>
        <v>24</v>
      </c>
      <c r="J26" s="67">
        <f t="shared" si="8"/>
        <v>0</v>
      </c>
      <c r="K26" s="68">
        <f t="shared" ref="K26:K32" si="9">SUM(D26:F26)</f>
        <v>323</v>
      </c>
      <c r="L26" s="69">
        <f t="shared" ref="L26:L32" si="10">SUM(G26:I26)</f>
        <v>149</v>
      </c>
      <c r="M26" s="67">
        <f t="shared" ref="M26:M32" si="11">SUM(D26:J26)</f>
        <v>472</v>
      </c>
    </row>
    <row r="27" spans="1:13" ht="17.25" customHeight="1">
      <c r="B27" s="56" t="s">
        <v>28</v>
      </c>
      <c r="C27" s="57"/>
      <c r="D27" s="67">
        <v>33</v>
      </c>
      <c r="E27" s="67">
        <v>27</v>
      </c>
      <c r="F27" s="67">
        <v>28</v>
      </c>
      <c r="G27" s="67">
        <v>20</v>
      </c>
      <c r="H27" s="67">
        <v>25</v>
      </c>
      <c r="I27" s="67">
        <v>12</v>
      </c>
      <c r="J27" s="67">
        <v>0</v>
      </c>
      <c r="K27" s="68">
        <f t="shared" si="9"/>
        <v>88</v>
      </c>
      <c r="L27" s="69">
        <f t="shared" si="10"/>
        <v>57</v>
      </c>
      <c r="M27" s="67">
        <f t="shared" si="11"/>
        <v>145</v>
      </c>
    </row>
    <row r="28" spans="1:13" ht="17.25" customHeight="1">
      <c r="B28" s="56" t="s">
        <v>29</v>
      </c>
      <c r="C28" s="57"/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8">
        <f t="shared" si="9"/>
        <v>0</v>
      </c>
      <c r="L28" s="69">
        <f t="shared" si="10"/>
        <v>0</v>
      </c>
      <c r="M28" s="67">
        <f t="shared" si="11"/>
        <v>0</v>
      </c>
    </row>
    <row r="29" spans="1:13" ht="17.25" customHeight="1">
      <c r="B29" s="56" t="s">
        <v>31</v>
      </c>
      <c r="C29" s="57"/>
      <c r="D29" s="67">
        <v>18</v>
      </c>
      <c r="E29" s="67">
        <v>15</v>
      </c>
      <c r="F29" s="67">
        <v>10</v>
      </c>
      <c r="G29" s="67">
        <v>11</v>
      </c>
      <c r="H29" s="67">
        <v>5</v>
      </c>
      <c r="I29" s="67">
        <v>1</v>
      </c>
      <c r="J29" s="67">
        <v>0</v>
      </c>
      <c r="K29" s="68">
        <f t="shared" si="9"/>
        <v>43</v>
      </c>
      <c r="L29" s="69">
        <f t="shared" si="10"/>
        <v>17</v>
      </c>
      <c r="M29" s="67">
        <f t="shared" si="11"/>
        <v>60</v>
      </c>
    </row>
    <row r="30" spans="1:13" ht="17.25" customHeight="1">
      <c r="B30" s="56" t="s">
        <v>32</v>
      </c>
      <c r="C30" s="57"/>
      <c r="D30" s="67">
        <v>25</v>
      </c>
      <c r="E30" s="67">
        <v>21</v>
      </c>
      <c r="F30" s="67">
        <v>14</v>
      </c>
      <c r="G30" s="67">
        <v>16</v>
      </c>
      <c r="H30" s="67">
        <v>0</v>
      </c>
      <c r="I30" s="67">
        <v>0</v>
      </c>
      <c r="J30" s="67">
        <v>0</v>
      </c>
      <c r="K30" s="68">
        <f t="shared" si="9"/>
        <v>60</v>
      </c>
      <c r="L30" s="69">
        <f t="shared" si="10"/>
        <v>16</v>
      </c>
      <c r="M30" s="67">
        <f t="shared" si="11"/>
        <v>76</v>
      </c>
    </row>
    <row r="31" spans="1:13" ht="17.25" customHeight="1">
      <c r="B31" s="56" t="s">
        <v>33</v>
      </c>
      <c r="C31" s="57"/>
      <c r="D31" s="67">
        <v>16</v>
      </c>
      <c r="E31" s="67">
        <v>9</v>
      </c>
      <c r="F31" s="67">
        <v>21</v>
      </c>
      <c r="G31" s="67">
        <v>12</v>
      </c>
      <c r="H31" s="67">
        <v>11</v>
      </c>
      <c r="I31" s="67">
        <v>7</v>
      </c>
      <c r="J31" s="67">
        <v>0</v>
      </c>
      <c r="K31" s="68">
        <f t="shared" si="9"/>
        <v>46</v>
      </c>
      <c r="L31" s="69">
        <f t="shared" si="10"/>
        <v>30</v>
      </c>
      <c r="M31" s="67">
        <f t="shared" si="11"/>
        <v>76</v>
      </c>
    </row>
    <row r="32" spans="1:13" ht="17.25" customHeight="1">
      <c r="B32" s="56" t="s">
        <v>70</v>
      </c>
      <c r="C32" s="57"/>
      <c r="D32" s="67">
        <v>36</v>
      </c>
      <c r="E32" s="67">
        <v>31</v>
      </c>
      <c r="F32" s="67">
        <v>19</v>
      </c>
      <c r="G32" s="67">
        <v>14</v>
      </c>
      <c r="H32" s="67">
        <v>11</v>
      </c>
      <c r="I32" s="67">
        <v>4</v>
      </c>
      <c r="J32" s="67">
        <v>0</v>
      </c>
      <c r="K32" s="68">
        <f t="shared" si="9"/>
        <v>86</v>
      </c>
      <c r="L32" s="69">
        <f t="shared" si="10"/>
        <v>29</v>
      </c>
      <c r="M32" s="67">
        <f t="shared" si="11"/>
        <v>115</v>
      </c>
    </row>
    <row r="33" spans="1:13" ht="17.25" customHeight="1">
      <c r="B33" s="56"/>
      <c r="C33" s="57"/>
      <c r="D33" s="67"/>
      <c r="E33" s="67"/>
      <c r="F33" s="67"/>
      <c r="G33" s="67"/>
      <c r="H33" s="67"/>
      <c r="I33" s="67"/>
      <c r="J33" s="67"/>
      <c r="K33" s="68"/>
      <c r="L33" s="69"/>
      <c r="M33" s="67"/>
    </row>
    <row r="34" spans="1:13" ht="17.25" customHeight="1">
      <c r="A34" s="395" t="s">
        <v>35</v>
      </c>
      <c r="B34" s="395"/>
      <c r="C34" s="396"/>
      <c r="D34" s="67">
        <f t="shared" ref="D34:J34" si="12">SUM(D35:D38)</f>
        <v>104</v>
      </c>
      <c r="E34" s="67">
        <f t="shared" si="12"/>
        <v>96</v>
      </c>
      <c r="F34" s="67">
        <f t="shared" si="12"/>
        <v>95</v>
      </c>
      <c r="G34" s="67">
        <f t="shared" si="12"/>
        <v>87</v>
      </c>
      <c r="H34" s="67">
        <f t="shared" si="12"/>
        <v>58</v>
      </c>
      <c r="I34" s="67">
        <f t="shared" si="12"/>
        <v>45</v>
      </c>
      <c r="J34" s="67">
        <f t="shared" si="12"/>
        <v>0</v>
      </c>
      <c r="K34" s="68">
        <f>SUM(D34:F34)</f>
        <v>295</v>
      </c>
      <c r="L34" s="69">
        <f>SUM(G34:I34)</f>
        <v>190</v>
      </c>
      <c r="M34" s="67">
        <f>SUM(D34:J34)</f>
        <v>485</v>
      </c>
    </row>
    <row r="35" spans="1:13" ht="17.25" customHeight="1">
      <c r="B35" s="56" t="s">
        <v>36</v>
      </c>
      <c r="C35" s="57"/>
      <c r="D35" s="67">
        <v>12</v>
      </c>
      <c r="E35" s="67">
        <v>19</v>
      </c>
      <c r="F35" s="67">
        <v>12</v>
      </c>
      <c r="G35" s="67">
        <v>13</v>
      </c>
      <c r="H35" s="67">
        <v>15</v>
      </c>
      <c r="I35" s="67">
        <v>14</v>
      </c>
      <c r="J35" s="67">
        <v>0</v>
      </c>
      <c r="K35" s="68">
        <f>SUM(D35:F35)</f>
        <v>43</v>
      </c>
      <c r="L35" s="69">
        <f>SUM(G35:I35)</f>
        <v>42</v>
      </c>
      <c r="M35" s="67">
        <f>SUM(D35:J35)</f>
        <v>85</v>
      </c>
    </row>
    <row r="36" spans="1:13" ht="17.25" customHeight="1">
      <c r="B36" s="56" t="s">
        <v>37</v>
      </c>
      <c r="C36" s="57"/>
      <c r="D36" s="67">
        <v>13</v>
      </c>
      <c r="E36" s="67">
        <v>12</v>
      </c>
      <c r="F36" s="67">
        <v>16</v>
      </c>
      <c r="G36" s="67">
        <v>20</v>
      </c>
      <c r="H36" s="67">
        <v>14</v>
      </c>
      <c r="I36" s="67">
        <v>15</v>
      </c>
      <c r="J36" s="67">
        <v>0</v>
      </c>
      <c r="K36" s="68">
        <f>SUM(D36:F36)</f>
        <v>41</v>
      </c>
      <c r="L36" s="69">
        <f>SUM(G36:I36)</f>
        <v>49</v>
      </c>
      <c r="M36" s="67">
        <f>SUM(D36:J36)</f>
        <v>90</v>
      </c>
    </row>
    <row r="37" spans="1:13" ht="17.25" customHeight="1">
      <c r="B37" s="56" t="s">
        <v>38</v>
      </c>
      <c r="C37" s="57"/>
      <c r="D37" s="67">
        <v>31</v>
      </c>
      <c r="E37" s="67">
        <v>28</v>
      </c>
      <c r="F37" s="67">
        <v>32</v>
      </c>
      <c r="G37" s="67">
        <v>26</v>
      </c>
      <c r="H37" s="67">
        <v>11</v>
      </c>
      <c r="I37" s="67">
        <v>12</v>
      </c>
      <c r="J37" s="67">
        <v>0</v>
      </c>
      <c r="K37" s="68">
        <f>SUM(D37:F37)</f>
        <v>91</v>
      </c>
      <c r="L37" s="69">
        <f>SUM(G37:I37)</f>
        <v>49</v>
      </c>
      <c r="M37" s="67">
        <f>SUM(D37:J37)</f>
        <v>140</v>
      </c>
    </row>
    <row r="38" spans="1:13" ht="17.25" customHeight="1">
      <c r="B38" s="56" t="s">
        <v>39</v>
      </c>
      <c r="C38" s="57"/>
      <c r="D38" s="67">
        <v>48</v>
      </c>
      <c r="E38" s="67">
        <v>37</v>
      </c>
      <c r="F38" s="67">
        <v>35</v>
      </c>
      <c r="G38" s="67">
        <v>28</v>
      </c>
      <c r="H38" s="67">
        <v>18</v>
      </c>
      <c r="I38" s="67">
        <v>4</v>
      </c>
      <c r="J38" s="67">
        <v>0</v>
      </c>
      <c r="K38" s="68">
        <f>SUM(D38:F38)</f>
        <v>120</v>
      </c>
      <c r="L38" s="69">
        <f>SUM(G38:I38)</f>
        <v>50</v>
      </c>
      <c r="M38" s="67">
        <f>SUM(D38:J38)</f>
        <v>170</v>
      </c>
    </row>
    <row r="39" spans="1:13" ht="17.25" customHeight="1">
      <c r="B39" s="56"/>
      <c r="C39" s="57"/>
      <c r="D39" s="67"/>
      <c r="E39" s="67"/>
      <c r="F39" s="67"/>
      <c r="G39" s="67"/>
      <c r="H39" s="67"/>
      <c r="I39" s="67"/>
      <c r="J39" s="67"/>
      <c r="K39" s="68"/>
      <c r="L39" s="69"/>
      <c r="M39" s="67"/>
    </row>
    <row r="40" spans="1:13" ht="17.25" customHeight="1">
      <c r="A40" s="395" t="s">
        <v>40</v>
      </c>
      <c r="B40" s="395"/>
      <c r="C40" s="396"/>
      <c r="D40" s="67">
        <f t="shared" ref="D40:J40" si="13">SUM(D41:D45)</f>
        <v>346</v>
      </c>
      <c r="E40" s="67">
        <f t="shared" si="13"/>
        <v>396</v>
      </c>
      <c r="F40" s="67">
        <f t="shared" si="13"/>
        <v>353</v>
      </c>
      <c r="G40" s="67">
        <f t="shared" si="13"/>
        <v>290</v>
      </c>
      <c r="H40" s="67">
        <f t="shared" si="13"/>
        <v>192</v>
      </c>
      <c r="I40" s="67">
        <f t="shared" si="13"/>
        <v>135</v>
      </c>
      <c r="J40" s="67">
        <f t="shared" si="13"/>
        <v>0</v>
      </c>
      <c r="K40" s="68">
        <f t="shared" ref="K40:K45" si="14">SUM(D40:F40)</f>
        <v>1095</v>
      </c>
      <c r="L40" s="69">
        <f t="shared" ref="L40:L45" si="15">SUM(G40:I40)</f>
        <v>617</v>
      </c>
      <c r="M40" s="67">
        <f t="shared" ref="M40:M45" si="16">SUM(D40:J40)</f>
        <v>1712</v>
      </c>
    </row>
    <row r="41" spans="1:13" ht="17.25" customHeight="1">
      <c r="B41" s="56" t="s">
        <v>41</v>
      </c>
      <c r="C41" s="57"/>
      <c r="D41" s="67">
        <v>39</v>
      </c>
      <c r="E41" s="67">
        <v>36</v>
      </c>
      <c r="F41" s="67">
        <v>25</v>
      </c>
      <c r="G41" s="67">
        <v>23</v>
      </c>
      <c r="H41" s="67">
        <v>17</v>
      </c>
      <c r="I41" s="67">
        <v>25</v>
      </c>
      <c r="J41" s="67">
        <v>0</v>
      </c>
      <c r="K41" s="68">
        <f t="shared" si="14"/>
        <v>100</v>
      </c>
      <c r="L41" s="69">
        <f t="shared" si="15"/>
        <v>65</v>
      </c>
      <c r="M41" s="67">
        <f t="shared" si="16"/>
        <v>165</v>
      </c>
    </row>
    <row r="42" spans="1:13" ht="17.25" customHeight="1">
      <c r="B42" s="56" t="s">
        <v>42</v>
      </c>
      <c r="C42" s="57"/>
      <c r="D42" s="67">
        <v>33</v>
      </c>
      <c r="E42" s="67">
        <v>40</v>
      </c>
      <c r="F42" s="67">
        <v>32</v>
      </c>
      <c r="G42" s="67">
        <v>32</v>
      </c>
      <c r="H42" s="67">
        <v>18</v>
      </c>
      <c r="I42" s="67">
        <v>15</v>
      </c>
      <c r="J42" s="67">
        <v>0</v>
      </c>
      <c r="K42" s="68">
        <f t="shared" si="14"/>
        <v>105</v>
      </c>
      <c r="L42" s="69">
        <f t="shared" si="15"/>
        <v>65</v>
      </c>
      <c r="M42" s="67">
        <f t="shared" si="16"/>
        <v>170</v>
      </c>
    </row>
    <row r="43" spans="1:13" ht="17.25" customHeight="1">
      <c r="B43" s="56" t="s">
        <v>43</v>
      </c>
      <c r="C43" s="57"/>
      <c r="D43" s="67">
        <v>13</v>
      </c>
      <c r="E43" s="67">
        <v>21</v>
      </c>
      <c r="F43" s="67">
        <v>27</v>
      </c>
      <c r="G43" s="67">
        <v>2</v>
      </c>
      <c r="H43" s="67">
        <v>3</v>
      </c>
      <c r="I43" s="67">
        <v>3</v>
      </c>
      <c r="J43" s="67">
        <v>0</v>
      </c>
      <c r="K43" s="68">
        <f t="shared" si="14"/>
        <v>61</v>
      </c>
      <c r="L43" s="69">
        <f t="shared" si="15"/>
        <v>8</v>
      </c>
      <c r="M43" s="67">
        <f t="shared" si="16"/>
        <v>69</v>
      </c>
    </row>
    <row r="44" spans="1:13" ht="17.25" customHeight="1">
      <c r="B44" s="56" t="s">
        <v>44</v>
      </c>
      <c r="C44" s="57"/>
      <c r="D44" s="67">
        <v>154</v>
      </c>
      <c r="E44" s="67">
        <v>162</v>
      </c>
      <c r="F44" s="67">
        <v>138</v>
      </c>
      <c r="G44" s="67">
        <v>124</v>
      </c>
      <c r="H44" s="67">
        <v>68</v>
      </c>
      <c r="I44" s="67">
        <v>34</v>
      </c>
      <c r="J44" s="67">
        <v>0</v>
      </c>
      <c r="K44" s="68">
        <f t="shared" si="14"/>
        <v>454</v>
      </c>
      <c r="L44" s="69">
        <f t="shared" si="15"/>
        <v>226</v>
      </c>
      <c r="M44" s="67">
        <f t="shared" si="16"/>
        <v>680</v>
      </c>
    </row>
    <row r="45" spans="1:13" ht="17.25" customHeight="1">
      <c r="B45" s="56" t="s">
        <v>45</v>
      </c>
      <c r="C45" s="57"/>
      <c r="D45" s="67">
        <v>107</v>
      </c>
      <c r="E45" s="67">
        <v>137</v>
      </c>
      <c r="F45" s="67">
        <v>131</v>
      </c>
      <c r="G45" s="67">
        <v>109</v>
      </c>
      <c r="H45" s="67">
        <v>86</v>
      </c>
      <c r="I45" s="67">
        <v>58</v>
      </c>
      <c r="J45" s="67">
        <v>0</v>
      </c>
      <c r="K45" s="68">
        <f t="shared" si="14"/>
        <v>375</v>
      </c>
      <c r="L45" s="69">
        <f t="shared" si="15"/>
        <v>253</v>
      </c>
      <c r="M45" s="67">
        <f t="shared" si="16"/>
        <v>628</v>
      </c>
    </row>
    <row r="46" spans="1:13" ht="17.25" customHeight="1">
      <c r="A46" s="10"/>
      <c r="B46" s="61"/>
      <c r="C46" s="62"/>
      <c r="D46" s="70"/>
      <c r="E46" s="70"/>
      <c r="F46" s="70"/>
      <c r="G46" s="70"/>
      <c r="H46" s="70"/>
      <c r="I46" s="70"/>
      <c r="J46" s="70"/>
      <c r="K46" s="71"/>
      <c r="L46" s="72"/>
      <c r="M46" s="70"/>
    </row>
    <row r="47" spans="1:13" ht="17.25" customHeight="1">
      <c r="B47" s="56"/>
      <c r="C47" s="57"/>
      <c r="D47" s="67"/>
      <c r="E47" s="67"/>
      <c r="F47" s="67"/>
      <c r="G47" s="67"/>
      <c r="H47" s="67"/>
      <c r="I47" s="67"/>
      <c r="J47" s="67"/>
      <c r="K47" s="68"/>
      <c r="L47" s="69"/>
      <c r="M47" s="67"/>
    </row>
    <row r="48" spans="1:13" ht="17.25" customHeight="1">
      <c r="B48" s="56" t="s">
        <v>46</v>
      </c>
      <c r="C48" s="57"/>
      <c r="D48" s="67">
        <v>1330</v>
      </c>
      <c r="E48" s="67">
        <v>1229</v>
      </c>
      <c r="F48" s="67">
        <v>1085</v>
      </c>
      <c r="G48" s="67">
        <v>915</v>
      </c>
      <c r="H48" s="67">
        <v>605</v>
      </c>
      <c r="I48" s="67">
        <v>384</v>
      </c>
      <c r="J48" s="67">
        <v>0</v>
      </c>
      <c r="K48" s="68">
        <f t="shared" ref="K48:K59" si="17">SUM(D48:F48)</f>
        <v>3644</v>
      </c>
      <c r="L48" s="69">
        <f t="shared" ref="L48:L59" si="18">SUM(G48:I48)</f>
        <v>1904</v>
      </c>
      <c r="M48" s="67">
        <f t="shared" ref="M48:M59" si="19">SUM(D48:J48)</f>
        <v>5548</v>
      </c>
    </row>
    <row r="49" spans="1:13" ht="17.25" customHeight="1">
      <c r="B49" s="56" t="s">
        <v>47</v>
      </c>
      <c r="C49" s="57"/>
      <c r="D49" s="67">
        <v>1286</v>
      </c>
      <c r="E49" s="67">
        <v>1171</v>
      </c>
      <c r="F49" s="67">
        <v>900</v>
      </c>
      <c r="G49" s="67">
        <v>585</v>
      </c>
      <c r="H49" s="67">
        <v>327</v>
      </c>
      <c r="I49" s="67">
        <v>190</v>
      </c>
      <c r="J49" s="67">
        <v>0</v>
      </c>
      <c r="K49" s="68">
        <f t="shared" si="17"/>
        <v>3357</v>
      </c>
      <c r="L49" s="69">
        <f t="shared" si="18"/>
        <v>1102</v>
      </c>
      <c r="M49" s="67">
        <f t="shared" si="19"/>
        <v>4459</v>
      </c>
    </row>
    <row r="50" spans="1:13" ht="17.25" customHeight="1">
      <c r="B50" s="56" t="s">
        <v>48</v>
      </c>
      <c r="C50" s="57"/>
      <c r="D50" s="67">
        <v>328</v>
      </c>
      <c r="E50" s="67">
        <v>311</v>
      </c>
      <c r="F50" s="67">
        <v>290</v>
      </c>
      <c r="G50" s="67">
        <v>216</v>
      </c>
      <c r="H50" s="67">
        <v>166</v>
      </c>
      <c r="I50" s="67">
        <v>81</v>
      </c>
      <c r="J50" s="67">
        <v>0</v>
      </c>
      <c r="K50" s="68">
        <f t="shared" si="17"/>
        <v>929</v>
      </c>
      <c r="L50" s="69">
        <f t="shared" si="18"/>
        <v>463</v>
      </c>
      <c r="M50" s="67">
        <f t="shared" si="19"/>
        <v>1392</v>
      </c>
    </row>
    <row r="51" spans="1:13" ht="17.25" customHeight="1">
      <c r="B51" s="56" t="s">
        <v>49</v>
      </c>
      <c r="C51" s="57"/>
      <c r="D51" s="67">
        <v>843</v>
      </c>
      <c r="E51" s="67">
        <v>760</v>
      </c>
      <c r="F51" s="67">
        <v>783</v>
      </c>
      <c r="G51" s="67">
        <v>490</v>
      </c>
      <c r="H51" s="67">
        <v>256</v>
      </c>
      <c r="I51" s="67">
        <v>157</v>
      </c>
      <c r="J51" s="67">
        <v>0</v>
      </c>
      <c r="K51" s="68">
        <f t="shared" si="17"/>
        <v>2386</v>
      </c>
      <c r="L51" s="69">
        <f t="shared" si="18"/>
        <v>903</v>
      </c>
      <c r="M51" s="67">
        <f t="shared" si="19"/>
        <v>3289</v>
      </c>
    </row>
    <row r="52" spans="1:13" ht="17.25" customHeight="1">
      <c r="B52" s="56" t="s">
        <v>50</v>
      </c>
      <c r="C52" s="57"/>
      <c r="D52" s="67">
        <v>1124</v>
      </c>
      <c r="E52" s="67">
        <v>972</v>
      </c>
      <c r="F52" s="67">
        <v>946</v>
      </c>
      <c r="G52" s="67">
        <v>695</v>
      </c>
      <c r="H52" s="67">
        <v>483</v>
      </c>
      <c r="I52" s="67">
        <v>310</v>
      </c>
      <c r="J52" s="67">
        <v>0</v>
      </c>
      <c r="K52" s="68">
        <f t="shared" si="17"/>
        <v>3042</v>
      </c>
      <c r="L52" s="69">
        <f t="shared" si="18"/>
        <v>1488</v>
      </c>
      <c r="M52" s="67">
        <f t="shared" si="19"/>
        <v>4530</v>
      </c>
    </row>
    <row r="53" spans="1:13" ht="17.25" customHeight="1">
      <c r="B53" s="56" t="s">
        <v>51</v>
      </c>
      <c r="C53" s="57"/>
      <c r="D53" s="67">
        <v>132</v>
      </c>
      <c r="E53" s="67">
        <v>147</v>
      </c>
      <c r="F53" s="67">
        <v>132</v>
      </c>
      <c r="G53" s="67">
        <v>95</v>
      </c>
      <c r="H53" s="67">
        <v>51</v>
      </c>
      <c r="I53" s="67">
        <v>33</v>
      </c>
      <c r="J53" s="67">
        <v>0</v>
      </c>
      <c r="K53" s="68">
        <f t="shared" si="17"/>
        <v>411</v>
      </c>
      <c r="L53" s="69">
        <f t="shared" si="18"/>
        <v>179</v>
      </c>
      <c r="M53" s="67">
        <f t="shared" si="19"/>
        <v>590</v>
      </c>
    </row>
    <row r="54" spans="1:13" ht="17.25" customHeight="1">
      <c r="B54" s="56" t="s">
        <v>52</v>
      </c>
      <c r="C54" s="57"/>
      <c r="D54" s="67">
        <v>212</v>
      </c>
      <c r="E54" s="67">
        <v>208</v>
      </c>
      <c r="F54" s="67">
        <v>164</v>
      </c>
      <c r="G54" s="67">
        <v>136</v>
      </c>
      <c r="H54" s="67">
        <v>85</v>
      </c>
      <c r="I54" s="67">
        <v>41</v>
      </c>
      <c r="J54" s="67">
        <v>0</v>
      </c>
      <c r="K54" s="68">
        <f t="shared" si="17"/>
        <v>584</v>
      </c>
      <c r="L54" s="69">
        <f t="shared" si="18"/>
        <v>262</v>
      </c>
      <c r="M54" s="67">
        <f t="shared" si="19"/>
        <v>846</v>
      </c>
    </row>
    <row r="55" spans="1:13" ht="17.25" customHeight="1">
      <c r="B55" s="56" t="s">
        <v>53</v>
      </c>
      <c r="C55" s="57"/>
      <c r="D55" s="67">
        <v>219</v>
      </c>
      <c r="E55" s="67">
        <v>213</v>
      </c>
      <c r="F55" s="67">
        <v>178</v>
      </c>
      <c r="G55" s="67">
        <v>146</v>
      </c>
      <c r="H55" s="67">
        <v>75</v>
      </c>
      <c r="I55" s="67">
        <v>48</v>
      </c>
      <c r="J55" s="67">
        <v>0</v>
      </c>
      <c r="K55" s="68">
        <f t="shared" si="17"/>
        <v>610</v>
      </c>
      <c r="L55" s="69">
        <f t="shared" si="18"/>
        <v>269</v>
      </c>
      <c r="M55" s="67">
        <f t="shared" si="19"/>
        <v>879</v>
      </c>
    </row>
    <row r="56" spans="1:13" ht="17.25" customHeight="1">
      <c r="B56" s="56" t="s">
        <v>54</v>
      </c>
      <c r="C56" s="57"/>
      <c r="D56" s="67">
        <v>249</v>
      </c>
      <c r="E56" s="67">
        <v>263</v>
      </c>
      <c r="F56" s="67">
        <v>192</v>
      </c>
      <c r="G56" s="67">
        <v>173</v>
      </c>
      <c r="H56" s="67">
        <v>113</v>
      </c>
      <c r="I56" s="67">
        <v>51</v>
      </c>
      <c r="J56" s="67">
        <v>0</v>
      </c>
      <c r="K56" s="68">
        <f t="shared" si="17"/>
        <v>704</v>
      </c>
      <c r="L56" s="69">
        <f t="shared" si="18"/>
        <v>337</v>
      </c>
      <c r="M56" s="67">
        <f t="shared" si="19"/>
        <v>1041</v>
      </c>
    </row>
    <row r="57" spans="1:13" ht="17.25" customHeight="1">
      <c r="B57" s="56" t="s">
        <v>55</v>
      </c>
      <c r="C57" s="57"/>
      <c r="D57" s="67">
        <v>139</v>
      </c>
      <c r="E57" s="67">
        <v>123</v>
      </c>
      <c r="F57" s="67">
        <v>122</v>
      </c>
      <c r="G57" s="67">
        <v>64</v>
      </c>
      <c r="H57" s="67">
        <v>43</v>
      </c>
      <c r="I57" s="67">
        <v>22</v>
      </c>
      <c r="J57" s="67">
        <v>0</v>
      </c>
      <c r="K57" s="68">
        <f t="shared" si="17"/>
        <v>384</v>
      </c>
      <c r="L57" s="69">
        <f t="shared" si="18"/>
        <v>129</v>
      </c>
      <c r="M57" s="67">
        <f t="shared" si="19"/>
        <v>513</v>
      </c>
    </row>
    <row r="58" spans="1:13" ht="17.25" customHeight="1">
      <c r="B58" s="56" t="s">
        <v>56</v>
      </c>
      <c r="C58" s="57"/>
      <c r="D58" s="67">
        <v>175</v>
      </c>
      <c r="E58" s="67">
        <v>166</v>
      </c>
      <c r="F58" s="67">
        <v>179</v>
      </c>
      <c r="G58" s="67">
        <v>123</v>
      </c>
      <c r="H58" s="67">
        <v>73</v>
      </c>
      <c r="I58" s="67">
        <v>61</v>
      </c>
      <c r="J58" s="67">
        <v>0</v>
      </c>
      <c r="K58" s="68">
        <f t="shared" si="17"/>
        <v>520</v>
      </c>
      <c r="L58" s="69">
        <f t="shared" si="18"/>
        <v>257</v>
      </c>
      <c r="M58" s="67">
        <f t="shared" si="19"/>
        <v>777</v>
      </c>
    </row>
    <row r="59" spans="1:13" ht="17.25" customHeight="1">
      <c r="A59" s="10"/>
      <c r="B59" s="61" t="s">
        <v>75</v>
      </c>
      <c r="C59" s="11"/>
      <c r="D59" s="70">
        <v>201</v>
      </c>
      <c r="E59" s="70">
        <v>181</v>
      </c>
      <c r="F59" s="70">
        <v>155</v>
      </c>
      <c r="G59" s="70">
        <v>97</v>
      </c>
      <c r="H59" s="70">
        <v>68</v>
      </c>
      <c r="I59" s="70">
        <v>21</v>
      </c>
      <c r="J59" s="70">
        <v>0</v>
      </c>
      <c r="K59" s="71">
        <f t="shared" si="17"/>
        <v>537</v>
      </c>
      <c r="L59" s="72">
        <f t="shared" si="18"/>
        <v>186</v>
      </c>
      <c r="M59" s="70">
        <f t="shared" si="19"/>
        <v>723</v>
      </c>
    </row>
    <row r="60" spans="1:13" ht="18" customHeight="1">
      <c r="A60" s="2" t="s">
        <v>76</v>
      </c>
    </row>
    <row r="61" spans="1:13" ht="18" customHeight="1"/>
    <row r="62" spans="1:13" ht="18" customHeight="1"/>
    <row r="63" spans="1:13" ht="18" customHeight="1"/>
    <row r="64" spans="1:1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</sheetData>
  <mergeCells count="17">
    <mergeCell ref="D3:L3"/>
    <mergeCell ref="M3:M5"/>
    <mergeCell ref="D4:D5"/>
    <mergeCell ref="E4:E5"/>
    <mergeCell ref="F4:F5"/>
    <mergeCell ref="G4:G5"/>
    <mergeCell ref="H4:H5"/>
    <mergeCell ref="I4:I5"/>
    <mergeCell ref="J4:J5"/>
    <mergeCell ref="K4:L4"/>
    <mergeCell ref="A40:C40"/>
    <mergeCell ref="A10:C10"/>
    <mergeCell ref="A14:C14"/>
    <mergeCell ref="A17:C17"/>
    <mergeCell ref="A21:C21"/>
    <mergeCell ref="A26:C26"/>
    <mergeCell ref="A34:C34"/>
  </mergeCells>
  <phoneticPr fontId="2"/>
  <pageMargins left="0.7" right="0.7" top="0.75" bottom="0.75" header="0.3" footer="0.3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4018-7255-43A5-85F0-F16700D5E3E5}">
  <sheetPr>
    <pageSetUpPr fitToPage="1"/>
  </sheetPr>
  <dimension ref="A1:S63"/>
  <sheetViews>
    <sheetView zoomScaleNormal="100" zoomScaleSheetLayoutView="100" workbookViewId="0">
      <pane xSplit="3" ySplit="4" topLeftCell="D5" activePane="bottomRight" state="frozen"/>
      <selection pane="topRight" activeCell="M18" sqref="M18"/>
      <selection pane="bottomLeft" activeCell="M18" sqref="M18"/>
      <selection pane="bottomRight" activeCell="A62" sqref="A62"/>
    </sheetView>
  </sheetViews>
  <sheetFormatPr defaultColWidth="7.08203125" defaultRowHeight="12"/>
  <cols>
    <col min="1" max="1" width="4.4140625" style="137" customWidth="1"/>
    <col min="2" max="2" width="10" style="137" customWidth="1"/>
    <col min="3" max="3" width="2.4140625" style="137" customWidth="1"/>
    <col min="4" max="4" width="9.58203125" style="137" customWidth="1"/>
    <col min="5" max="5" width="9.58203125" style="138" customWidth="1"/>
    <col min="6" max="6" width="9.58203125" style="139" customWidth="1"/>
    <col min="7" max="8" width="9.58203125" style="138" customWidth="1"/>
    <col min="9" max="9" width="8.58203125" style="138" customWidth="1"/>
    <col min="10" max="10" width="8.58203125" style="139" customWidth="1"/>
    <col min="11" max="16384" width="7.08203125" style="137"/>
  </cols>
  <sheetData>
    <row r="1" spans="1:19" ht="20.25" customHeight="1">
      <c r="A1" s="136" t="s">
        <v>131</v>
      </c>
      <c r="I1" s="140"/>
      <c r="J1" s="140"/>
    </row>
    <row r="2" spans="1:19" ht="12.6" thickBot="1">
      <c r="H2" s="141" t="s">
        <v>132</v>
      </c>
    </row>
    <row r="3" spans="1:19" ht="12.6" thickTop="1">
      <c r="A3" s="415" t="s">
        <v>133</v>
      </c>
      <c r="B3" s="416"/>
      <c r="C3" s="417"/>
      <c r="D3" s="420" t="s">
        <v>134</v>
      </c>
      <c r="E3" s="422" t="s">
        <v>135</v>
      </c>
      <c r="F3" s="423"/>
      <c r="G3" s="422" t="s">
        <v>136</v>
      </c>
      <c r="H3" s="424"/>
      <c r="I3" s="137"/>
      <c r="J3" s="137"/>
    </row>
    <row r="4" spans="1:19" ht="24">
      <c r="A4" s="418"/>
      <c r="B4" s="418"/>
      <c r="C4" s="419"/>
      <c r="D4" s="421"/>
      <c r="E4" s="142" t="s">
        <v>137</v>
      </c>
      <c r="F4" s="142" t="s">
        <v>138</v>
      </c>
      <c r="G4" s="142" t="s">
        <v>139</v>
      </c>
      <c r="H4" s="143" t="s">
        <v>140</v>
      </c>
      <c r="I4" s="137"/>
      <c r="J4" s="137"/>
    </row>
    <row r="5" spans="1:19">
      <c r="A5" s="144"/>
      <c r="B5" s="144"/>
      <c r="C5" s="145"/>
      <c r="D5" s="146"/>
      <c r="E5" s="147"/>
      <c r="F5" s="147"/>
      <c r="G5" s="147"/>
      <c r="H5" s="147"/>
      <c r="I5" s="137"/>
      <c r="J5" s="137"/>
    </row>
    <row r="6" spans="1:19" s="152" customFormat="1">
      <c r="A6" s="413" t="s">
        <v>141</v>
      </c>
      <c r="B6" s="413"/>
      <c r="C6" s="414"/>
      <c r="D6" s="148">
        <f>SUM(D7:D8)</f>
        <v>803215</v>
      </c>
      <c r="E6" s="149">
        <f>SUM(E7:E8)</f>
        <v>15831</v>
      </c>
      <c r="F6" s="150">
        <f>E6/D6*100</f>
        <v>1.9709542276974408</v>
      </c>
      <c r="G6" s="149">
        <f>SUM(G7:G8)</f>
        <v>2773</v>
      </c>
      <c r="H6" s="151">
        <f>G6/D6*100</f>
        <v>0.34523757648948289</v>
      </c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</row>
    <row r="7" spans="1:19" s="152" customFormat="1">
      <c r="A7" s="413" t="s">
        <v>142</v>
      </c>
      <c r="B7" s="413"/>
      <c r="C7" s="414"/>
      <c r="D7" s="153">
        <f>SUM(D48:D59)</f>
        <v>689872</v>
      </c>
      <c r="E7" s="154">
        <f>SUM(E48:E59)</f>
        <v>13683</v>
      </c>
      <c r="F7" s="150">
        <f t="shared" ref="F7:F10" si="0">E7/D7*100</f>
        <v>1.9834114154509821</v>
      </c>
      <c r="G7" s="154">
        <f>SUM(G48:G59)</f>
        <v>2340</v>
      </c>
      <c r="H7" s="151">
        <f t="shared" ref="H7:H8" si="1">G7/D7*100</f>
        <v>0.33919335760836794</v>
      </c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</row>
    <row r="8" spans="1:19" s="152" customFormat="1">
      <c r="A8" s="413" t="s">
        <v>143</v>
      </c>
      <c r="B8" s="413"/>
      <c r="C8" s="414"/>
      <c r="D8" s="153">
        <f>D10+D14+D17+D21+D26+D34+D40</f>
        <v>113343</v>
      </c>
      <c r="E8" s="154">
        <f>E10+E14+E17+E21+E26+E34+E40</f>
        <v>2148</v>
      </c>
      <c r="F8" s="150">
        <f t="shared" si="0"/>
        <v>1.8951324739948654</v>
      </c>
      <c r="G8" s="154">
        <f>G10+G14+G17+G21+G26+G34+G40</f>
        <v>433</v>
      </c>
      <c r="H8" s="151">
        <f t="shared" si="1"/>
        <v>0.38202623893844351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r="9" spans="1:19" s="152" customFormat="1">
      <c r="A9" s="137"/>
      <c r="B9" s="59"/>
      <c r="C9" s="60"/>
      <c r="D9" s="155"/>
      <c r="E9" s="156"/>
      <c r="F9" s="150"/>
      <c r="G9" s="156"/>
      <c r="H9" s="15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</row>
    <row r="10" spans="1:19">
      <c r="A10" s="395" t="s">
        <v>108</v>
      </c>
      <c r="B10" s="395"/>
      <c r="C10" s="396"/>
      <c r="D10" s="148">
        <f>SUM(D11:D12)</f>
        <v>12893</v>
      </c>
      <c r="E10" s="149">
        <f>SUM(E11:E12)</f>
        <v>298</v>
      </c>
      <c r="F10" s="150">
        <f t="shared" si="0"/>
        <v>2.311331730396339</v>
      </c>
      <c r="G10" s="149">
        <f>SUM(G11:G12)</f>
        <v>39</v>
      </c>
      <c r="H10" s="151">
        <f>G10/D10*100</f>
        <v>0.30248972310556116</v>
      </c>
      <c r="I10" s="137"/>
      <c r="J10" s="137"/>
    </row>
    <row r="11" spans="1:19">
      <c r="B11" s="56" t="s">
        <v>16</v>
      </c>
      <c r="C11" s="57"/>
      <c r="D11" s="148">
        <v>5081</v>
      </c>
      <c r="E11" s="149">
        <v>131</v>
      </c>
      <c r="F11" s="150">
        <f>E11/D11*100</f>
        <v>2.5782326313717774</v>
      </c>
      <c r="G11" s="149">
        <v>12</v>
      </c>
      <c r="H11" s="151">
        <f t="shared" ref="H11:H59" si="2">G11/D11*100</f>
        <v>0.23617398149970481</v>
      </c>
      <c r="I11" s="137"/>
      <c r="J11" s="137"/>
    </row>
    <row r="12" spans="1:19">
      <c r="B12" s="56" t="s">
        <v>17</v>
      </c>
      <c r="C12" s="57"/>
      <c r="D12" s="148">
        <v>7812</v>
      </c>
      <c r="E12" s="149">
        <v>167</v>
      </c>
      <c r="F12" s="150">
        <f t="shared" ref="F12:F59" si="3">E12/D12*100</f>
        <v>2.13773681515617</v>
      </c>
      <c r="G12" s="149">
        <v>27</v>
      </c>
      <c r="H12" s="151">
        <f t="shared" si="2"/>
        <v>0.34562211981566821</v>
      </c>
      <c r="I12" s="137"/>
      <c r="J12" s="137"/>
    </row>
    <row r="13" spans="1:19">
      <c r="B13" s="56"/>
      <c r="C13" s="57"/>
      <c r="D13" s="148"/>
      <c r="E13" s="149"/>
      <c r="F13" s="150"/>
      <c r="G13" s="149"/>
      <c r="H13" s="151"/>
      <c r="I13" s="137"/>
      <c r="J13" s="137"/>
    </row>
    <row r="14" spans="1:19">
      <c r="A14" s="395" t="s">
        <v>111</v>
      </c>
      <c r="B14" s="395"/>
      <c r="C14" s="396"/>
      <c r="D14" s="148">
        <f>SUM(D15)</f>
        <v>14909</v>
      </c>
      <c r="E14" s="149">
        <f>SUM(E15)</f>
        <v>291</v>
      </c>
      <c r="F14" s="150">
        <f t="shared" si="3"/>
        <v>1.9518411697632303</v>
      </c>
      <c r="G14" s="149">
        <f>SUM(G15)</f>
        <v>40</v>
      </c>
      <c r="H14" s="151">
        <f t="shared" si="2"/>
        <v>0.26829431886779798</v>
      </c>
      <c r="I14" s="137"/>
      <c r="J14" s="137"/>
    </row>
    <row r="15" spans="1:19">
      <c r="B15" s="56" t="s">
        <v>19</v>
      </c>
      <c r="C15" s="57"/>
      <c r="D15" s="148">
        <v>14909</v>
      </c>
      <c r="E15" s="149">
        <v>291</v>
      </c>
      <c r="F15" s="150">
        <f t="shared" si="3"/>
        <v>1.9518411697632303</v>
      </c>
      <c r="G15" s="149">
        <v>40</v>
      </c>
      <c r="H15" s="151">
        <f t="shared" si="2"/>
        <v>0.26829431886779798</v>
      </c>
      <c r="I15" s="137"/>
      <c r="J15" s="137"/>
    </row>
    <row r="16" spans="1:19">
      <c r="B16" s="56"/>
      <c r="C16" s="57"/>
      <c r="D16" s="148"/>
      <c r="E16" s="149"/>
      <c r="F16" s="150"/>
      <c r="G16" s="149"/>
      <c r="H16" s="151"/>
      <c r="I16" s="137"/>
      <c r="J16" s="137"/>
    </row>
    <row r="17" spans="1:10">
      <c r="A17" s="395" t="s">
        <v>112</v>
      </c>
      <c r="B17" s="395"/>
      <c r="C17" s="396"/>
      <c r="D17" s="148">
        <f>SUM(D18:D19)</f>
        <v>1375</v>
      </c>
      <c r="E17" s="149">
        <f>SUM(E18:E19)</f>
        <v>16</v>
      </c>
      <c r="F17" s="150">
        <f t="shared" si="3"/>
        <v>1.1636363636363636</v>
      </c>
      <c r="G17" s="149">
        <f>SUM(G18:G19)</f>
        <v>5</v>
      </c>
      <c r="H17" s="151">
        <f t="shared" si="2"/>
        <v>0.36363636363636365</v>
      </c>
      <c r="I17" s="137"/>
      <c r="J17" s="137"/>
    </row>
    <row r="18" spans="1:10">
      <c r="B18" s="56" t="s">
        <v>21</v>
      </c>
      <c r="C18" s="57"/>
      <c r="D18" s="148">
        <v>549</v>
      </c>
      <c r="E18" s="149">
        <v>6</v>
      </c>
      <c r="F18" s="150">
        <f t="shared" si="3"/>
        <v>1.0928961748633881</v>
      </c>
      <c r="G18" s="149">
        <v>2</v>
      </c>
      <c r="H18" s="151">
        <f t="shared" si="2"/>
        <v>0.36429872495446264</v>
      </c>
      <c r="I18" s="137"/>
      <c r="J18" s="137"/>
    </row>
    <row r="19" spans="1:10">
      <c r="B19" s="56" t="s">
        <v>144</v>
      </c>
      <c r="C19" s="57"/>
      <c r="D19" s="148">
        <v>826</v>
      </c>
      <c r="E19" s="149">
        <v>10</v>
      </c>
      <c r="F19" s="150">
        <f t="shared" si="3"/>
        <v>1.2106537530266344</v>
      </c>
      <c r="G19" s="149">
        <v>3</v>
      </c>
      <c r="H19" s="151">
        <f t="shared" si="2"/>
        <v>0.36319612590799033</v>
      </c>
      <c r="I19" s="137"/>
      <c r="J19" s="137"/>
    </row>
    <row r="20" spans="1:10">
      <c r="B20" s="56"/>
      <c r="C20" s="57"/>
      <c r="D20" s="148"/>
      <c r="E20" s="149"/>
      <c r="F20" s="150"/>
      <c r="G20" s="149"/>
      <c r="H20" s="151"/>
      <c r="I20" s="137"/>
      <c r="J20" s="137"/>
    </row>
    <row r="21" spans="1:10">
      <c r="A21" s="395" t="s">
        <v>114</v>
      </c>
      <c r="B21" s="395"/>
      <c r="C21" s="396"/>
      <c r="D21" s="148">
        <f>SUM(D22:D24)</f>
        <v>8247</v>
      </c>
      <c r="E21" s="149">
        <f>SUM(E22:E24)</f>
        <v>134</v>
      </c>
      <c r="F21" s="150">
        <f t="shared" si="3"/>
        <v>1.6248332727052264</v>
      </c>
      <c r="G21" s="149">
        <f>SUM(G22:G24)</f>
        <v>18</v>
      </c>
      <c r="H21" s="151">
        <f t="shared" si="2"/>
        <v>0.21826118588577662</v>
      </c>
      <c r="I21" s="137"/>
      <c r="J21" s="137"/>
    </row>
    <row r="22" spans="1:10">
      <c r="B22" s="56" t="s">
        <v>24</v>
      </c>
      <c r="C22" s="57"/>
      <c r="D22" s="148">
        <v>2800</v>
      </c>
      <c r="E22" s="149">
        <v>54</v>
      </c>
      <c r="F22" s="150">
        <f t="shared" si="3"/>
        <v>1.9285714285714284</v>
      </c>
      <c r="G22" s="149">
        <v>6</v>
      </c>
      <c r="H22" s="151">
        <f t="shared" si="2"/>
        <v>0.2142857142857143</v>
      </c>
      <c r="I22" s="137"/>
      <c r="J22" s="137"/>
    </row>
    <row r="23" spans="1:10">
      <c r="B23" s="56" t="s">
        <v>25</v>
      </c>
      <c r="C23" s="57"/>
      <c r="D23" s="148">
        <v>797</v>
      </c>
      <c r="E23" s="149">
        <v>5</v>
      </c>
      <c r="F23" s="150">
        <f t="shared" si="3"/>
        <v>0.62735257214554585</v>
      </c>
      <c r="G23" s="149">
        <v>1</v>
      </c>
      <c r="H23" s="151">
        <f t="shared" si="2"/>
        <v>0.12547051442910914</v>
      </c>
      <c r="I23" s="137"/>
      <c r="J23" s="137"/>
    </row>
    <row r="24" spans="1:10">
      <c r="B24" s="56" t="s">
        <v>26</v>
      </c>
      <c r="C24" s="57"/>
      <c r="D24" s="148">
        <v>4650</v>
      </c>
      <c r="E24" s="149">
        <v>75</v>
      </c>
      <c r="F24" s="150">
        <f t="shared" si="3"/>
        <v>1.6129032258064515</v>
      </c>
      <c r="G24" s="149">
        <v>11</v>
      </c>
      <c r="H24" s="151">
        <f t="shared" si="2"/>
        <v>0.23655913978494625</v>
      </c>
      <c r="I24" s="137"/>
      <c r="J24" s="137"/>
    </row>
    <row r="25" spans="1:10">
      <c r="B25" s="56"/>
      <c r="C25" s="57"/>
      <c r="D25" s="148"/>
      <c r="E25" s="149"/>
      <c r="F25" s="150"/>
      <c r="G25" s="149"/>
      <c r="H25" s="151"/>
      <c r="I25" s="137"/>
      <c r="J25" s="137"/>
    </row>
    <row r="26" spans="1:10">
      <c r="A26" s="395" t="s">
        <v>145</v>
      </c>
      <c r="B26" s="395"/>
      <c r="C26" s="396"/>
      <c r="D26" s="148">
        <f>SUM(D27:D32)</f>
        <v>21526</v>
      </c>
      <c r="E26" s="149">
        <f>SUM(E27:E32)</f>
        <v>316</v>
      </c>
      <c r="F26" s="150">
        <f t="shared" si="3"/>
        <v>1.4679921954845303</v>
      </c>
      <c r="G26" s="149">
        <f>SUM(G27:G32)</f>
        <v>79</v>
      </c>
      <c r="H26" s="151">
        <f t="shared" si="2"/>
        <v>0.36699804887113258</v>
      </c>
      <c r="I26" s="157"/>
      <c r="J26" s="137"/>
    </row>
    <row r="27" spans="1:10">
      <c r="B27" s="56" t="s">
        <v>28</v>
      </c>
      <c r="C27" s="57"/>
      <c r="D27" s="148">
        <v>6327</v>
      </c>
      <c r="E27" s="149">
        <v>119</v>
      </c>
      <c r="F27" s="150">
        <f t="shared" si="3"/>
        <v>1.8808281966176703</v>
      </c>
      <c r="G27" s="149">
        <v>21</v>
      </c>
      <c r="H27" s="151">
        <f t="shared" si="2"/>
        <v>0.33191085822664773</v>
      </c>
      <c r="I27" s="137"/>
      <c r="J27" s="137"/>
    </row>
    <row r="28" spans="1:10">
      <c r="B28" s="56" t="s">
        <v>29</v>
      </c>
      <c r="C28" s="57"/>
      <c r="D28" s="148">
        <v>2185</v>
      </c>
      <c r="E28" s="149">
        <v>33</v>
      </c>
      <c r="F28" s="150">
        <f t="shared" si="3"/>
        <v>1.5102974828375286</v>
      </c>
      <c r="G28" s="149">
        <v>8</v>
      </c>
      <c r="H28" s="151">
        <f t="shared" si="2"/>
        <v>0.36613272311212819</v>
      </c>
      <c r="I28" s="137"/>
      <c r="J28" s="137"/>
    </row>
    <row r="29" spans="1:10">
      <c r="B29" s="56" t="s">
        <v>31</v>
      </c>
      <c r="C29" s="57"/>
      <c r="D29" s="148">
        <v>3529</v>
      </c>
      <c r="E29" s="149">
        <v>38</v>
      </c>
      <c r="F29" s="150">
        <f t="shared" si="3"/>
        <v>1.0767922924341173</v>
      </c>
      <c r="G29" s="149">
        <v>12</v>
      </c>
      <c r="H29" s="151">
        <f t="shared" si="2"/>
        <v>0.34003967129498441</v>
      </c>
      <c r="I29" s="137"/>
      <c r="J29" s="137"/>
    </row>
    <row r="30" spans="1:10">
      <c r="B30" s="56" t="s">
        <v>32</v>
      </c>
      <c r="C30" s="57"/>
      <c r="D30" s="148">
        <v>3220</v>
      </c>
      <c r="E30" s="149">
        <v>38</v>
      </c>
      <c r="F30" s="150">
        <f t="shared" si="3"/>
        <v>1.1801242236024845</v>
      </c>
      <c r="G30" s="149">
        <v>9</v>
      </c>
      <c r="H30" s="151">
        <f t="shared" si="2"/>
        <v>0.27950310559006214</v>
      </c>
      <c r="I30" s="137"/>
      <c r="J30" s="137"/>
    </row>
    <row r="31" spans="1:10">
      <c r="B31" s="56" t="s">
        <v>33</v>
      </c>
      <c r="C31" s="57"/>
      <c r="D31" s="148">
        <v>1161</v>
      </c>
      <c r="E31" s="149">
        <v>23</v>
      </c>
      <c r="F31" s="150">
        <f t="shared" si="3"/>
        <v>1.9810508182601205</v>
      </c>
      <c r="G31" s="149">
        <v>9</v>
      </c>
      <c r="H31" s="151">
        <f t="shared" si="2"/>
        <v>0.77519379844961245</v>
      </c>
      <c r="I31" s="137"/>
      <c r="J31" s="137"/>
    </row>
    <row r="32" spans="1:10">
      <c r="B32" s="56" t="s">
        <v>146</v>
      </c>
      <c r="C32" s="57"/>
      <c r="D32" s="148">
        <v>5104</v>
      </c>
      <c r="E32" s="149">
        <v>65</v>
      </c>
      <c r="F32" s="150">
        <f t="shared" si="3"/>
        <v>1.2735109717868338</v>
      </c>
      <c r="G32" s="149">
        <v>20</v>
      </c>
      <c r="H32" s="151">
        <f t="shared" si="2"/>
        <v>0.3918495297805642</v>
      </c>
      <c r="I32" s="137"/>
      <c r="J32" s="137"/>
    </row>
    <row r="33" spans="1:10">
      <c r="B33" s="56"/>
      <c r="C33" s="57"/>
      <c r="D33" s="148"/>
      <c r="E33" s="149"/>
      <c r="F33" s="150"/>
      <c r="G33" s="149"/>
      <c r="H33" s="151"/>
      <c r="I33" s="137"/>
      <c r="J33" s="137"/>
    </row>
    <row r="34" spans="1:10">
      <c r="A34" s="395" t="s">
        <v>147</v>
      </c>
      <c r="B34" s="395"/>
      <c r="C34" s="396"/>
      <c r="D34" s="148">
        <f>SUM(D35:D38)</f>
        <v>12102</v>
      </c>
      <c r="E34" s="149">
        <f>SUM(E35:E38)</f>
        <v>212</v>
      </c>
      <c r="F34" s="150">
        <f t="shared" si="3"/>
        <v>1.7517765658568833</v>
      </c>
      <c r="G34" s="149">
        <f>SUM(G35:G38)</f>
        <v>57</v>
      </c>
      <c r="H34" s="151">
        <f t="shared" si="2"/>
        <v>0.47099652949925636</v>
      </c>
      <c r="I34" s="157"/>
      <c r="J34" s="137"/>
    </row>
    <row r="35" spans="1:10">
      <c r="B35" s="56" t="s">
        <v>36</v>
      </c>
      <c r="C35" s="57"/>
      <c r="D35" s="148">
        <v>1571</v>
      </c>
      <c r="E35" s="149">
        <v>25</v>
      </c>
      <c r="F35" s="150">
        <f t="shared" si="3"/>
        <v>1.5913430935709738</v>
      </c>
      <c r="G35" s="149">
        <v>10</v>
      </c>
      <c r="H35" s="151">
        <f t="shared" si="2"/>
        <v>0.63653723742838952</v>
      </c>
      <c r="I35" s="137"/>
      <c r="J35" s="137"/>
    </row>
    <row r="36" spans="1:10">
      <c r="B36" s="56" t="s">
        <v>37</v>
      </c>
      <c r="C36" s="57"/>
      <c r="D36" s="148">
        <v>989</v>
      </c>
      <c r="E36" s="149">
        <v>19</v>
      </c>
      <c r="F36" s="150">
        <f t="shared" si="3"/>
        <v>1.9211324570273005</v>
      </c>
      <c r="G36" s="149">
        <v>3</v>
      </c>
      <c r="H36" s="151">
        <f t="shared" si="2"/>
        <v>0.30333670374115268</v>
      </c>
      <c r="I36" s="137"/>
      <c r="J36" s="137"/>
    </row>
    <row r="37" spans="1:10">
      <c r="B37" s="56" t="s">
        <v>71</v>
      </c>
      <c r="C37" s="57"/>
      <c r="D37" s="148">
        <v>2597</v>
      </c>
      <c r="E37" s="149">
        <v>46</v>
      </c>
      <c r="F37" s="150">
        <f t="shared" si="3"/>
        <v>1.771274547554871</v>
      </c>
      <c r="G37" s="149">
        <v>13</v>
      </c>
      <c r="H37" s="151">
        <f t="shared" si="2"/>
        <v>0.50057758952637654</v>
      </c>
      <c r="I37" s="137"/>
      <c r="J37" s="137"/>
    </row>
    <row r="38" spans="1:10">
      <c r="B38" s="56" t="s">
        <v>73</v>
      </c>
      <c r="C38" s="57"/>
      <c r="D38" s="148">
        <v>6945</v>
      </c>
      <c r="E38" s="149">
        <v>122</v>
      </c>
      <c r="F38" s="150">
        <f t="shared" si="3"/>
        <v>1.7566594672426206</v>
      </c>
      <c r="G38" s="149">
        <v>31</v>
      </c>
      <c r="H38" s="151">
        <f t="shared" si="2"/>
        <v>0.44636429085673146</v>
      </c>
      <c r="I38" s="137"/>
      <c r="J38" s="137"/>
    </row>
    <row r="39" spans="1:10">
      <c r="B39" s="56"/>
      <c r="C39" s="57"/>
      <c r="D39" s="148"/>
      <c r="E39" s="149"/>
      <c r="F39" s="150"/>
      <c r="G39" s="149"/>
      <c r="H39" s="151"/>
      <c r="I39" s="137"/>
      <c r="J39" s="137"/>
    </row>
    <row r="40" spans="1:10">
      <c r="A40" s="395" t="s">
        <v>126</v>
      </c>
      <c r="B40" s="395"/>
      <c r="C40" s="396"/>
      <c r="D40" s="148">
        <f>SUM(D41:D45)</f>
        <v>42291</v>
      </c>
      <c r="E40" s="149">
        <f>SUM(E41:E45)</f>
        <v>881</v>
      </c>
      <c r="F40" s="150">
        <f t="shared" si="3"/>
        <v>2.083185547752477</v>
      </c>
      <c r="G40" s="149">
        <f>SUM(G41:G45)</f>
        <v>195</v>
      </c>
      <c r="H40" s="151">
        <f t="shared" si="2"/>
        <v>0.46109101227211458</v>
      </c>
      <c r="I40" s="137"/>
      <c r="J40" s="137"/>
    </row>
    <row r="41" spans="1:10">
      <c r="B41" s="56" t="s">
        <v>41</v>
      </c>
      <c r="C41" s="57"/>
      <c r="D41" s="148">
        <v>5415</v>
      </c>
      <c r="E41" s="149">
        <v>64</v>
      </c>
      <c r="F41" s="150">
        <f t="shared" si="3"/>
        <v>1.1819021237303784</v>
      </c>
      <c r="G41" s="149">
        <v>27</v>
      </c>
      <c r="H41" s="151">
        <f t="shared" si="2"/>
        <v>0.49861495844875342</v>
      </c>
      <c r="I41" s="137"/>
      <c r="J41" s="137"/>
    </row>
    <row r="42" spans="1:10">
      <c r="B42" s="56" t="s">
        <v>127</v>
      </c>
      <c r="C42" s="57"/>
      <c r="D42" s="148">
        <v>4082</v>
      </c>
      <c r="E42" s="149">
        <v>74</v>
      </c>
      <c r="F42" s="150">
        <f t="shared" si="3"/>
        <v>1.8128368446839782</v>
      </c>
      <c r="G42" s="149">
        <v>16</v>
      </c>
      <c r="H42" s="151">
        <f t="shared" si="2"/>
        <v>0.39196472317491426</v>
      </c>
      <c r="I42" s="137"/>
      <c r="J42" s="137"/>
    </row>
    <row r="43" spans="1:10">
      <c r="B43" s="56" t="s">
        <v>43</v>
      </c>
      <c r="C43" s="57"/>
      <c r="D43" s="148">
        <v>4069</v>
      </c>
      <c r="E43" s="149">
        <v>103</v>
      </c>
      <c r="F43" s="150">
        <f t="shared" si="3"/>
        <v>2.5313344802162692</v>
      </c>
      <c r="G43" s="149">
        <v>18</v>
      </c>
      <c r="H43" s="151">
        <f t="shared" si="2"/>
        <v>0.44236913246497911</v>
      </c>
      <c r="I43" s="137"/>
      <c r="J43" s="137"/>
    </row>
    <row r="44" spans="1:10">
      <c r="B44" s="56" t="s">
        <v>44</v>
      </c>
      <c r="C44" s="57"/>
      <c r="D44" s="148">
        <v>19010</v>
      </c>
      <c r="E44" s="149">
        <v>445</v>
      </c>
      <c r="F44" s="150">
        <f t="shared" si="3"/>
        <v>2.3408732246186217</v>
      </c>
      <c r="G44" s="149">
        <v>85</v>
      </c>
      <c r="H44" s="151">
        <f t="shared" si="2"/>
        <v>0.44713308784850075</v>
      </c>
      <c r="I44" s="137"/>
      <c r="J44" s="137"/>
    </row>
    <row r="45" spans="1:10">
      <c r="B45" s="56" t="s">
        <v>45</v>
      </c>
      <c r="C45" s="57"/>
      <c r="D45" s="148">
        <v>9715</v>
      </c>
      <c r="E45" s="149">
        <v>195</v>
      </c>
      <c r="F45" s="150">
        <f t="shared" si="3"/>
        <v>2.007205352547607</v>
      </c>
      <c r="G45" s="149">
        <v>49</v>
      </c>
      <c r="H45" s="151">
        <f t="shared" si="2"/>
        <v>0.50437467833247562</v>
      </c>
      <c r="I45" s="137"/>
      <c r="J45" s="137"/>
    </row>
    <row r="46" spans="1:10">
      <c r="A46" s="158"/>
      <c r="B46" s="61"/>
      <c r="C46" s="62"/>
      <c r="D46" s="159"/>
      <c r="E46" s="160"/>
      <c r="F46" s="150"/>
      <c r="G46" s="160"/>
      <c r="H46" s="151"/>
      <c r="I46" s="137"/>
      <c r="J46" s="137"/>
    </row>
    <row r="47" spans="1:10">
      <c r="B47" s="56"/>
      <c r="C47" s="57"/>
      <c r="D47" s="161"/>
      <c r="E47" s="162"/>
      <c r="F47" s="163"/>
      <c r="G47" s="162"/>
      <c r="H47" s="164"/>
      <c r="I47" s="137"/>
      <c r="J47" s="137"/>
    </row>
    <row r="48" spans="1:10">
      <c r="B48" s="56" t="s">
        <v>46</v>
      </c>
      <c r="C48" s="57"/>
      <c r="D48" s="148">
        <v>141556</v>
      </c>
      <c r="E48" s="149">
        <v>2591</v>
      </c>
      <c r="F48" s="150">
        <f t="shared" si="3"/>
        <v>1.8303710192432678</v>
      </c>
      <c r="G48" s="149">
        <v>402</v>
      </c>
      <c r="H48" s="151">
        <f t="shared" si="2"/>
        <v>0.28398654949278024</v>
      </c>
      <c r="I48" s="137"/>
      <c r="J48" s="137"/>
    </row>
    <row r="49" spans="1:10">
      <c r="B49" s="56" t="s">
        <v>47</v>
      </c>
      <c r="C49" s="57"/>
      <c r="D49" s="148">
        <v>160565</v>
      </c>
      <c r="E49" s="149">
        <v>2881</v>
      </c>
      <c r="F49" s="150">
        <f t="shared" si="3"/>
        <v>1.7942889172609222</v>
      </c>
      <c r="G49" s="149">
        <v>455</v>
      </c>
      <c r="H49" s="151">
        <f t="shared" si="2"/>
        <v>0.28337433438171461</v>
      </c>
      <c r="I49" s="137"/>
      <c r="J49" s="137"/>
    </row>
    <row r="50" spans="1:10">
      <c r="B50" s="56" t="s">
        <v>48</v>
      </c>
      <c r="C50" s="57"/>
      <c r="D50" s="148">
        <v>44862</v>
      </c>
      <c r="E50" s="149">
        <v>907</v>
      </c>
      <c r="F50" s="150">
        <f t="shared" si="3"/>
        <v>2.0217556060808701</v>
      </c>
      <c r="G50" s="149">
        <v>151</v>
      </c>
      <c r="H50" s="151">
        <f t="shared" si="2"/>
        <v>0.33658775801346352</v>
      </c>
      <c r="I50" s="137"/>
      <c r="J50" s="137"/>
    </row>
    <row r="51" spans="1:10">
      <c r="B51" s="56" t="s">
        <v>49</v>
      </c>
      <c r="C51" s="57"/>
      <c r="D51" s="148">
        <v>86014</v>
      </c>
      <c r="E51" s="149">
        <v>1929</v>
      </c>
      <c r="F51" s="150">
        <f t="shared" si="3"/>
        <v>2.2426581719255005</v>
      </c>
      <c r="G51" s="149">
        <v>330</v>
      </c>
      <c r="H51" s="151">
        <f t="shared" si="2"/>
        <v>0.3836584742018741</v>
      </c>
      <c r="I51" s="137"/>
      <c r="J51" s="137"/>
    </row>
    <row r="52" spans="1:10">
      <c r="B52" s="56" t="s">
        <v>50</v>
      </c>
      <c r="C52" s="57"/>
      <c r="D52" s="148">
        <v>92346</v>
      </c>
      <c r="E52" s="149">
        <v>1827</v>
      </c>
      <c r="F52" s="150">
        <f t="shared" si="3"/>
        <v>1.9784289519849261</v>
      </c>
      <c r="G52" s="149">
        <v>341</v>
      </c>
      <c r="H52" s="151">
        <f t="shared" si="2"/>
        <v>0.36926342234639292</v>
      </c>
      <c r="I52" s="137"/>
      <c r="J52" s="137"/>
    </row>
    <row r="53" spans="1:10">
      <c r="B53" s="56" t="s">
        <v>51</v>
      </c>
      <c r="C53" s="57"/>
      <c r="D53" s="148">
        <v>18815</v>
      </c>
      <c r="E53" s="149">
        <v>415</v>
      </c>
      <c r="F53" s="150">
        <f t="shared" si="3"/>
        <v>2.2056869519000797</v>
      </c>
      <c r="G53" s="149">
        <v>69</v>
      </c>
      <c r="H53" s="151">
        <f t="shared" si="2"/>
        <v>0.36672867393037473</v>
      </c>
      <c r="I53" s="137"/>
      <c r="J53" s="137"/>
    </row>
    <row r="54" spans="1:10">
      <c r="B54" s="56" t="s">
        <v>52</v>
      </c>
      <c r="C54" s="57"/>
      <c r="D54" s="148">
        <v>31577</v>
      </c>
      <c r="E54" s="149">
        <v>715</v>
      </c>
      <c r="F54" s="150">
        <f t="shared" si="3"/>
        <v>2.2643062988884313</v>
      </c>
      <c r="G54" s="149">
        <v>127</v>
      </c>
      <c r="H54" s="151">
        <f t="shared" si="2"/>
        <v>0.4021914684738892</v>
      </c>
      <c r="I54" s="137"/>
      <c r="J54" s="137"/>
    </row>
    <row r="55" spans="1:10">
      <c r="B55" s="56" t="s">
        <v>53</v>
      </c>
      <c r="C55" s="57"/>
      <c r="D55" s="148">
        <v>28993</v>
      </c>
      <c r="E55" s="149">
        <v>593</v>
      </c>
      <c r="F55" s="150">
        <f t="shared" si="3"/>
        <v>2.0453212844479705</v>
      </c>
      <c r="G55" s="149">
        <v>97</v>
      </c>
      <c r="H55" s="151">
        <f t="shared" si="2"/>
        <v>0.33456351533128686</v>
      </c>
      <c r="I55" s="137"/>
      <c r="J55" s="137"/>
    </row>
    <row r="56" spans="1:10">
      <c r="B56" s="56" t="s">
        <v>54</v>
      </c>
      <c r="C56" s="57"/>
      <c r="D56" s="148">
        <v>25301</v>
      </c>
      <c r="E56" s="149">
        <v>583</v>
      </c>
      <c r="F56" s="150">
        <f t="shared" si="3"/>
        <v>2.3042567487451091</v>
      </c>
      <c r="G56" s="149">
        <v>109</v>
      </c>
      <c r="H56" s="151">
        <f t="shared" si="2"/>
        <v>0.4308130113434252</v>
      </c>
      <c r="I56" s="137"/>
      <c r="J56" s="137"/>
    </row>
    <row r="57" spans="1:10">
      <c r="B57" s="56" t="s">
        <v>55</v>
      </c>
      <c r="C57" s="57"/>
      <c r="D57" s="148">
        <v>18428</v>
      </c>
      <c r="E57" s="149">
        <v>386</v>
      </c>
      <c r="F57" s="150">
        <f t="shared" si="3"/>
        <v>2.094638593444758</v>
      </c>
      <c r="G57" s="149">
        <v>81</v>
      </c>
      <c r="H57" s="151">
        <f t="shared" si="2"/>
        <v>0.43954851313219012</v>
      </c>
      <c r="I57" s="137"/>
      <c r="J57" s="137"/>
    </row>
    <row r="58" spans="1:10">
      <c r="B58" s="56" t="s">
        <v>56</v>
      </c>
      <c r="C58" s="57"/>
      <c r="D58" s="148">
        <v>22021</v>
      </c>
      <c r="E58" s="149">
        <v>414</v>
      </c>
      <c r="F58" s="150">
        <f t="shared" si="3"/>
        <v>1.8800236138231687</v>
      </c>
      <c r="G58" s="149">
        <v>84</v>
      </c>
      <c r="H58" s="151">
        <f t="shared" si="2"/>
        <v>0.38145406657281689</v>
      </c>
      <c r="I58" s="137"/>
      <c r="J58" s="137"/>
    </row>
    <row r="59" spans="1:10">
      <c r="B59" s="56" t="s">
        <v>74</v>
      </c>
      <c r="C59" s="57"/>
      <c r="D59" s="148">
        <v>19394</v>
      </c>
      <c r="E59" s="149">
        <v>442</v>
      </c>
      <c r="F59" s="150">
        <f t="shared" si="3"/>
        <v>2.279055377951944</v>
      </c>
      <c r="G59" s="149">
        <v>94</v>
      </c>
      <c r="H59" s="151">
        <f t="shared" si="2"/>
        <v>0.48468598535629576</v>
      </c>
      <c r="I59" s="137"/>
      <c r="J59" s="137"/>
    </row>
    <row r="60" spans="1:10">
      <c r="A60" s="158"/>
      <c r="B60" s="61"/>
      <c r="C60" s="62"/>
      <c r="D60" s="165"/>
      <c r="E60" s="166"/>
      <c r="F60" s="167"/>
      <c r="G60" s="166"/>
      <c r="H60" s="168"/>
      <c r="I60" s="137"/>
      <c r="J60" s="137"/>
    </row>
    <row r="61" spans="1:10">
      <c r="A61" s="137" t="s">
        <v>148</v>
      </c>
    </row>
    <row r="62" spans="1:10">
      <c r="A62" s="137" t="s">
        <v>149</v>
      </c>
    </row>
    <row r="63" spans="1:10" ht="20.25" customHeight="1"/>
  </sheetData>
  <mergeCells count="14">
    <mergeCell ref="A7:C7"/>
    <mergeCell ref="A3:C4"/>
    <mergeCell ref="D3:D4"/>
    <mergeCell ref="E3:F3"/>
    <mergeCell ref="G3:H3"/>
    <mergeCell ref="A6:C6"/>
    <mergeCell ref="A34:C34"/>
    <mergeCell ref="A40:C40"/>
    <mergeCell ref="A8:C8"/>
    <mergeCell ref="A10:C10"/>
    <mergeCell ref="A14:C14"/>
    <mergeCell ref="A17:C17"/>
    <mergeCell ref="A21:C21"/>
    <mergeCell ref="A26:C26"/>
  </mergeCells>
  <phoneticPr fontId="2"/>
  <printOptions horizontalCentered="1"/>
  <pageMargins left="0.54" right="0.63" top="0.98425196850393704" bottom="0.98425196850393704" header="0.51181102362204722" footer="0.51181102362204722"/>
  <pageSetup paperSize="9" scale="99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3EAA8-5092-4719-8A18-7F08941C3DFB}">
  <dimension ref="A1:T65"/>
  <sheetViews>
    <sheetView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23" sqref="M23"/>
    </sheetView>
  </sheetViews>
  <sheetFormatPr defaultColWidth="8.9140625" defaultRowHeight="12"/>
  <cols>
    <col min="1" max="1" width="2.58203125" style="74" customWidth="1"/>
    <col min="2" max="2" width="14" style="74" customWidth="1"/>
    <col min="3" max="3" width="2.58203125" style="74" customWidth="1"/>
    <col min="4" max="6" width="8.08203125" style="74" customWidth="1"/>
    <col min="7" max="7" width="8.08203125" style="75" customWidth="1"/>
    <col min="8" max="8" width="8.08203125" style="76" customWidth="1"/>
    <col min="9" max="9" width="8.08203125" style="75" customWidth="1"/>
    <col min="10" max="10" width="8.08203125" style="76" customWidth="1"/>
    <col min="11" max="11" width="8.08203125" style="75" customWidth="1"/>
    <col min="12" max="12" width="8.08203125" style="76" customWidth="1"/>
    <col min="13" max="13" width="8.08203125" style="75" customWidth="1"/>
    <col min="14" max="14" width="8.08203125" style="76" customWidth="1"/>
    <col min="15" max="15" width="8.08203125" style="75" customWidth="1"/>
    <col min="16" max="17" width="8.08203125" style="74" customWidth="1"/>
    <col min="18" max="16384" width="8.9140625" style="74"/>
  </cols>
  <sheetData>
    <row r="1" spans="1:20" ht="16.2">
      <c r="A1" s="73" t="s">
        <v>92</v>
      </c>
    </row>
    <row r="2" spans="1:20" ht="16.350000000000001" customHeight="1" thickBot="1">
      <c r="Q2" s="77" t="s">
        <v>93</v>
      </c>
    </row>
    <row r="3" spans="1:20" ht="16.350000000000001" customHeight="1" thickTop="1">
      <c r="A3" s="78"/>
      <c r="B3" s="79"/>
      <c r="C3" s="80"/>
      <c r="D3" s="444" t="s">
        <v>94</v>
      </c>
      <c r="E3" s="445"/>
      <c r="F3" s="446"/>
      <c r="G3" s="453" t="s">
        <v>95</v>
      </c>
      <c r="H3" s="454"/>
      <c r="I3" s="455"/>
      <c r="J3" s="454"/>
      <c r="K3" s="455"/>
      <c r="L3" s="454"/>
      <c r="M3" s="455"/>
      <c r="N3" s="456"/>
      <c r="O3" s="457" t="s">
        <v>96</v>
      </c>
      <c r="P3" s="458"/>
      <c r="Q3" s="458"/>
    </row>
    <row r="4" spans="1:20" ht="16.350000000000001" customHeight="1">
      <c r="A4" s="81"/>
      <c r="C4" s="82"/>
      <c r="D4" s="447"/>
      <c r="E4" s="448"/>
      <c r="F4" s="449"/>
      <c r="G4" s="459" t="s">
        <v>97</v>
      </c>
      <c r="H4" s="460"/>
      <c r="I4" s="461"/>
      <c r="J4" s="462"/>
      <c r="K4" s="463" t="s">
        <v>98</v>
      </c>
      <c r="L4" s="464"/>
      <c r="M4" s="463" t="s">
        <v>99</v>
      </c>
      <c r="N4" s="467"/>
      <c r="O4" s="469" t="s">
        <v>100</v>
      </c>
      <c r="P4" s="470"/>
      <c r="Q4" s="470"/>
      <c r="R4" s="435"/>
      <c r="S4" s="435"/>
      <c r="T4" s="435"/>
    </row>
    <row r="5" spans="1:20" ht="16.350000000000001" customHeight="1">
      <c r="C5" s="82"/>
      <c r="D5" s="450"/>
      <c r="E5" s="451"/>
      <c r="F5" s="452"/>
      <c r="G5" s="436" t="s">
        <v>101</v>
      </c>
      <c r="H5" s="437"/>
      <c r="I5" s="436" t="s">
        <v>102</v>
      </c>
      <c r="J5" s="437"/>
      <c r="K5" s="465"/>
      <c r="L5" s="466"/>
      <c r="M5" s="465"/>
      <c r="N5" s="468"/>
      <c r="O5" s="471"/>
      <c r="P5" s="472"/>
      <c r="Q5" s="472"/>
      <c r="R5" s="435"/>
      <c r="S5" s="435"/>
      <c r="T5" s="435"/>
    </row>
    <row r="6" spans="1:20" ht="16.350000000000001" customHeight="1">
      <c r="C6" s="82"/>
      <c r="D6" s="438" t="s">
        <v>103</v>
      </c>
      <c r="E6" s="438" t="s">
        <v>104</v>
      </c>
      <c r="F6" s="438" t="s">
        <v>105</v>
      </c>
      <c r="G6" s="83" t="s">
        <v>104</v>
      </c>
      <c r="H6" s="440" t="s">
        <v>105</v>
      </c>
      <c r="I6" s="83" t="s">
        <v>104</v>
      </c>
      <c r="J6" s="440" t="s">
        <v>106</v>
      </c>
      <c r="K6" s="442" t="s">
        <v>104</v>
      </c>
      <c r="L6" s="440" t="s">
        <v>105</v>
      </c>
      <c r="M6" s="84" t="s">
        <v>104</v>
      </c>
      <c r="N6" s="429" t="s">
        <v>105</v>
      </c>
      <c r="O6" s="85" t="s">
        <v>107</v>
      </c>
      <c r="P6" s="86" t="s">
        <v>104</v>
      </c>
      <c r="Q6" s="431" t="s">
        <v>105</v>
      </c>
      <c r="R6" s="433"/>
      <c r="S6" s="433"/>
      <c r="T6" s="434"/>
    </row>
    <row r="7" spans="1:20" ht="16.350000000000001" customHeight="1">
      <c r="A7" s="87"/>
      <c r="B7" s="87"/>
      <c r="C7" s="88"/>
      <c r="D7" s="439"/>
      <c r="E7" s="439" t="s">
        <v>104</v>
      </c>
      <c r="F7" s="439"/>
      <c r="G7" s="89" t="s">
        <v>104</v>
      </c>
      <c r="H7" s="441"/>
      <c r="I7" s="89" t="s">
        <v>104</v>
      </c>
      <c r="J7" s="441"/>
      <c r="K7" s="443" t="s">
        <v>104</v>
      </c>
      <c r="L7" s="441"/>
      <c r="M7" s="90" t="s">
        <v>104</v>
      </c>
      <c r="N7" s="430"/>
      <c r="O7" s="91" t="s">
        <v>104</v>
      </c>
      <c r="P7" s="92" t="s">
        <v>104</v>
      </c>
      <c r="Q7" s="432"/>
      <c r="R7" s="433"/>
      <c r="S7" s="433"/>
      <c r="T7" s="434"/>
    </row>
    <row r="8" spans="1:20" ht="18" customHeight="1">
      <c r="A8" s="93"/>
      <c r="B8" s="94" t="s">
        <v>91</v>
      </c>
      <c r="C8" s="95"/>
      <c r="D8" s="96">
        <f>D9+D10</f>
        <v>119635</v>
      </c>
      <c r="E8" s="96">
        <f t="shared" ref="E8:Q8" si="0">E9+E10</f>
        <v>194339</v>
      </c>
      <c r="F8" s="96">
        <f>F9+F10</f>
        <v>2313538</v>
      </c>
      <c r="G8" s="97">
        <f t="shared" si="0"/>
        <v>24068</v>
      </c>
      <c r="H8" s="98">
        <f>H9+H10</f>
        <v>297472</v>
      </c>
      <c r="I8" s="96">
        <f t="shared" si="0"/>
        <v>131767</v>
      </c>
      <c r="J8" s="98">
        <f>J9+J10</f>
        <v>1556772</v>
      </c>
      <c r="K8" s="97">
        <f>K9+K10</f>
        <v>31706</v>
      </c>
      <c r="L8" s="99">
        <f>L9+L10</f>
        <v>379552</v>
      </c>
      <c r="M8" s="96">
        <f t="shared" si="0"/>
        <v>6798</v>
      </c>
      <c r="N8" s="98">
        <f>N9+N10</f>
        <v>79742</v>
      </c>
      <c r="O8" s="100">
        <f t="shared" si="0"/>
        <v>98</v>
      </c>
      <c r="P8" s="96">
        <f t="shared" si="0"/>
        <v>532</v>
      </c>
      <c r="Q8" s="96">
        <f t="shared" si="0"/>
        <v>5945</v>
      </c>
      <c r="R8" s="101"/>
      <c r="S8" s="101"/>
      <c r="T8" s="101"/>
    </row>
    <row r="9" spans="1:20" ht="18" customHeight="1">
      <c r="B9" s="102" t="s">
        <v>13</v>
      </c>
      <c r="C9" s="103"/>
      <c r="D9" s="104">
        <f>SUM(D51:D62)</f>
        <v>103427</v>
      </c>
      <c r="E9" s="104">
        <f t="shared" ref="E9:Q9" si="1">SUM(E51:E62)</f>
        <v>167731</v>
      </c>
      <c r="F9" s="104">
        <f>SUM(F51:F62)</f>
        <v>1997905</v>
      </c>
      <c r="G9" s="105">
        <f t="shared" si="1"/>
        <v>20922</v>
      </c>
      <c r="H9" s="76">
        <f>SUM(H51:H62)</f>
        <v>258538</v>
      </c>
      <c r="I9" s="75">
        <f t="shared" si="1"/>
        <v>113625</v>
      </c>
      <c r="J9" s="76">
        <f>SUM(J51:J62)</f>
        <v>1343324</v>
      </c>
      <c r="K9" s="105">
        <f>SUM(K51:K62)</f>
        <v>27005</v>
      </c>
      <c r="L9" s="106">
        <f>SUM(L51:L62)</f>
        <v>323719</v>
      </c>
      <c r="M9" s="75">
        <f t="shared" si="1"/>
        <v>6179</v>
      </c>
      <c r="N9" s="76">
        <f>SUM(N51:N62)</f>
        <v>72324</v>
      </c>
      <c r="O9" s="107">
        <f t="shared" si="1"/>
        <v>88</v>
      </c>
      <c r="P9" s="104">
        <f t="shared" si="1"/>
        <v>520</v>
      </c>
      <c r="Q9" s="104">
        <f t="shared" si="1"/>
        <v>5893</v>
      </c>
      <c r="R9" s="101"/>
      <c r="S9" s="101"/>
      <c r="T9" s="101"/>
    </row>
    <row r="10" spans="1:20" ht="18" customHeight="1">
      <c r="B10" s="102" t="s">
        <v>14</v>
      </c>
      <c r="C10" s="103"/>
      <c r="D10" s="75">
        <f>D12+D16+D19+D23+D28+D37+D43</f>
        <v>16208</v>
      </c>
      <c r="E10" s="75">
        <f t="shared" ref="E10:Q10" si="2">E12+E16+E19+E23+E28+E37+E43</f>
        <v>26608</v>
      </c>
      <c r="F10" s="75">
        <f>F12+F16+F19+F23+F28+F37+F43</f>
        <v>315633</v>
      </c>
      <c r="G10" s="105">
        <f>G12+G16+G19+G23+G28+G37+G43</f>
        <v>3146</v>
      </c>
      <c r="H10" s="76">
        <f>H12+H16+H19+H23+H28+H37+H43</f>
        <v>38934</v>
      </c>
      <c r="I10" s="75">
        <f t="shared" si="2"/>
        <v>18142</v>
      </c>
      <c r="J10" s="76">
        <f>J12+J16+J19+J23+J28+J37+J43</f>
        <v>213448</v>
      </c>
      <c r="K10" s="105">
        <f t="shared" si="2"/>
        <v>4701</v>
      </c>
      <c r="L10" s="106">
        <f>L12+L16+L19+L23+L28+L37+L43</f>
        <v>55833</v>
      </c>
      <c r="M10" s="75">
        <f t="shared" si="2"/>
        <v>619</v>
      </c>
      <c r="N10" s="76">
        <f>N12+N16+N19+N23+N28+N37+N43</f>
        <v>7418</v>
      </c>
      <c r="O10" s="107">
        <f t="shared" si="2"/>
        <v>10</v>
      </c>
      <c r="P10" s="75">
        <f t="shared" si="2"/>
        <v>12</v>
      </c>
      <c r="Q10" s="75">
        <f t="shared" si="2"/>
        <v>52</v>
      </c>
      <c r="R10" s="101"/>
      <c r="S10" s="101"/>
      <c r="T10" s="101"/>
    </row>
    <row r="11" spans="1:20" ht="18" customHeight="1">
      <c r="B11" s="108"/>
      <c r="C11" s="109"/>
      <c r="D11" s="105"/>
      <c r="E11" s="75"/>
      <c r="F11" s="75"/>
      <c r="G11" s="105"/>
      <c r="K11" s="105"/>
      <c r="L11" s="106"/>
      <c r="O11" s="107"/>
      <c r="P11" s="75"/>
      <c r="Q11" s="75"/>
      <c r="R11" s="101"/>
      <c r="S11" s="101"/>
      <c r="T11" s="101"/>
    </row>
    <row r="12" spans="1:20" ht="18" customHeight="1">
      <c r="A12" s="425" t="s">
        <v>108</v>
      </c>
      <c r="B12" s="425"/>
      <c r="C12" s="426"/>
      <c r="D12" s="105">
        <f>D13+D14</f>
        <v>2789</v>
      </c>
      <c r="E12" s="75">
        <f t="shared" ref="E12:Q12" si="3">E13+E14</f>
        <v>4626</v>
      </c>
      <c r="F12" s="75">
        <f>F13+F14</f>
        <v>54301</v>
      </c>
      <c r="G12" s="105">
        <f t="shared" si="3"/>
        <v>690</v>
      </c>
      <c r="H12" s="76">
        <f>H13+H14</f>
        <v>8403</v>
      </c>
      <c r="I12" s="75">
        <f t="shared" si="3"/>
        <v>3262</v>
      </c>
      <c r="J12" s="76">
        <f>J13+J14</f>
        <v>37807</v>
      </c>
      <c r="K12" s="105">
        <f t="shared" si="3"/>
        <v>547</v>
      </c>
      <c r="L12" s="106">
        <f>L13+L14</f>
        <v>6666</v>
      </c>
      <c r="M12" s="75">
        <f t="shared" si="3"/>
        <v>127</v>
      </c>
      <c r="N12" s="76">
        <f>N13+N14</f>
        <v>1425</v>
      </c>
      <c r="O12" s="107">
        <f t="shared" si="3"/>
        <v>2</v>
      </c>
      <c r="P12" s="75">
        <f t="shared" si="3"/>
        <v>2</v>
      </c>
      <c r="Q12" s="75">
        <f t="shared" si="3"/>
        <v>12</v>
      </c>
      <c r="R12" s="101"/>
      <c r="S12" s="101"/>
      <c r="T12" s="101"/>
    </row>
    <row r="13" spans="1:20" ht="18" customHeight="1">
      <c r="B13" s="102" t="s">
        <v>109</v>
      </c>
      <c r="C13" s="103"/>
      <c r="D13" s="110">
        <v>951</v>
      </c>
      <c r="E13" s="75">
        <f>G13+I13+K13+M13</f>
        <v>1577</v>
      </c>
      <c r="F13" s="75">
        <f>H13+J13+L13+N13</f>
        <v>18453</v>
      </c>
      <c r="G13" s="105">
        <v>195</v>
      </c>
      <c r="H13" s="76">
        <v>2406</v>
      </c>
      <c r="I13" s="75">
        <v>1130</v>
      </c>
      <c r="J13" s="76">
        <v>13052</v>
      </c>
      <c r="K13" s="105">
        <v>207</v>
      </c>
      <c r="L13" s="106">
        <v>2506</v>
      </c>
      <c r="M13" s="75">
        <v>45</v>
      </c>
      <c r="N13" s="76">
        <v>489</v>
      </c>
      <c r="O13" s="107">
        <v>1</v>
      </c>
      <c r="P13" s="75">
        <v>1</v>
      </c>
      <c r="Q13" s="75">
        <v>0</v>
      </c>
      <c r="R13" s="101"/>
      <c r="S13" s="101"/>
      <c r="T13" s="111"/>
    </row>
    <row r="14" spans="1:20" ht="18" customHeight="1">
      <c r="B14" s="102" t="s">
        <v>110</v>
      </c>
      <c r="C14" s="103"/>
      <c r="D14" s="112">
        <v>1838</v>
      </c>
      <c r="E14" s="75">
        <f>G14+I14+K14+M14</f>
        <v>3049</v>
      </c>
      <c r="F14" s="75">
        <f>H14+J14+L14+N14</f>
        <v>35848</v>
      </c>
      <c r="G14" s="105">
        <v>495</v>
      </c>
      <c r="H14" s="76">
        <v>5997</v>
      </c>
      <c r="I14" s="75">
        <v>2132</v>
      </c>
      <c r="J14" s="76">
        <v>24755</v>
      </c>
      <c r="K14" s="105">
        <v>340</v>
      </c>
      <c r="L14" s="106">
        <v>4160</v>
      </c>
      <c r="M14" s="75">
        <v>82</v>
      </c>
      <c r="N14" s="76">
        <v>936</v>
      </c>
      <c r="O14" s="107">
        <v>1</v>
      </c>
      <c r="P14" s="75">
        <v>1</v>
      </c>
      <c r="Q14" s="75">
        <v>12</v>
      </c>
      <c r="R14" s="113"/>
      <c r="S14" s="113"/>
      <c r="T14" s="113"/>
    </row>
    <row r="15" spans="1:20" ht="18" customHeight="1">
      <c r="B15" s="102"/>
      <c r="C15" s="103"/>
      <c r="D15" s="105"/>
      <c r="E15" s="75"/>
      <c r="F15" s="75"/>
      <c r="G15" s="114"/>
      <c r="H15" s="115"/>
      <c r="I15" s="116"/>
      <c r="J15" s="115"/>
      <c r="K15" s="114"/>
      <c r="L15" s="117"/>
      <c r="M15" s="116"/>
      <c r="N15" s="115"/>
      <c r="O15" s="118"/>
      <c r="P15" s="116"/>
      <c r="Q15" s="116"/>
      <c r="R15" s="113"/>
      <c r="S15" s="113"/>
      <c r="T15" s="113"/>
    </row>
    <row r="16" spans="1:20" ht="18" customHeight="1">
      <c r="A16" s="425" t="s">
        <v>111</v>
      </c>
      <c r="B16" s="425"/>
      <c r="C16" s="426"/>
      <c r="D16" s="119">
        <f t="shared" ref="D16:Q16" si="4">D17</f>
        <v>2248</v>
      </c>
      <c r="E16" s="120">
        <f t="shared" si="4"/>
        <v>3648</v>
      </c>
      <c r="F16" s="120">
        <f t="shared" si="4"/>
        <v>43359</v>
      </c>
      <c r="G16" s="119">
        <f t="shared" si="4"/>
        <v>474</v>
      </c>
      <c r="H16" s="121">
        <f>H17</f>
        <v>5957</v>
      </c>
      <c r="I16" s="120">
        <f t="shared" si="4"/>
        <v>2510</v>
      </c>
      <c r="J16" s="121">
        <f>J17</f>
        <v>29583</v>
      </c>
      <c r="K16" s="119">
        <f t="shared" si="4"/>
        <v>584</v>
      </c>
      <c r="L16" s="122">
        <f>L17</f>
        <v>6833</v>
      </c>
      <c r="M16" s="120">
        <f t="shared" si="4"/>
        <v>80</v>
      </c>
      <c r="N16" s="121">
        <f>N17</f>
        <v>986</v>
      </c>
      <c r="O16" s="123">
        <f t="shared" si="4"/>
        <v>0</v>
      </c>
      <c r="P16" s="120">
        <f t="shared" si="4"/>
        <v>0</v>
      </c>
      <c r="Q16" s="120">
        <f t="shared" si="4"/>
        <v>0</v>
      </c>
      <c r="R16" s="101"/>
      <c r="S16" s="101"/>
      <c r="T16" s="101"/>
    </row>
    <row r="17" spans="1:20" ht="18" customHeight="1">
      <c r="B17" s="102" t="s">
        <v>19</v>
      </c>
      <c r="C17" s="103"/>
      <c r="D17" s="112">
        <v>2248</v>
      </c>
      <c r="E17" s="75">
        <f>G17+I17+K17+M17</f>
        <v>3648</v>
      </c>
      <c r="F17" s="75">
        <f>H17+J17+L17+N17</f>
        <v>43359</v>
      </c>
      <c r="G17" s="105">
        <v>474</v>
      </c>
      <c r="H17" s="76">
        <v>5957</v>
      </c>
      <c r="I17" s="75">
        <v>2510</v>
      </c>
      <c r="J17" s="76">
        <v>29583</v>
      </c>
      <c r="K17" s="105">
        <v>584</v>
      </c>
      <c r="L17" s="106">
        <v>6833</v>
      </c>
      <c r="M17" s="75">
        <v>80</v>
      </c>
      <c r="N17" s="76">
        <v>986</v>
      </c>
      <c r="O17" s="107">
        <v>0</v>
      </c>
      <c r="P17" s="75">
        <v>0</v>
      </c>
      <c r="Q17" s="75">
        <v>0</v>
      </c>
      <c r="R17" s="111"/>
      <c r="S17" s="111"/>
      <c r="T17" s="111"/>
    </row>
    <row r="18" spans="1:20" ht="18" customHeight="1">
      <c r="B18" s="102"/>
      <c r="C18" s="103"/>
      <c r="D18" s="105"/>
      <c r="E18" s="75"/>
      <c r="F18" s="75"/>
      <c r="G18" s="114"/>
      <c r="I18" s="116"/>
      <c r="K18" s="114"/>
      <c r="L18" s="106"/>
      <c r="M18" s="116"/>
      <c r="O18" s="118"/>
      <c r="P18" s="116"/>
      <c r="Q18" s="75"/>
      <c r="R18" s="111"/>
      <c r="S18" s="111"/>
      <c r="T18" s="111"/>
    </row>
    <row r="19" spans="1:20" ht="18" customHeight="1">
      <c r="A19" s="425" t="s">
        <v>112</v>
      </c>
      <c r="B19" s="425"/>
      <c r="C19" s="426"/>
      <c r="D19" s="105">
        <f t="shared" ref="D19:Q19" si="5">D20+D21</f>
        <v>68</v>
      </c>
      <c r="E19" s="75">
        <f t="shared" si="5"/>
        <v>110</v>
      </c>
      <c r="F19" s="75">
        <f t="shared" si="5"/>
        <v>1290</v>
      </c>
      <c r="G19" s="105">
        <f t="shared" si="5"/>
        <v>14</v>
      </c>
      <c r="H19" s="76">
        <f>H20+H21</f>
        <v>147</v>
      </c>
      <c r="I19" s="75">
        <f t="shared" si="5"/>
        <v>72</v>
      </c>
      <c r="J19" s="76">
        <f>J20+J21</f>
        <v>897</v>
      </c>
      <c r="K19" s="105">
        <f t="shared" si="5"/>
        <v>23</v>
      </c>
      <c r="L19" s="106">
        <f>L20+L21</f>
        <v>234</v>
      </c>
      <c r="M19" s="75">
        <f t="shared" si="5"/>
        <v>1</v>
      </c>
      <c r="N19" s="76">
        <f>N20+N21</f>
        <v>12</v>
      </c>
      <c r="O19" s="107">
        <f t="shared" si="5"/>
        <v>0</v>
      </c>
      <c r="P19" s="75">
        <f t="shared" si="5"/>
        <v>0</v>
      </c>
      <c r="Q19" s="75">
        <f t="shared" si="5"/>
        <v>0</v>
      </c>
      <c r="R19" s="113"/>
      <c r="S19" s="113"/>
      <c r="T19" s="113"/>
    </row>
    <row r="20" spans="1:20" ht="18" customHeight="1">
      <c r="B20" s="102" t="s">
        <v>113</v>
      </c>
      <c r="C20" s="103"/>
      <c r="D20" s="110">
        <v>44</v>
      </c>
      <c r="E20" s="75">
        <f>G20+I20+K20+M20</f>
        <v>74</v>
      </c>
      <c r="F20" s="75">
        <f>H20+J20+L20+N20</f>
        <v>872</v>
      </c>
      <c r="G20" s="105">
        <v>10</v>
      </c>
      <c r="H20" s="76">
        <v>114</v>
      </c>
      <c r="I20" s="75">
        <v>49</v>
      </c>
      <c r="J20" s="76">
        <v>609</v>
      </c>
      <c r="K20" s="105">
        <v>14</v>
      </c>
      <c r="L20" s="106">
        <v>137</v>
      </c>
      <c r="M20" s="75">
        <v>1</v>
      </c>
      <c r="N20" s="76">
        <v>12</v>
      </c>
      <c r="O20" s="107">
        <v>0</v>
      </c>
      <c r="P20" s="75">
        <v>0</v>
      </c>
      <c r="Q20" s="75">
        <v>0</v>
      </c>
      <c r="R20" s="113"/>
      <c r="S20" s="113"/>
      <c r="T20" s="113"/>
    </row>
    <row r="21" spans="1:20" ht="18" customHeight="1">
      <c r="B21" s="102" t="s">
        <v>22</v>
      </c>
      <c r="C21" s="103"/>
      <c r="D21" s="110">
        <v>24</v>
      </c>
      <c r="E21" s="75">
        <f>G21+I21+K21+M21</f>
        <v>36</v>
      </c>
      <c r="F21" s="75">
        <f>H21+J21+L21+N21</f>
        <v>418</v>
      </c>
      <c r="G21" s="105">
        <v>4</v>
      </c>
      <c r="H21" s="76">
        <v>33</v>
      </c>
      <c r="I21" s="75">
        <v>23</v>
      </c>
      <c r="J21" s="76">
        <v>288</v>
      </c>
      <c r="K21" s="105">
        <v>9</v>
      </c>
      <c r="L21" s="106">
        <v>97</v>
      </c>
      <c r="M21" s="75">
        <v>0</v>
      </c>
      <c r="N21" s="76">
        <v>0</v>
      </c>
      <c r="O21" s="107">
        <v>0</v>
      </c>
      <c r="P21" s="75">
        <v>0</v>
      </c>
      <c r="Q21" s="75">
        <v>0</v>
      </c>
      <c r="R21" s="113"/>
      <c r="S21" s="113"/>
      <c r="T21" s="113"/>
    </row>
    <row r="22" spans="1:20" ht="18" customHeight="1">
      <c r="B22" s="102"/>
      <c r="C22" s="103"/>
      <c r="D22" s="105"/>
      <c r="E22" s="75"/>
      <c r="F22" s="75"/>
      <c r="G22" s="114"/>
      <c r="H22" s="115"/>
      <c r="I22" s="116"/>
      <c r="J22" s="115"/>
      <c r="K22" s="114"/>
      <c r="L22" s="117"/>
      <c r="M22" s="116"/>
      <c r="N22" s="115"/>
      <c r="O22" s="118"/>
      <c r="P22" s="116"/>
      <c r="Q22" s="116"/>
      <c r="R22" s="113"/>
      <c r="S22" s="113"/>
      <c r="T22" s="113"/>
    </row>
    <row r="23" spans="1:20" ht="18" customHeight="1">
      <c r="A23" s="425" t="s">
        <v>114</v>
      </c>
      <c r="B23" s="425"/>
      <c r="C23" s="426"/>
      <c r="D23" s="105">
        <f t="shared" ref="D23:Q23" si="6">D24+D25+D26</f>
        <v>850</v>
      </c>
      <c r="E23" s="75">
        <f t="shared" si="6"/>
        <v>1405</v>
      </c>
      <c r="F23" s="75">
        <f t="shared" si="6"/>
        <v>16507</v>
      </c>
      <c r="G23" s="105">
        <f t="shared" si="6"/>
        <v>158</v>
      </c>
      <c r="H23" s="76">
        <f>H24+H25+H26</f>
        <v>1846</v>
      </c>
      <c r="I23" s="75">
        <f t="shared" si="6"/>
        <v>990</v>
      </c>
      <c r="J23" s="76">
        <f>J24+J25+J26</f>
        <v>11670</v>
      </c>
      <c r="K23" s="105">
        <f t="shared" si="6"/>
        <v>217</v>
      </c>
      <c r="L23" s="106">
        <f>L24+L25+L26</f>
        <v>2537</v>
      </c>
      <c r="M23" s="75">
        <f t="shared" si="6"/>
        <v>40</v>
      </c>
      <c r="N23" s="76">
        <f>N24+N25+N26</f>
        <v>454</v>
      </c>
      <c r="O23" s="107">
        <f t="shared" si="6"/>
        <v>0</v>
      </c>
      <c r="P23" s="75">
        <f t="shared" si="6"/>
        <v>0</v>
      </c>
      <c r="Q23" s="75">
        <f t="shared" si="6"/>
        <v>0</v>
      </c>
      <c r="R23" s="113"/>
      <c r="S23" s="113"/>
      <c r="T23" s="113"/>
    </row>
    <row r="24" spans="1:20" ht="18" customHeight="1">
      <c r="B24" s="102" t="s">
        <v>115</v>
      </c>
      <c r="C24" s="103"/>
      <c r="D24" s="110">
        <v>158</v>
      </c>
      <c r="E24" s="75">
        <f t="shared" ref="E24:F26" si="7">G24+I24+K24+M24</f>
        <v>257</v>
      </c>
      <c r="F24" s="75">
        <f t="shared" si="7"/>
        <v>3021</v>
      </c>
      <c r="G24" s="105">
        <v>18</v>
      </c>
      <c r="H24" s="76">
        <v>187</v>
      </c>
      <c r="I24" s="75">
        <v>186</v>
      </c>
      <c r="J24" s="76">
        <v>2232</v>
      </c>
      <c r="K24" s="105">
        <v>50</v>
      </c>
      <c r="L24" s="106">
        <v>564</v>
      </c>
      <c r="M24" s="75">
        <v>3</v>
      </c>
      <c r="N24" s="76">
        <v>38</v>
      </c>
      <c r="O24" s="107">
        <v>0</v>
      </c>
      <c r="P24" s="124">
        <v>0</v>
      </c>
      <c r="Q24" s="75">
        <v>0</v>
      </c>
      <c r="R24" s="113"/>
      <c r="S24" s="113"/>
      <c r="T24" s="113"/>
    </row>
    <row r="25" spans="1:20" ht="18" customHeight="1">
      <c r="B25" s="102" t="s">
        <v>116</v>
      </c>
      <c r="C25" s="103"/>
      <c r="D25" s="110">
        <v>18</v>
      </c>
      <c r="E25" s="75">
        <f t="shared" si="7"/>
        <v>25</v>
      </c>
      <c r="F25" s="75">
        <f t="shared" si="7"/>
        <v>326</v>
      </c>
      <c r="G25" s="105">
        <v>2</v>
      </c>
      <c r="H25" s="76">
        <v>29</v>
      </c>
      <c r="I25" s="75">
        <v>12</v>
      </c>
      <c r="J25" s="76">
        <v>161</v>
      </c>
      <c r="K25" s="105">
        <v>11</v>
      </c>
      <c r="L25" s="106">
        <v>136</v>
      </c>
      <c r="M25" s="75">
        <v>0</v>
      </c>
      <c r="N25" s="76">
        <v>0</v>
      </c>
      <c r="O25" s="107">
        <v>0</v>
      </c>
      <c r="P25" s="124">
        <v>0</v>
      </c>
      <c r="Q25" s="75">
        <v>0</v>
      </c>
      <c r="R25" s="113"/>
      <c r="S25" s="113"/>
      <c r="T25" s="113"/>
    </row>
    <row r="26" spans="1:20" ht="18" customHeight="1">
      <c r="B26" s="102" t="s">
        <v>117</v>
      </c>
      <c r="C26" s="103"/>
      <c r="D26" s="110">
        <v>674</v>
      </c>
      <c r="E26" s="75">
        <f t="shared" si="7"/>
        <v>1123</v>
      </c>
      <c r="F26" s="75">
        <f t="shared" si="7"/>
        <v>13160</v>
      </c>
      <c r="G26" s="105">
        <v>138</v>
      </c>
      <c r="H26" s="76">
        <v>1630</v>
      </c>
      <c r="I26" s="75">
        <v>792</v>
      </c>
      <c r="J26" s="76">
        <v>9277</v>
      </c>
      <c r="K26" s="105">
        <v>156</v>
      </c>
      <c r="L26" s="106">
        <v>1837</v>
      </c>
      <c r="M26" s="75">
        <v>37</v>
      </c>
      <c r="N26" s="76">
        <v>416</v>
      </c>
      <c r="O26" s="107">
        <v>0</v>
      </c>
      <c r="P26" s="124">
        <v>0</v>
      </c>
      <c r="Q26" s="75">
        <v>0</v>
      </c>
      <c r="R26" s="113"/>
      <c r="S26" s="113"/>
      <c r="T26" s="113"/>
    </row>
    <row r="27" spans="1:20" ht="18" customHeight="1">
      <c r="B27" s="102"/>
      <c r="C27" s="103"/>
      <c r="D27" s="105"/>
      <c r="E27" s="75"/>
      <c r="F27" s="75"/>
      <c r="G27" s="114"/>
      <c r="H27" s="115"/>
      <c r="I27" s="116"/>
      <c r="J27" s="115"/>
      <c r="K27" s="114"/>
      <c r="L27" s="117"/>
      <c r="M27" s="116"/>
      <c r="N27" s="115"/>
      <c r="O27" s="118"/>
      <c r="P27" s="116"/>
      <c r="Q27" s="116"/>
      <c r="R27" s="113"/>
      <c r="S27" s="113"/>
      <c r="T27" s="113"/>
    </row>
    <row r="28" spans="1:20" ht="18" customHeight="1">
      <c r="A28" s="425" t="s">
        <v>118</v>
      </c>
      <c r="B28" s="425"/>
      <c r="C28" s="426"/>
      <c r="D28" s="105">
        <f>SUM(D29:D34)</f>
        <v>2135</v>
      </c>
      <c r="E28" s="75">
        <f t="shared" ref="E28:Q28" si="8">SUM(E29:E34)</f>
        <v>3619</v>
      </c>
      <c r="F28" s="75">
        <f t="shared" si="8"/>
        <v>43335</v>
      </c>
      <c r="G28" s="105">
        <f t="shared" si="8"/>
        <v>347</v>
      </c>
      <c r="H28" s="76">
        <f>SUM(H29:H34)</f>
        <v>4402</v>
      </c>
      <c r="I28" s="75">
        <f t="shared" si="8"/>
        <v>2433</v>
      </c>
      <c r="J28" s="76">
        <f>SUM(J29:J34)</f>
        <v>28743</v>
      </c>
      <c r="K28" s="105">
        <f t="shared" si="8"/>
        <v>776</v>
      </c>
      <c r="L28" s="106">
        <f>SUM(L29:L34)</f>
        <v>9315</v>
      </c>
      <c r="M28" s="75">
        <f t="shared" si="8"/>
        <v>63</v>
      </c>
      <c r="N28" s="76">
        <f>SUM(N29:N34)</f>
        <v>875</v>
      </c>
      <c r="O28" s="107">
        <f t="shared" si="8"/>
        <v>2</v>
      </c>
      <c r="P28" s="75">
        <f t="shared" si="8"/>
        <v>2</v>
      </c>
      <c r="Q28" s="75">
        <f t="shared" si="8"/>
        <v>14</v>
      </c>
      <c r="R28" s="101"/>
      <c r="S28" s="101"/>
      <c r="T28" s="101"/>
    </row>
    <row r="29" spans="1:20" ht="18" customHeight="1">
      <c r="B29" s="102" t="s">
        <v>28</v>
      </c>
      <c r="C29" s="103"/>
      <c r="D29" s="110">
        <v>613</v>
      </c>
      <c r="E29" s="75">
        <f t="shared" ref="E29:F34" si="9">G29+I29+K29+M29</f>
        <v>1037</v>
      </c>
      <c r="F29" s="75">
        <f t="shared" si="9"/>
        <v>12355</v>
      </c>
      <c r="G29" s="105">
        <v>125</v>
      </c>
      <c r="H29" s="76">
        <v>1561</v>
      </c>
      <c r="I29" s="75">
        <v>773</v>
      </c>
      <c r="J29" s="76">
        <v>9097</v>
      </c>
      <c r="K29" s="105">
        <v>122</v>
      </c>
      <c r="L29" s="106">
        <v>1513</v>
      </c>
      <c r="M29" s="75">
        <v>17</v>
      </c>
      <c r="N29" s="76">
        <v>184</v>
      </c>
      <c r="O29" s="107">
        <v>1</v>
      </c>
      <c r="P29" s="75">
        <v>1</v>
      </c>
      <c r="Q29" s="75">
        <v>12</v>
      </c>
      <c r="R29" s="111"/>
      <c r="S29" s="111"/>
      <c r="T29" s="111"/>
    </row>
    <row r="30" spans="1:20" ht="18" customHeight="1">
      <c r="B30" s="102" t="s">
        <v>119</v>
      </c>
      <c r="C30" s="103"/>
      <c r="D30" s="110">
        <v>210</v>
      </c>
      <c r="E30" s="75">
        <f t="shared" si="9"/>
        <v>350</v>
      </c>
      <c r="F30" s="75">
        <f t="shared" si="9"/>
        <v>4229</v>
      </c>
      <c r="G30" s="105">
        <v>37</v>
      </c>
      <c r="H30" s="76">
        <v>465</v>
      </c>
      <c r="I30" s="75">
        <v>220</v>
      </c>
      <c r="J30" s="76">
        <v>2559</v>
      </c>
      <c r="K30" s="105">
        <v>86</v>
      </c>
      <c r="L30" s="106">
        <v>1087</v>
      </c>
      <c r="M30" s="75">
        <v>7</v>
      </c>
      <c r="N30" s="76">
        <v>118</v>
      </c>
      <c r="O30" s="107">
        <v>1</v>
      </c>
      <c r="P30" s="75">
        <v>1</v>
      </c>
      <c r="Q30" s="75">
        <v>2</v>
      </c>
      <c r="R30" s="113"/>
      <c r="S30" s="113"/>
      <c r="T30" s="113"/>
    </row>
    <row r="31" spans="1:20" ht="18" customHeight="1">
      <c r="B31" s="102" t="s">
        <v>120</v>
      </c>
      <c r="C31" s="103"/>
      <c r="D31" s="110">
        <v>432</v>
      </c>
      <c r="E31" s="75">
        <f t="shared" si="9"/>
        <v>754</v>
      </c>
      <c r="F31" s="75">
        <f t="shared" si="9"/>
        <v>8963</v>
      </c>
      <c r="G31" s="105">
        <v>67</v>
      </c>
      <c r="H31" s="76">
        <v>778</v>
      </c>
      <c r="I31" s="75">
        <v>381</v>
      </c>
      <c r="J31" s="76">
        <v>4540</v>
      </c>
      <c r="K31" s="105">
        <v>286</v>
      </c>
      <c r="L31" s="106">
        <v>3320</v>
      </c>
      <c r="M31" s="75">
        <v>20</v>
      </c>
      <c r="N31" s="76">
        <v>325</v>
      </c>
      <c r="O31" s="107">
        <v>0</v>
      </c>
      <c r="P31" s="75">
        <v>0</v>
      </c>
      <c r="Q31" s="75">
        <v>0</v>
      </c>
      <c r="R31" s="113"/>
      <c r="S31" s="113"/>
      <c r="T31" s="113"/>
    </row>
    <row r="32" spans="1:20" ht="18" customHeight="1">
      <c r="B32" s="102" t="s">
        <v>121</v>
      </c>
      <c r="C32" s="103"/>
      <c r="D32" s="110">
        <v>246</v>
      </c>
      <c r="E32" s="75">
        <f t="shared" si="9"/>
        <v>397</v>
      </c>
      <c r="F32" s="75">
        <f t="shared" si="9"/>
        <v>4752</v>
      </c>
      <c r="G32" s="105">
        <v>45</v>
      </c>
      <c r="H32" s="76">
        <v>588</v>
      </c>
      <c r="I32" s="75">
        <v>252</v>
      </c>
      <c r="J32" s="76">
        <v>2985</v>
      </c>
      <c r="K32" s="105">
        <v>91</v>
      </c>
      <c r="L32" s="106">
        <v>1077</v>
      </c>
      <c r="M32" s="75">
        <v>9</v>
      </c>
      <c r="N32" s="76">
        <v>102</v>
      </c>
      <c r="O32" s="107">
        <v>0</v>
      </c>
      <c r="P32" s="75">
        <v>0</v>
      </c>
      <c r="Q32" s="75">
        <v>0</v>
      </c>
      <c r="R32" s="113"/>
      <c r="S32" s="113"/>
      <c r="T32" s="113"/>
    </row>
    <row r="33" spans="1:20" ht="18" customHeight="1">
      <c r="B33" s="102" t="s">
        <v>122</v>
      </c>
      <c r="C33" s="103"/>
      <c r="D33" s="110">
        <v>166</v>
      </c>
      <c r="E33" s="75">
        <f t="shared" si="9"/>
        <v>279</v>
      </c>
      <c r="F33" s="75">
        <f t="shared" si="9"/>
        <v>3354</v>
      </c>
      <c r="G33" s="105">
        <v>27</v>
      </c>
      <c r="H33" s="76">
        <v>360</v>
      </c>
      <c r="I33" s="75">
        <v>199</v>
      </c>
      <c r="J33" s="76">
        <v>2356</v>
      </c>
      <c r="K33" s="105">
        <v>49</v>
      </c>
      <c r="L33" s="106">
        <v>590</v>
      </c>
      <c r="M33" s="75">
        <v>4</v>
      </c>
      <c r="N33" s="76">
        <v>48</v>
      </c>
      <c r="O33" s="107">
        <v>0</v>
      </c>
      <c r="P33" s="75">
        <v>0</v>
      </c>
      <c r="Q33" s="75">
        <v>0</v>
      </c>
      <c r="R33" s="113"/>
      <c r="S33" s="113"/>
      <c r="T33" s="113"/>
    </row>
    <row r="34" spans="1:20" ht="18" customHeight="1">
      <c r="B34" s="102" t="s">
        <v>123</v>
      </c>
      <c r="C34" s="103"/>
      <c r="D34" s="110">
        <v>468</v>
      </c>
      <c r="E34" s="75">
        <f t="shared" si="9"/>
        <v>802</v>
      </c>
      <c r="F34" s="75">
        <f t="shared" si="9"/>
        <v>9682</v>
      </c>
      <c r="G34" s="105">
        <v>46</v>
      </c>
      <c r="H34" s="76">
        <v>650</v>
      </c>
      <c r="I34" s="75">
        <v>608</v>
      </c>
      <c r="J34" s="76">
        <v>7206</v>
      </c>
      <c r="K34" s="105">
        <v>142</v>
      </c>
      <c r="L34" s="106">
        <v>1728</v>
      </c>
      <c r="M34" s="75">
        <v>6</v>
      </c>
      <c r="N34" s="76">
        <v>98</v>
      </c>
      <c r="O34" s="107">
        <v>0</v>
      </c>
      <c r="P34" s="75">
        <v>0</v>
      </c>
      <c r="Q34" s="75">
        <v>0</v>
      </c>
      <c r="R34" s="113"/>
      <c r="S34" s="113"/>
      <c r="T34" s="113"/>
    </row>
    <row r="35" spans="1:20" ht="18" customHeight="1">
      <c r="B35" s="102"/>
      <c r="C35" s="103"/>
      <c r="D35" s="119"/>
      <c r="E35" s="75"/>
      <c r="F35" s="75"/>
      <c r="G35" s="105"/>
      <c r="K35" s="105"/>
      <c r="L35" s="106"/>
      <c r="O35" s="107"/>
      <c r="P35" s="75"/>
      <c r="Q35" s="75"/>
      <c r="R35" s="113"/>
      <c r="S35" s="113"/>
      <c r="T35" s="113"/>
    </row>
    <row r="36" spans="1:20" ht="18" customHeight="1">
      <c r="B36" s="102"/>
      <c r="C36" s="103"/>
      <c r="D36" s="119"/>
      <c r="E36" s="75"/>
      <c r="F36" s="75"/>
      <c r="G36" s="105"/>
      <c r="K36" s="105"/>
      <c r="L36" s="106"/>
      <c r="O36" s="107"/>
      <c r="P36" s="75"/>
      <c r="Q36" s="75"/>
      <c r="R36" s="113"/>
      <c r="S36" s="113"/>
      <c r="T36" s="113"/>
    </row>
    <row r="37" spans="1:20" ht="18" customHeight="1">
      <c r="A37" s="427" t="s">
        <v>124</v>
      </c>
      <c r="B37" s="427"/>
      <c r="C37" s="428"/>
      <c r="D37" s="105">
        <f t="shared" ref="D37:Q37" si="10">SUM(D38:D41)</f>
        <v>1458</v>
      </c>
      <c r="E37" s="75">
        <f t="shared" si="10"/>
        <v>2510</v>
      </c>
      <c r="F37" s="75">
        <f t="shared" si="10"/>
        <v>29924</v>
      </c>
      <c r="G37" s="105">
        <f t="shared" si="10"/>
        <v>233</v>
      </c>
      <c r="H37" s="76">
        <f>SUM(H38:H41)</f>
        <v>2755</v>
      </c>
      <c r="I37" s="75">
        <f t="shared" si="10"/>
        <v>1454</v>
      </c>
      <c r="J37" s="76">
        <f>SUM(J38:J41)</f>
        <v>17408</v>
      </c>
      <c r="K37" s="105">
        <f t="shared" si="10"/>
        <v>770</v>
      </c>
      <c r="L37" s="106">
        <f>SUM(L38:L41)</f>
        <v>9073</v>
      </c>
      <c r="M37" s="75">
        <f t="shared" si="10"/>
        <v>53</v>
      </c>
      <c r="N37" s="76">
        <f>SUM(N38:N41)</f>
        <v>688</v>
      </c>
      <c r="O37" s="107">
        <f t="shared" si="10"/>
        <v>2</v>
      </c>
      <c r="P37" s="75">
        <f t="shared" si="10"/>
        <v>2</v>
      </c>
      <c r="Q37" s="75">
        <f t="shared" si="10"/>
        <v>26</v>
      </c>
      <c r="R37" s="101"/>
      <c r="S37" s="101"/>
      <c r="T37" s="101"/>
    </row>
    <row r="38" spans="1:20" ht="18" customHeight="1">
      <c r="B38" s="102" t="s">
        <v>36</v>
      </c>
      <c r="C38" s="103"/>
      <c r="D38" s="110">
        <v>169</v>
      </c>
      <c r="E38" s="75">
        <f t="shared" ref="E38:F41" si="11">G38+I38+K38+M38</f>
        <v>277</v>
      </c>
      <c r="F38" s="75">
        <f t="shared" si="11"/>
        <v>3314</v>
      </c>
      <c r="G38" s="105">
        <v>28</v>
      </c>
      <c r="H38" s="76">
        <v>291</v>
      </c>
      <c r="I38" s="75">
        <v>150</v>
      </c>
      <c r="J38" s="76">
        <v>1802</v>
      </c>
      <c r="K38" s="105">
        <v>98</v>
      </c>
      <c r="L38" s="106">
        <v>1201</v>
      </c>
      <c r="M38" s="75">
        <v>1</v>
      </c>
      <c r="N38" s="76">
        <v>20</v>
      </c>
      <c r="O38" s="107">
        <v>0</v>
      </c>
      <c r="P38" s="75">
        <v>0</v>
      </c>
      <c r="Q38" s="75">
        <v>0</v>
      </c>
      <c r="R38" s="113"/>
      <c r="S38" s="113"/>
      <c r="T38" s="113"/>
    </row>
    <row r="39" spans="1:20" ht="18" customHeight="1">
      <c r="B39" s="102" t="s">
        <v>37</v>
      </c>
      <c r="C39" s="103"/>
      <c r="D39" s="110">
        <v>169</v>
      </c>
      <c r="E39" s="75">
        <f t="shared" si="11"/>
        <v>302</v>
      </c>
      <c r="F39" s="75">
        <f t="shared" si="11"/>
        <v>3635</v>
      </c>
      <c r="G39" s="105">
        <v>30</v>
      </c>
      <c r="H39" s="76">
        <v>374</v>
      </c>
      <c r="I39" s="75">
        <v>197</v>
      </c>
      <c r="J39" s="76">
        <v>2361</v>
      </c>
      <c r="K39" s="105">
        <v>73</v>
      </c>
      <c r="L39" s="106">
        <v>864</v>
      </c>
      <c r="M39" s="75">
        <v>2</v>
      </c>
      <c r="N39" s="76">
        <v>36</v>
      </c>
      <c r="O39" s="107">
        <v>1</v>
      </c>
      <c r="P39" s="75">
        <v>1</v>
      </c>
      <c r="Q39" s="75">
        <v>14</v>
      </c>
      <c r="R39" s="111"/>
      <c r="S39" s="111"/>
      <c r="T39" s="111"/>
    </row>
    <row r="40" spans="1:20" ht="18" customHeight="1">
      <c r="B40" s="102" t="s">
        <v>125</v>
      </c>
      <c r="C40" s="103"/>
      <c r="D40" s="110">
        <v>385</v>
      </c>
      <c r="E40" s="75">
        <f t="shared" si="11"/>
        <v>682</v>
      </c>
      <c r="F40" s="75">
        <f t="shared" si="11"/>
        <v>8070</v>
      </c>
      <c r="G40" s="105">
        <v>50</v>
      </c>
      <c r="H40" s="76">
        <v>625</v>
      </c>
      <c r="I40" s="75">
        <v>329</v>
      </c>
      <c r="J40" s="76">
        <v>3890</v>
      </c>
      <c r="K40" s="105">
        <v>276</v>
      </c>
      <c r="L40" s="106">
        <v>3205</v>
      </c>
      <c r="M40" s="75">
        <v>27</v>
      </c>
      <c r="N40" s="76">
        <v>350</v>
      </c>
      <c r="O40" s="107">
        <v>0</v>
      </c>
      <c r="P40" s="75">
        <v>0</v>
      </c>
      <c r="Q40" s="75">
        <v>0</v>
      </c>
      <c r="R40" s="113"/>
      <c r="S40" s="113"/>
      <c r="T40" s="113"/>
    </row>
    <row r="41" spans="1:20" ht="18" customHeight="1">
      <c r="B41" s="102" t="s">
        <v>39</v>
      </c>
      <c r="C41" s="103"/>
      <c r="D41" s="110">
        <v>735</v>
      </c>
      <c r="E41" s="75">
        <f t="shared" si="11"/>
        <v>1249</v>
      </c>
      <c r="F41" s="75">
        <f t="shared" si="11"/>
        <v>14905</v>
      </c>
      <c r="G41" s="105">
        <v>125</v>
      </c>
      <c r="H41" s="76">
        <v>1465</v>
      </c>
      <c r="I41" s="75">
        <v>778</v>
      </c>
      <c r="J41" s="76">
        <v>9355</v>
      </c>
      <c r="K41" s="105">
        <v>323</v>
      </c>
      <c r="L41" s="106">
        <v>3803</v>
      </c>
      <c r="M41" s="75">
        <v>23</v>
      </c>
      <c r="N41" s="76">
        <v>282</v>
      </c>
      <c r="O41" s="107">
        <v>1</v>
      </c>
      <c r="P41" s="75">
        <v>1</v>
      </c>
      <c r="Q41" s="75">
        <v>12</v>
      </c>
      <c r="R41" s="113"/>
      <c r="S41" s="113"/>
      <c r="T41" s="113"/>
    </row>
    <row r="42" spans="1:20" ht="18" customHeight="1">
      <c r="B42" s="102"/>
      <c r="C42" s="103"/>
      <c r="D42" s="105"/>
      <c r="E42" s="75"/>
      <c r="F42" s="75"/>
      <c r="G42" s="114"/>
      <c r="H42" s="115"/>
      <c r="I42" s="116"/>
      <c r="J42" s="115"/>
      <c r="K42" s="114"/>
      <c r="L42" s="117"/>
      <c r="M42" s="116"/>
      <c r="N42" s="115"/>
      <c r="O42" s="118"/>
      <c r="P42" s="116"/>
      <c r="Q42" s="116"/>
      <c r="R42" s="113"/>
      <c r="S42" s="113"/>
      <c r="T42" s="113"/>
    </row>
    <row r="43" spans="1:20" ht="18" customHeight="1">
      <c r="A43" s="425" t="s">
        <v>126</v>
      </c>
      <c r="B43" s="425"/>
      <c r="C43" s="426"/>
      <c r="D43" s="105">
        <f t="shared" ref="D43:Q43" si="12">SUM(D44:D48)</f>
        <v>6660</v>
      </c>
      <c r="E43" s="75">
        <f t="shared" si="12"/>
        <v>10690</v>
      </c>
      <c r="F43" s="75">
        <f t="shared" si="12"/>
        <v>126917</v>
      </c>
      <c r="G43" s="105">
        <f t="shared" si="12"/>
        <v>1230</v>
      </c>
      <c r="H43" s="76">
        <f>SUM(H44:H48)</f>
        <v>15424</v>
      </c>
      <c r="I43" s="75">
        <f t="shared" si="12"/>
        <v>7421</v>
      </c>
      <c r="J43" s="76">
        <f>SUM(J44:J48)</f>
        <v>87340</v>
      </c>
      <c r="K43" s="105">
        <f t="shared" si="12"/>
        <v>1784</v>
      </c>
      <c r="L43" s="106">
        <f>SUM(L44:L48)</f>
        <v>21175</v>
      </c>
      <c r="M43" s="75">
        <f t="shared" si="12"/>
        <v>255</v>
      </c>
      <c r="N43" s="76">
        <f>SUM(N44:N48)</f>
        <v>2978</v>
      </c>
      <c r="O43" s="107">
        <f t="shared" si="12"/>
        <v>4</v>
      </c>
      <c r="P43" s="75">
        <f t="shared" si="12"/>
        <v>6</v>
      </c>
      <c r="Q43" s="75">
        <f t="shared" si="12"/>
        <v>0</v>
      </c>
      <c r="R43" s="113"/>
      <c r="S43" s="113"/>
      <c r="T43" s="113"/>
    </row>
    <row r="44" spans="1:20" ht="18" customHeight="1">
      <c r="B44" s="102" t="s">
        <v>41</v>
      </c>
      <c r="C44" s="103"/>
      <c r="D44" s="110">
        <v>635</v>
      </c>
      <c r="E44" s="75">
        <f t="shared" ref="E44:F48" si="13">G44+I44+K44+M44</f>
        <v>1081</v>
      </c>
      <c r="F44" s="75">
        <f t="shared" si="13"/>
        <v>12988</v>
      </c>
      <c r="G44" s="105">
        <v>84</v>
      </c>
      <c r="H44" s="76">
        <v>1016</v>
      </c>
      <c r="I44" s="75">
        <v>749</v>
      </c>
      <c r="J44" s="76">
        <v>8833</v>
      </c>
      <c r="K44" s="105">
        <v>211</v>
      </c>
      <c r="L44" s="106">
        <v>2717</v>
      </c>
      <c r="M44" s="75">
        <v>37</v>
      </c>
      <c r="N44" s="76">
        <v>422</v>
      </c>
      <c r="O44" s="107">
        <v>0</v>
      </c>
      <c r="P44" s="75">
        <v>0</v>
      </c>
      <c r="Q44" s="75">
        <v>0</v>
      </c>
      <c r="R44" s="113"/>
      <c r="S44" s="113"/>
      <c r="T44" s="113"/>
    </row>
    <row r="45" spans="1:20" ht="18" customHeight="1">
      <c r="B45" s="102" t="s">
        <v>127</v>
      </c>
      <c r="C45" s="103"/>
      <c r="D45" s="110">
        <v>796</v>
      </c>
      <c r="E45" s="75">
        <f t="shared" si="13"/>
        <v>1124</v>
      </c>
      <c r="F45" s="75">
        <f t="shared" si="13"/>
        <v>13424</v>
      </c>
      <c r="G45" s="105">
        <v>120</v>
      </c>
      <c r="H45" s="76">
        <v>1562</v>
      </c>
      <c r="I45" s="75">
        <v>844</v>
      </c>
      <c r="J45" s="76">
        <v>9932</v>
      </c>
      <c r="K45" s="105">
        <v>121</v>
      </c>
      <c r="L45" s="106">
        <v>1474</v>
      </c>
      <c r="M45" s="75">
        <v>39</v>
      </c>
      <c r="N45" s="76">
        <v>456</v>
      </c>
      <c r="O45" s="107">
        <v>0</v>
      </c>
      <c r="P45" s="75">
        <v>0</v>
      </c>
      <c r="Q45" s="75">
        <v>0</v>
      </c>
      <c r="R45" s="113"/>
      <c r="S45" s="113"/>
      <c r="T45" s="113"/>
    </row>
    <row r="46" spans="1:20" ht="18" customHeight="1">
      <c r="B46" s="102" t="s">
        <v>43</v>
      </c>
      <c r="C46" s="103"/>
      <c r="D46" s="110">
        <v>686</v>
      </c>
      <c r="E46" s="75">
        <f t="shared" si="13"/>
        <v>1105</v>
      </c>
      <c r="F46" s="75">
        <f t="shared" si="13"/>
        <v>13115</v>
      </c>
      <c r="G46" s="105">
        <v>137</v>
      </c>
      <c r="H46" s="76">
        <v>1691</v>
      </c>
      <c r="I46" s="75">
        <v>814</v>
      </c>
      <c r="J46" s="76">
        <v>9589</v>
      </c>
      <c r="K46" s="105">
        <v>128</v>
      </c>
      <c r="L46" s="106">
        <v>1500</v>
      </c>
      <c r="M46" s="75">
        <v>26</v>
      </c>
      <c r="N46" s="76">
        <v>335</v>
      </c>
      <c r="O46" s="107">
        <v>0</v>
      </c>
      <c r="P46" s="75">
        <v>0</v>
      </c>
      <c r="Q46" s="75">
        <v>0</v>
      </c>
      <c r="R46" s="113"/>
      <c r="S46" s="113"/>
      <c r="T46" s="113"/>
    </row>
    <row r="47" spans="1:20" ht="18" customHeight="1">
      <c r="B47" s="102" t="s">
        <v>44</v>
      </c>
      <c r="C47" s="103"/>
      <c r="D47" s="112">
        <v>3059</v>
      </c>
      <c r="E47" s="75">
        <f t="shared" si="13"/>
        <v>4908</v>
      </c>
      <c r="F47" s="75">
        <f t="shared" si="13"/>
        <v>58249</v>
      </c>
      <c r="G47" s="105">
        <v>605</v>
      </c>
      <c r="H47" s="76">
        <v>7667</v>
      </c>
      <c r="I47" s="75">
        <v>3263</v>
      </c>
      <c r="J47" s="76">
        <v>38387</v>
      </c>
      <c r="K47" s="105">
        <v>934</v>
      </c>
      <c r="L47" s="106">
        <v>10973</v>
      </c>
      <c r="M47" s="75">
        <v>106</v>
      </c>
      <c r="N47" s="76">
        <v>1222</v>
      </c>
      <c r="O47" s="107">
        <v>4</v>
      </c>
      <c r="P47" s="75">
        <v>6</v>
      </c>
      <c r="Q47" s="75">
        <v>0</v>
      </c>
      <c r="R47" s="113"/>
      <c r="S47" s="113"/>
      <c r="T47" s="113"/>
    </row>
    <row r="48" spans="1:20" ht="18" customHeight="1">
      <c r="B48" s="102" t="s">
        <v>45</v>
      </c>
      <c r="C48" s="103"/>
      <c r="D48" s="112">
        <v>1484</v>
      </c>
      <c r="E48" s="75">
        <f t="shared" si="13"/>
        <v>2472</v>
      </c>
      <c r="F48" s="75">
        <f t="shared" si="13"/>
        <v>29141</v>
      </c>
      <c r="G48" s="105">
        <v>284</v>
      </c>
      <c r="H48" s="76">
        <v>3488</v>
      </c>
      <c r="I48" s="75">
        <v>1751</v>
      </c>
      <c r="J48" s="76">
        <v>20599</v>
      </c>
      <c r="K48" s="105">
        <v>390</v>
      </c>
      <c r="L48" s="106">
        <v>4511</v>
      </c>
      <c r="M48" s="75">
        <v>47</v>
      </c>
      <c r="N48" s="76">
        <v>543</v>
      </c>
      <c r="O48" s="107">
        <v>0</v>
      </c>
      <c r="P48" s="75">
        <v>0</v>
      </c>
      <c r="Q48" s="75">
        <v>0</v>
      </c>
      <c r="R48" s="113"/>
      <c r="S48" s="113"/>
      <c r="T48" s="113"/>
    </row>
    <row r="49" spans="1:20" ht="18" customHeight="1">
      <c r="A49" s="87"/>
      <c r="B49" s="125"/>
      <c r="C49" s="126"/>
      <c r="D49" s="127"/>
      <c r="E49" s="128"/>
      <c r="F49" s="128"/>
      <c r="G49" s="127"/>
      <c r="H49" s="129"/>
      <c r="I49" s="128"/>
      <c r="J49" s="129"/>
      <c r="K49" s="127"/>
      <c r="L49" s="130"/>
      <c r="M49" s="128"/>
      <c r="N49" s="129"/>
      <c r="O49" s="131"/>
      <c r="P49" s="128"/>
      <c r="Q49" s="128"/>
      <c r="R49" s="101"/>
      <c r="S49" s="101"/>
      <c r="T49" s="101"/>
    </row>
    <row r="50" spans="1:20" ht="18" customHeight="1">
      <c r="B50" s="102"/>
      <c r="C50" s="103"/>
      <c r="D50" s="105"/>
      <c r="E50" s="75"/>
      <c r="F50" s="75"/>
      <c r="G50" s="105"/>
      <c r="K50" s="105"/>
      <c r="L50" s="106"/>
      <c r="O50" s="107"/>
      <c r="P50" s="75"/>
      <c r="Q50" s="75"/>
      <c r="R50" s="101"/>
      <c r="S50" s="101"/>
      <c r="T50" s="101"/>
    </row>
    <row r="51" spans="1:20" ht="18" customHeight="1">
      <c r="B51" s="102" t="s">
        <v>46</v>
      </c>
      <c r="C51" s="103"/>
      <c r="D51" s="112">
        <v>19853</v>
      </c>
      <c r="E51" s="75">
        <f t="shared" ref="E51:F62" si="14">G51+I51+K51+M51</f>
        <v>31977</v>
      </c>
      <c r="F51" s="75">
        <f t="shared" si="14"/>
        <v>382719</v>
      </c>
      <c r="G51" s="119">
        <v>4073</v>
      </c>
      <c r="H51" s="76">
        <v>51437</v>
      </c>
      <c r="I51" s="75">
        <v>21295</v>
      </c>
      <c r="J51" s="76">
        <v>252121</v>
      </c>
      <c r="K51" s="105">
        <v>5415</v>
      </c>
      <c r="L51" s="106">
        <v>64830</v>
      </c>
      <c r="M51" s="75">
        <v>1194</v>
      </c>
      <c r="N51" s="76">
        <v>14331</v>
      </c>
      <c r="O51" s="132">
        <v>27</v>
      </c>
      <c r="P51" s="75">
        <v>139</v>
      </c>
      <c r="Q51" s="75">
        <v>1531</v>
      </c>
      <c r="R51" s="111"/>
      <c r="S51" s="111"/>
      <c r="T51" s="111"/>
    </row>
    <row r="52" spans="1:20" ht="18" customHeight="1">
      <c r="B52" s="102" t="s">
        <v>47</v>
      </c>
      <c r="C52" s="103"/>
      <c r="D52" s="112">
        <v>23921</v>
      </c>
      <c r="E52" s="75">
        <f t="shared" si="14"/>
        <v>38607</v>
      </c>
      <c r="F52" s="75">
        <f t="shared" si="14"/>
        <v>461173</v>
      </c>
      <c r="G52" s="119">
        <v>5112</v>
      </c>
      <c r="H52" s="76">
        <v>62846</v>
      </c>
      <c r="I52" s="75">
        <v>25919</v>
      </c>
      <c r="J52" s="76">
        <v>307002</v>
      </c>
      <c r="K52" s="105">
        <v>5305</v>
      </c>
      <c r="L52" s="106">
        <v>64866</v>
      </c>
      <c r="M52" s="75">
        <v>2271</v>
      </c>
      <c r="N52" s="76">
        <v>26459</v>
      </c>
      <c r="O52" s="132">
        <v>17</v>
      </c>
      <c r="P52" s="75">
        <v>147</v>
      </c>
      <c r="Q52" s="75">
        <v>1697</v>
      </c>
      <c r="R52" s="111"/>
      <c r="S52" s="111"/>
      <c r="T52" s="111"/>
    </row>
    <row r="53" spans="1:20" ht="18" customHeight="1">
      <c r="B53" s="102" t="s">
        <v>48</v>
      </c>
      <c r="C53" s="103"/>
      <c r="D53" s="112">
        <v>5198</v>
      </c>
      <c r="E53" s="75">
        <f t="shared" si="14"/>
        <v>8445</v>
      </c>
      <c r="F53" s="75">
        <f t="shared" si="14"/>
        <v>100824</v>
      </c>
      <c r="G53" s="119">
        <v>852</v>
      </c>
      <c r="H53" s="76">
        <v>10540</v>
      </c>
      <c r="I53" s="75">
        <v>5835</v>
      </c>
      <c r="J53" s="76">
        <v>69164</v>
      </c>
      <c r="K53" s="105">
        <v>1554</v>
      </c>
      <c r="L53" s="106">
        <v>18896</v>
      </c>
      <c r="M53" s="75">
        <v>204</v>
      </c>
      <c r="N53" s="76">
        <v>2224</v>
      </c>
      <c r="O53" s="132">
        <v>7</v>
      </c>
      <c r="P53" s="75">
        <v>65</v>
      </c>
      <c r="Q53" s="75">
        <v>746</v>
      </c>
      <c r="R53" s="111"/>
      <c r="S53" s="111"/>
      <c r="T53" s="111"/>
    </row>
    <row r="54" spans="1:20" ht="18" customHeight="1">
      <c r="B54" s="102" t="s">
        <v>49</v>
      </c>
      <c r="C54" s="103"/>
      <c r="D54" s="112">
        <v>15238</v>
      </c>
      <c r="E54" s="75">
        <f t="shared" si="14"/>
        <v>24395</v>
      </c>
      <c r="F54" s="75">
        <f t="shared" si="14"/>
        <v>290039</v>
      </c>
      <c r="G54" s="119">
        <v>3172</v>
      </c>
      <c r="H54" s="76">
        <v>39668</v>
      </c>
      <c r="I54" s="75">
        <v>16248</v>
      </c>
      <c r="J54" s="76">
        <v>192015</v>
      </c>
      <c r="K54" s="105">
        <v>4369</v>
      </c>
      <c r="L54" s="106">
        <v>51124</v>
      </c>
      <c r="M54" s="75">
        <v>606</v>
      </c>
      <c r="N54" s="76">
        <v>7232</v>
      </c>
      <c r="O54" s="132">
        <v>6</v>
      </c>
      <c r="P54" s="75">
        <v>6</v>
      </c>
      <c r="Q54" s="75">
        <v>67</v>
      </c>
      <c r="R54" s="111"/>
      <c r="S54" s="111"/>
      <c r="T54" s="111"/>
    </row>
    <row r="55" spans="1:20" ht="18" customHeight="1">
      <c r="B55" s="102" t="s">
        <v>50</v>
      </c>
      <c r="C55" s="103"/>
      <c r="D55" s="112">
        <v>16463</v>
      </c>
      <c r="E55" s="75">
        <f t="shared" si="14"/>
        <v>26950</v>
      </c>
      <c r="F55" s="75">
        <f t="shared" si="14"/>
        <v>317640</v>
      </c>
      <c r="G55" s="119">
        <v>3480</v>
      </c>
      <c r="H55" s="76">
        <v>41960</v>
      </c>
      <c r="I55" s="75">
        <v>18591</v>
      </c>
      <c r="J55" s="76">
        <v>217924</v>
      </c>
      <c r="K55" s="105">
        <v>4043</v>
      </c>
      <c r="L55" s="106">
        <v>47995</v>
      </c>
      <c r="M55" s="75">
        <v>836</v>
      </c>
      <c r="N55" s="76">
        <v>9761</v>
      </c>
      <c r="O55" s="132">
        <v>20</v>
      </c>
      <c r="P55" s="75">
        <v>59</v>
      </c>
      <c r="Q55" s="75">
        <v>661</v>
      </c>
      <c r="R55" s="111"/>
      <c r="S55" s="111"/>
      <c r="T55" s="111"/>
    </row>
    <row r="56" spans="1:20" ht="18" customHeight="1">
      <c r="B56" s="102" t="s">
        <v>51</v>
      </c>
      <c r="C56" s="103"/>
      <c r="D56" s="112">
        <v>2321</v>
      </c>
      <c r="E56" s="75">
        <f t="shared" si="14"/>
        <v>3825</v>
      </c>
      <c r="F56" s="75">
        <f t="shared" si="14"/>
        <v>46175</v>
      </c>
      <c r="G56" s="119">
        <v>354</v>
      </c>
      <c r="H56" s="76">
        <v>4526</v>
      </c>
      <c r="I56" s="75">
        <v>2610</v>
      </c>
      <c r="J56" s="76">
        <v>31498</v>
      </c>
      <c r="K56" s="105">
        <v>799</v>
      </c>
      <c r="L56" s="106">
        <v>9455</v>
      </c>
      <c r="M56" s="75">
        <v>62</v>
      </c>
      <c r="N56" s="76">
        <v>696</v>
      </c>
      <c r="O56" s="132">
        <v>1</v>
      </c>
      <c r="P56" s="75">
        <v>2</v>
      </c>
      <c r="Q56" s="75">
        <v>24</v>
      </c>
      <c r="R56" s="111"/>
      <c r="S56" s="111"/>
      <c r="T56" s="111"/>
    </row>
    <row r="57" spans="1:20" ht="18" customHeight="1">
      <c r="B57" s="102" t="s">
        <v>52</v>
      </c>
      <c r="C57" s="103"/>
      <c r="D57" s="112">
        <v>4583</v>
      </c>
      <c r="E57" s="75">
        <f t="shared" si="14"/>
        <v>7343</v>
      </c>
      <c r="F57" s="75">
        <f t="shared" si="14"/>
        <v>86806</v>
      </c>
      <c r="G57" s="119">
        <v>880</v>
      </c>
      <c r="H57" s="76">
        <v>10311</v>
      </c>
      <c r="I57" s="75">
        <v>5003</v>
      </c>
      <c r="J57" s="76">
        <v>59302</v>
      </c>
      <c r="K57" s="105">
        <v>1189</v>
      </c>
      <c r="L57" s="106">
        <v>14065</v>
      </c>
      <c r="M57" s="75">
        <v>271</v>
      </c>
      <c r="N57" s="76">
        <v>3128</v>
      </c>
      <c r="O57" s="132">
        <v>1</v>
      </c>
      <c r="P57" s="75">
        <v>1</v>
      </c>
      <c r="Q57" s="75">
        <v>12</v>
      </c>
      <c r="R57" s="111"/>
      <c r="S57" s="111"/>
      <c r="T57" s="111"/>
    </row>
    <row r="58" spans="1:20" ht="18" customHeight="1">
      <c r="B58" s="102" t="s">
        <v>53</v>
      </c>
      <c r="C58" s="103"/>
      <c r="D58" s="112">
        <v>3892</v>
      </c>
      <c r="E58" s="75">
        <f t="shared" si="14"/>
        <v>6385</v>
      </c>
      <c r="F58" s="75">
        <f t="shared" si="14"/>
        <v>76226</v>
      </c>
      <c r="G58" s="119">
        <v>786</v>
      </c>
      <c r="H58" s="76">
        <v>9541</v>
      </c>
      <c r="I58" s="75">
        <v>4213</v>
      </c>
      <c r="J58" s="76">
        <v>49901</v>
      </c>
      <c r="K58" s="105">
        <v>1199</v>
      </c>
      <c r="L58" s="106">
        <v>14632</v>
      </c>
      <c r="M58" s="75">
        <v>187</v>
      </c>
      <c r="N58" s="76">
        <v>2152</v>
      </c>
      <c r="O58" s="132">
        <v>5</v>
      </c>
      <c r="P58" s="75">
        <v>44</v>
      </c>
      <c r="Q58" s="75">
        <v>486</v>
      </c>
      <c r="R58" s="111"/>
      <c r="S58" s="111"/>
      <c r="T58" s="111"/>
    </row>
    <row r="59" spans="1:20" ht="18" customHeight="1">
      <c r="B59" s="102" t="s">
        <v>54</v>
      </c>
      <c r="C59" s="103"/>
      <c r="D59" s="112">
        <v>3516</v>
      </c>
      <c r="E59" s="75">
        <f t="shared" si="14"/>
        <v>5769</v>
      </c>
      <c r="F59" s="75">
        <f t="shared" si="14"/>
        <v>68453</v>
      </c>
      <c r="G59" s="119">
        <v>650</v>
      </c>
      <c r="H59" s="76">
        <v>8176</v>
      </c>
      <c r="I59" s="75">
        <v>4118</v>
      </c>
      <c r="J59" s="76">
        <v>48338</v>
      </c>
      <c r="K59" s="105">
        <v>886</v>
      </c>
      <c r="L59" s="106">
        <v>10462</v>
      </c>
      <c r="M59" s="75">
        <v>115</v>
      </c>
      <c r="N59" s="76">
        <v>1477</v>
      </c>
      <c r="O59" s="107">
        <v>0</v>
      </c>
      <c r="P59" s="75">
        <v>0</v>
      </c>
      <c r="Q59" s="75">
        <v>1</v>
      </c>
      <c r="R59" s="113"/>
      <c r="S59" s="113"/>
      <c r="T59" s="111"/>
    </row>
    <row r="60" spans="1:20" ht="18" customHeight="1">
      <c r="B60" s="102" t="s">
        <v>55</v>
      </c>
      <c r="C60" s="103"/>
      <c r="D60" s="112">
        <v>2404</v>
      </c>
      <c r="E60" s="75">
        <f t="shared" si="14"/>
        <v>4084</v>
      </c>
      <c r="F60" s="75">
        <f t="shared" si="14"/>
        <v>48996</v>
      </c>
      <c r="G60" s="119">
        <v>406</v>
      </c>
      <c r="H60" s="76">
        <v>5094</v>
      </c>
      <c r="I60" s="75">
        <v>2818</v>
      </c>
      <c r="J60" s="76">
        <v>33599</v>
      </c>
      <c r="K60" s="105">
        <v>706</v>
      </c>
      <c r="L60" s="106">
        <v>8586</v>
      </c>
      <c r="M60" s="75">
        <v>154</v>
      </c>
      <c r="N60" s="76">
        <v>1717</v>
      </c>
      <c r="O60" s="132">
        <v>2</v>
      </c>
      <c r="P60" s="75">
        <v>26</v>
      </c>
      <c r="Q60" s="75">
        <v>332</v>
      </c>
      <c r="R60" s="111"/>
      <c r="S60" s="111"/>
      <c r="T60" s="111"/>
    </row>
    <row r="61" spans="1:20" ht="18" customHeight="1">
      <c r="B61" s="102" t="s">
        <v>56</v>
      </c>
      <c r="C61" s="103"/>
      <c r="D61" s="112">
        <v>2865</v>
      </c>
      <c r="E61" s="75">
        <f t="shared" si="14"/>
        <v>4756</v>
      </c>
      <c r="F61" s="75">
        <f t="shared" si="14"/>
        <v>56813</v>
      </c>
      <c r="G61" s="119">
        <v>528</v>
      </c>
      <c r="H61" s="76">
        <v>6745</v>
      </c>
      <c r="I61" s="75">
        <v>3359</v>
      </c>
      <c r="J61" s="76">
        <v>39795</v>
      </c>
      <c r="K61" s="105">
        <v>674</v>
      </c>
      <c r="L61" s="106">
        <v>8162</v>
      </c>
      <c r="M61" s="75">
        <v>195</v>
      </c>
      <c r="N61" s="76">
        <v>2111</v>
      </c>
      <c r="O61" s="107">
        <v>0</v>
      </c>
      <c r="P61" s="75">
        <v>0</v>
      </c>
      <c r="Q61" s="75">
        <v>0</v>
      </c>
      <c r="R61" s="111"/>
      <c r="S61" s="111"/>
      <c r="T61" s="111"/>
    </row>
    <row r="62" spans="1:20" ht="18" customHeight="1">
      <c r="A62" s="87"/>
      <c r="B62" s="125" t="s">
        <v>75</v>
      </c>
      <c r="C62" s="88"/>
      <c r="D62" s="133">
        <v>3173</v>
      </c>
      <c r="E62" s="128">
        <f t="shared" si="14"/>
        <v>5195</v>
      </c>
      <c r="F62" s="128">
        <f t="shared" si="14"/>
        <v>62041</v>
      </c>
      <c r="G62" s="134">
        <v>629</v>
      </c>
      <c r="H62" s="129">
        <v>7694</v>
      </c>
      <c r="I62" s="128">
        <v>3616</v>
      </c>
      <c r="J62" s="129">
        <v>42665</v>
      </c>
      <c r="K62" s="127">
        <v>866</v>
      </c>
      <c r="L62" s="130">
        <v>10646</v>
      </c>
      <c r="M62" s="128">
        <v>84</v>
      </c>
      <c r="N62" s="129">
        <v>1036</v>
      </c>
      <c r="O62" s="135">
        <v>2</v>
      </c>
      <c r="P62" s="128">
        <v>31</v>
      </c>
      <c r="Q62" s="128">
        <v>336</v>
      </c>
      <c r="R62" s="111"/>
      <c r="S62" s="111"/>
      <c r="T62" s="111"/>
    </row>
    <row r="63" spans="1:20" ht="18" customHeight="1">
      <c r="A63" s="74" t="s">
        <v>128</v>
      </c>
      <c r="B63" s="102"/>
      <c r="D63" s="120"/>
      <c r="E63" s="75"/>
      <c r="F63" s="75"/>
      <c r="P63" s="75"/>
      <c r="Q63" s="75"/>
      <c r="R63" s="111"/>
      <c r="S63" s="111"/>
      <c r="T63" s="111"/>
    </row>
    <row r="64" spans="1:20" ht="15" customHeight="1">
      <c r="A64" s="74" t="s">
        <v>129</v>
      </c>
    </row>
    <row r="65" spans="1:1" ht="15" customHeight="1">
      <c r="A65" s="74" t="s">
        <v>130</v>
      </c>
    </row>
  </sheetData>
  <mergeCells count="29">
    <mergeCell ref="K4:L5"/>
    <mergeCell ref="M4:N5"/>
    <mergeCell ref="O4:Q5"/>
    <mergeCell ref="T6:T7"/>
    <mergeCell ref="A12:C12"/>
    <mergeCell ref="R4:T5"/>
    <mergeCell ref="G5:H5"/>
    <mergeCell ref="I5:J5"/>
    <mergeCell ref="D6:D7"/>
    <mergeCell ref="E6:E7"/>
    <mergeCell ref="F6:F7"/>
    <mergeCell ref="H6:H7"/>
    <mergeCell ref="J6:J7"/>
    <mergeCell ref="K6:K7"/>
    <mergeCell ref="L6:L7"/>
    <mergeCell ref="D3:F5"/>
    <mergeCell ref="G3:N3"/>
    <mergeCell ref="O3:Q3"/>
    <mergeCell ref="G4:J4"/>
    <mergeCell ref="A43:C43"/>
    <mergeCell ref="N6:N7"/>
    <mergeCell ref="Q6:Q7"/>
    <mergeCell ref="R6:R7"/>
    <mergeCell ref="S6:S7"/>
    <mergeCell ref="A16:C16"/>
    <mergeCell ref="A19:C19"/>
    <mergeCell ref="A23:C23"/>
    <mergeCell ref="A28:C28"/>
    <mergeCell ref="A37:C37"/>
  </mergeCells>
  <phoneticPr fontId="2"/>
  <pageMargins left="0.70866141732283472" right="0.70866141732283472" top="0.74803149606299213" bottom="0.74803149606299213" header="0.31496062992125984" footer="0.31496062992125984"/>
  <pageSetup paperSize="9" scale="76" fitToHeight="2" orientation="landscape" r:id="rId1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1B0B-896E-4D14-AF28-C53C594296A5}">
  <sheetPr>
    <pageSetUpPr fitToPage="1"/>
  </sheetPr>
  <dimension ref="A1:O64"/>
  <sheetViews>
    <sheetView zoomScaleNormal="100" zoomScaleSheetLayoutView="100" workbookViewId="0">
      <pane xSplit="3" ySplit="4" topLeftCell="D5" activePane="bottomRight" state="frozen"/>
      <selection pane="topRight" activeCell="G21" sqref="G21"/>
      <selection pane="bottomLeft" activeCell="G21" sqref="G21"/>
      <selection pane="bottomRight"/>
    </sheetView>
  </sheetViews>
  <sheetFormatPr defaultColWidth="8.33203125" defaultRowHeight="12"/>
  <cols>
    <col min="1" max="1" width="4.33203125" style="170" customWidth="1"/>
    <col min="2" max="2" width="9.75" style="170" customWidth="1"/>
    <col min="3" max="3" width="4.25" style="170" customWidth="1"/>
    <col min="4" max="5" width="6.33203125" style="171" bestFit="1" customWidth="1"/>
    <col min="6" max="6" width="7.08203125" style="171" bestFit="1" customWidth="1"/>
    <col min="7" max="7" width="6.33203125" style="171" bestFit="1" customWidth="1"/>
    <col min="8" max="11" width="4.83203125" style="171" customWidth="1"/>
    <col min="12" max="13" width="6.33203125" style="171" bestFit="1" customWidth="1"/>
    <col min="14" max="14" width="7.08203125" style="171" bestFit="1" customWidth="1"/>
    <col min="15" max="15" width="6.9140625" style="171" customWidth="1"/>
    <col min="16" max="16384" width="8.33203125" style="171"/>
  </cols>
  <sheetData>
    <row r="1" spans="1:15" ht="16.2">
      <c r="A1" s="169" t="s">
        <v>150</v>
      </c>
    </row>
    <row r="2" spans="1:15" s="170" customFormat="1" ht="12.6" thickBot="1">
      <c r="A2" s="172"/>
      <c r="N2" s="173"/>
      <c r="O2" s="174" t="s">
        <v>151</v>
      </c>
    </row>
    <row r="3" spans="1:15" s="170" customFormat="1" ht="12.6" thickTop="1">
      <c r="A3" s="175"/>
      <c r="B3" s="176"/>
      <c r="C3" s="177"/>
      <c r="D3" s="475" t="s">
        <v>152</v>
      </c>
      <c r="E3" s="475"/>
      <c r="F3" s="475"/>
      <c r="G3" s="476"/>
      <c r="H3" s="475" t="s">
        <v>153</v>
      </c>
      <c r="I3" s="475"/>
      <c r="J3" s="475"/>
      <c r="K3" s="475"/>
      <c r="L3" s="477" t="s">
        <v>154</v>
      </c>
      <c r="M3" s="475"/>
      <c r="N3" s="475"/>
      <c r="O3" s="476"/>
    </row>
    <row r="4" spans="1:15" s="170" customFormat="1" ht="24">
      <c r="D4" s="178" t="s">
        <v>155</v>
      </c>
      <c r="E4" s="178" t="s">
        <v>156</v>
      </c>
      <c r="F4" s="178" t="s">
        <v>154</v>
      </c>
      <c r="G4" s="179" t="s">
        <v>157</v>
      </c>
      <c r="H4" s="178" t="s">
        <v>158</v>
      </c>
      <c r="I4" s="178" t="s">
        <v>159</v>
      </c>
      <c r="J4" s="178" t="s">
        <v>154</v>
      </c>
      <c r="K4" s="178" t="s">
        <v>160</v>
      </c>
      <c r="L4" s="180" t="s">
        <v>158</v>
      </c>
      <c r="M4" s="178" t="s">
        <v>159</v>
      </c>
      <c r="N4" s="178" t="s">
        <v>154</v>
      </c>
      <c r="O4" s="179" t="s">
        <v>160</v>
      </c>
    </row>
    <row r="5" spans="1:15" s="170" customFormat="1" ht="15" customHeight="1">
      <c r="A5" s="181"/>
      <c r="B5" s="52" t="s">
        <v>91</v>
      </c>
      <c r="C5" s="53"/>
      <c r="D5" s="182">
        <f>SUM(D6:D7)</f>
        <v>6089</v>
      </c>
      <c r="E5" s="183">
        <f>SUM(E6:E7)</f>
        <v>5528</v>
      </c>
      <c r="F5" s="183">
        <f>SUM(D5:E5)</f>
        <v>11617</v>
      </c>
      <c r="G5" s="183">
        <f>SUM(G6:G7)</f>
        <v>2277</v>
      </c>
      <c r="H5" s="182">
        <f>SUM(H6:H7)</f>
        <v>0</v>
      </c>
      <c r="I5" s="183">
        <f>SUM(I6:I7)</f>
        <v>0</v>
      </c>
      <c r="J5" s="183">
        <f>SUM(H5:I5)</f>
        <v>0</v>
      </c>
      <c r="K5" s="184">
        <f>SUM(K6:K7)</f>
        <v>0</v>
      </c>
      <c r="L5" s="183">
        <f>+H5+D5</f>
        <v>6089</v>
      </c>
      <c r="M5" s="183">
        <f>+I5+E5</f>
        <v>5528</v>
      </c>
      <c r="N5" s="183">
        <f>+J5+F5</f>
        <v>11617</v>
      </c>
      <c r="O5" s="183">
        <f>+K5+G5</f>
        <v>2277</v>
      </c>
    </row>
    <row r="6" spans="1:15" s="170" customFormat="1" ht="15" customHeight="1">
      <c r="B6" s="56" t="s">
        <v>13</v>
      </c>
      <c r="C6" s="57"/>
      <c r="D6" s="185">
        <f t="shared" ref="D6:O6" si="0">SUM(D47:D58)</f>
        <v>5381</v>
      </c>
      <c r="E6" s="186">
        <f t="shared" si="0"/>
        <v>4767</v>
      </c>
      <c r="F6" s="186">
        <f t="shared" si="0"/>
        <v>10148</v>
      </c>
      <c r="G6" s="186">
        <f t="shared" si="0"/>
        <v>1928</v>
      </c>
      <c r="H6" s="185">
        <f t="shared" si="0"/>
        <v>0</v>
      </c>
      <c r="I6" s="186">
        <f t="shared" si="0"/>
        <v>0</v>
      </c>
      <c r="J6" s="186">
        <f t="shared" si="0"/>
        <v>0</v>
      </c>
      <c r="K6" s="187">
        <f t="shared" si="0"/>
        <v>0</v>
      </c>
      <c r="L6" s="186">
        <f t="shared" si="0"/>
        <v>5381</v>
      </c>
      <c r="M6" s="186">
        <f t="shared" si="0"/>
        <v>4767</v>
      </c>
      <c r="N6" s="186">
        <f t="shared" si="0"/>
        <v>10148</v>
      </c>
      <c r="O6" s="186">
        <f t="shared" si="0"/>
        <v>1928</v>
      </c>
    </row>
    <row r="7" spans="1:15" s="170" customFormat="1" ht="15" customHeight="1">
      <c r="B7" s="56" t="s">
        <v>14</v>
      </c>
      <c r="C7" s="57"/>
      <c r="D7" s="185">
        <f t="shared" ref="D7:O7" si="1">D9+D13+D16+D20+D25+D33+D39</f>
        <v>708</v>
      </c>
      <c r="E7" s="186">
        <f t="shared" si="1"/>
        <v>761</v>
      </c>
      <c r="F7" s="186">
        <f t="shared" si="1"/>
        <v>1469</v>
      </c>
      <c r="G7" s="186">
        <f t="shared" si="1"/>
        <v>349</v>
      </c>
      <c r="H7" s="185">
        <f t="shared" si="1"/>
        <v>0</v>
      </c>
      <c r="I7" s="186">
        <f t="shared" si="1"/>
        <v>0</v>
      </c>
      <c r="J7" s="186">
        <f t="shared" si="1"/>
        <v>0</v>
      </c>
      <c r="K7" s="187">
        <f t="shared" si="1"/>
        <v>0</v>
      </c>
      <c r="L7" s="186">
        <f t="shared" si="1"/>
        <v>708</v>
      </c>
      <c r="M7" s="186">
        <f t="shared" si="1"/>
        <v>761</v>
      </c>
      <c r="N7" s="186">
        <f t="shared" si="1"/>
        <v>1469</v>
      </c>
      <c r="O7" s="186">
        <f t="shared" si="1"/>
        <v>349</v>
      </c>
    </row>
    <row r="8" spans="1:15" s="170" customFormat="1" ht="15" customHeight="1">
      <c r="B8" s="59"/>
      <c r="C8" s="60"/>
      <c r="D8" s="186"/>
      <c r="E8" s="186"/>
      <c r="F8" s="186"/>
      <c r="G8" s="186"/>
      <c r="H8" s="185"/>
      <c r="I8" s="186"/>
      <c r="J8" s="186"/>
      <c r="K8" s="187"/>
      <c r="L8" s="186"/>
      <c r="M8" s="186"/>
      <c r="N8" s="186"/>
      <c r="O8" s="186"/>
    </row>
    <row r="9" spans="1:15" s="170" customFormat="1" ht="15" customHeight="1">
      <c r="A9" s="395" t="s">
        <v>108</v>
      </c>
      <c r="B9" s="395"/>
      <c r="C9" s="396"/>
      <c r="D9" s="185">
        <f t="shared" ref="D9:O9" si="2">SUM(D10:D11)</f>
        <v>108</v>
      </c>
      <c r="E9" s="186">
        <f t="shared" si="2"/>
        <v>116</v>
      </c>
      <c r="F9" s="186">
        <f t="shared" si="2"/>
        <v>224</v>
      </c>
      <c r="G9" s="186">
        <f t="shared" si="2"/>
        <v>51</v>
      </c>
      <c r="H9" s="185">
        <f t="shared" si="2"/>
        <v>0</v>
      </c>
      <c r="I9" s="186">
        <f t="shared" si="2"/>
        <v>0</v>
      </c>
      <c r="J9" s="186">
        <f t="shared" si="2"/>
        <v>0</v>
      </c>
      <c r="K9" s="187">
        <f t="shared" si="2"/>
        <v>0</v>
      </c>
      <c r="L9" s="186">
        <f t="shared" si="2"/>
        <v>108</v>
      </c>
      <c r="M9" s="186">
        <f t="shared" si="2"/>
        <v>116</v>
      </c>
      <c r="N9" s="186">
        <f t="shared" si="2"/>
        <v>224</v>
      </c>
      <c r="O9" s="186">
        <f t="shared" si="2"/>
        <v>51</v>
      </c>
    </row>
    <row r="10" spans="1:15" s="170" customFormat="1" ht="15" customHeight="1">
      <c r="B10" s="56" t="s">
        <v>161</v>
      </c>
      <c r="C10" s="57"/>
      <c r="D10" s="185">
        <v>41</v>
      </c>
      <c r="E10" s="186">
        <v>48</v>
      </c>
      <c r="F10" s="186">
        <f>SUM(D10:E10)</f>
        <v>89</v>
      </c>
      <c r="G10" s="186">
        <v>23</v>
      </c>
      <c r="H10" s="185">
        <v>0</v>
      </c>
      <c r="I10" s="186">
        <v>0</v>
      </c>
      <c r="J10" s="186">
        <v>0</v>
      </c>
      <c r="K10" s="187">
        <v>0</v>
      </c>
      <c r="L10" s="186">
        <f t="shared" ref="L10:O11" si="3">D10+H10</f>
        <v>41</v>
      </c>
      <c r="M10" s="186">
        <f t="shared" si="3"/>
        <v>48</v>
      </c>
      <c r="N10" s="186">
        <f t="shared" si="3"/>
        <v>89</v>
      </c>
      <c r="O10" s="186">
        <f t="shared" si="3"/>
        <v>23</v>
      </c>
    </row>
    <row r="11" spans="1:15" s="170" customFormat="1" ht="15" customHeight="1">
      <c r="B11" s="56" t="s">
        <v>17</v>
      </c>
      <c r="C11" s="57"/>
      <c r="D11" s="185">
        <v>67</v>
      </c>
      <c r="E11" s="186">
        <v>68</v>
      </c>
      <c r="F11" s="186">
        <f>SUM(D11:E11)</f>
        <v>135</v>
      </c>
      <c r="G11" s="186">
        <v>28</v>
      </c>
      <c r="H11" s="185">
        <v>0</v>
      </c>
      <c r="I11" s="186">
        <v>0</v>
      </c>
      <c r="J11" s="186">
        <v>0</v>
      </c>
      <c r="K11" s="187">
        <v>0</v>
      </c>
      <c r="L11" s="186">
        <f t="shared" si="3"/>
        <v>67</v>
      </c>
      <c r="M11" s="186">
        <f t="shared" si="3"/>
        <v>68</v>
      </c>
      <c r="N11" s="186">
        <f t="shared" si="3"/>
        <v>135</v>
      </c>
      <c r="O11" s="186">
        <f t="shared" si="3"/>
        <v>28</v>
      </c>
    </row>
    <row r="12" spans="1:15" s="170" customFormat="1" ht="15" customHeight="1">
      <c r="B12" s="56"/>
      <c r="C12" s="57"/>
      <c r="D12" s="185"/>
      <c r="E12" s="186"/>
      <c r="F12" s="186"/>
      <c r="G12" s="186"/>
      <c r="H12" s="185"/>
      <c r="I12" s="186"/>
      <c r="J12" s="186"/>
      <c r="K12" s="187"/>
      <c r="L12" s="186"/>
      <c r="M12" s="186"/>
      <c r="N12" s="186"/>
      <c r="O12" s="186"/>
    </row>
    <row r="13" spans="1:15" s="170" customFormat="1" ht="15" customHeight="1">
      <c r="A13" s="395" t="s">
        <v>111</v>
      </c>
      <c r="B13" s="395"/>
      <c r="C13" s="396"/>
      <c r="D13" s="185">
        <f>SUM(D14:D14)</f>
        <v>105</v>
      </c>
      <c r="E13" s="186">
        <f>SUM(E14:E14)</f>
        <v>105</v>
      </c>
      <c r="F13" s="186">
        <f>SUM(D13:E13)</f>
        <v>210</v>
      </c>
      <c r="G13" s="186">
        <f>SUM(G14:G14)</f>
        <v>45</v>
      </c>
      <c r="H13" s="185">
        <f>SUM(H14:H14)</f>
        <v>0</v>
      </c>
      <c r="I13" s="186">
        <f>SUM(I14:I14)</f>
        <v>0</v>
      </c>
      <c r="J13" s="186">
        <f>SUM(H13:I13)</f>
        <v>0</v>
      </c>
      <c r="K13" s="187">
        <f>SUM(K14:K14)</f>
        <v>0</v>
      </c>
      <c r="L13" s="186">
        <f>+H13+D13</f>
        <v>105</v>
      </c>
      <c r="M13" s="186">
        <f>+I13+E13</f>
        <v>105</v>
      </c>
      <c r="N13" s="186">
        <f>+J13+F13</f>
        <v>210</v>
      </c>
      <c r="O13" s="186">
        <f>+K13+G13</f>
        <v>45</v>
      </c>
    </row>
    <row r="14" spans="1:15" s="170" customFormat="1" ht="15" customHeight="1">
      <c r="B14" s="56" t="s">
        <v>19</v>
      </c>
      <c r="C14" s="57"/>
      <c r="D14" s="185">
        <v>105</v>
      </c>
      <c r="E14" s="186">
        <v>105</v>
      </c>
      <c r="F14" s="186">
        <f>SUM(D14:E14)</f>
        <v>210</v>
      </c>
      <c r="G14" s="186">
        <v>45</v>
      </c>
      <c r="H14" s="185">
        <v>0</v>
      </c>
      <c r="I14" s="186">
        <v>0</v>
      </c>
      <c r="J14" s="186">
        <v>0</v>
      </c>
      <c r="K14" s="187">
        <v>0</v>
      </c>
      <c r="L14" s="186">
        <f>D14+H14</f>
        <v>105</v>
      </c>
      <c r="M14" s="186">
        <f>E14+I14</f>
        <v>105</v>
      </c>
      <c r="N14" s="186">
        <f>F14+J14</f>
        <v>210</v>
      </c>
      <c r="O14" s="186">
        <f>G14+K14</f>
        <v>45</v>
      </c>
    </row>
    <row r="15" spans="1:15" s="170" customFormat="1" ht="15" customHeight="1">
      <c r="B15" s="56"/>
      <c r="C15" s="57"/>
      <c r="D15" s="185"/>
      <c r="E15" s="186"/>
      <c r="F15" s="186"/>
      <c r="G15" s="186"/>
      <c r="H15" s="185"/>
      <c r="I15" s="186"/>
      <c r="J15" s="186"/>
      <c r="K15" s="187"/>
      <c r="L15" s="186"/>
      <c r="M15" s="186"/>
      <c r="N15" s="186"/>
      <c r="O15" s="186"/>
    </row>
    <row r="16" spans="1:15" s="170" customFormat="1" ht="15" customHeight="1">
      <c r="A16" s="395" t="s">
        <v>112</v>
      </c>
      <c r="B16" s="395"/>
      <c r="C16" s="396"/>
      <c r="D16" s="185">
        <f>SUM(D17:D18)</f>
        <v>6</v>
      </c>
      <c r="E16" s="186">
        <f>SUM(E17:E18)</f>
        <v>3</v>
      </c>
      <c r="F16" s="186">
        <f>SUM(D16:E16)</f>
        <v>9</v>
      </c>
      <c r="G16" s="186">
        <f>SUM(G17:G18)</f>
        <v>0</v>
      </c>
      <c r="H16" s="185">
        <f>SUM(H17:H18)</f>
        <v>0</v>
      </c>
      <c r="I16" s="186">
        <f>SUM(I17:I18)</f>
        <v>0</v>
      </c>
      <c r="J16" s="186">
        <f>SUM(H16:I16)</f>
        <v>0</v>
      </c>
      <c r="K16" s="187">
        <f>SUM(K17:K18)</f>
        <v>0</v>
      </c>
      <c r="L16" s="186">
        <f>+H16+D16</f>
        <v>6</v>
      </c>
      <c r="M16" s="186">
        <f>+I16+E16</f>
        <v>3</v>
      </c>
      <c r="N16" s="186">
        <f>+J16+F16</f>
        <v>9</v>
      </c>
      <c r="O16" s="186">
        <f>+K16+G16</f>
        <v>0</v>
      </c>
    </row>
    <row r="17" spans="1:15" s="170" customFormat="1" ht="15" customHeight="1">
      <c r="B17" s="56" t="s">
        <v>21</v>
      </c>
      <c r="C17" s="57"/>
      <c r="D17" s="185">
        <v>2</v>
      </c>
      <c r="E17" s="186">
        <v>0</v>
      </c>
      <c r="F17" s="186">
        <f>SUM(D17:E17)</f>
        <v>2</v>
      </c>
      <c r="G17" s="186">
        <v>0</v>
      </c>
      <c r="H17" s="185">
        <v>0</v>
      </c>
      <c r="I17" s="186">
        <v>0</v>
      </c>
      <c r="J17" s="186">
        <v>0</v>
      </c>
      <c r="K17" s="187">
        <v>0</v>
      </c>
      <c r="L17" s="186">
        <f t="shared" ref="L17:O18" si="4">D17+H17</f>
        <v>2</v>
      </c>
      <c r="M17" s="186">
        <f t="shared" si="4"/>
        <v>0</v>
      </c>
      <c r="N17" s="186">
        <f t="shared" si="4"/>
        <v>2</v>
      </c>
      <c r="O17" s="186">
        <f t="shared" si="4"/>
        <v>0</v>
      </c>
    </row>
    <row r="18" spans="1:15" s="170" customFormat="1" ht="15" customHeight="1">
      <c r="B18" s="56" t="s">
        <v>162</v>
      </c>
      <c r="C18" s="57"/>
      <c r="D18" s="185">
        <v>4</v>
      </c>
      <c r="E18" s="186">
        <v>3</v>
      </c>
      <c r="F18" s="186">
        <f>SUM(D18:E18)</f>
        <v>7</v>
      </c>
      <c r="G18" s="186">
        <v>0</v>
      </c>
      <c r="H18" s="185">
        <v>0</v>
      </c>
      <c r="I18" s="186">
        <v>0</v>
      </c>
      <c r="J18" s="186">
        <v>0</v>
      </c>
      <c r="K18" s="187">
        <v>0</v>
      </c>
      <c r="L18" s="186">
        <f t="shared" si="4"/>
        <v>4</v>
      </c>
      <c r="M18" s="186">
        <f t="shared" si="4"/>
        <v>3</v>
      </c>
      <c r="N18" s="186">
        <f t="shared" si="4"/>
        <v>7</v>
      </c>
      <c r="O18" s="186">
        <f t="shared" si="4"/>
        <v>0</v>
      </c>
    </row>
    <row r="19" spans="1:15" s="170" customFormat="1" ht="15" customHeight="1">
      <c r="B19" s="56"/>
      <c r="C19" s="57"/>
      <c r="D19" s="185"/>
      <c r="E19" s="186"/>
      <c r="F19" s="186"/>
      <c r="G19" s="186"/>
      <c r="H19" s="185"/>
      <c r="I19" s="186"/>
      <c r="J19" s="186"/>
      <c r="K19" s="187"/>
      <c r="L19" s="186"/>
      <c r="M19" s="186"/>
      <c r="N19" s="186"/>
      <c r="O19" s="186"/>
    </row>
    <row r="20" spans="1:15" s="170" customFormat="1" ht="15" customHeight="1">
      <c r="A20" s="395" t="s">
        <v>114</v>
      </c>
      <c r="B20" s="395"/>
      <c r="C20" s="396"/>
      <c r="D20" s="185">
        <f>SUM(D21:D23)</f>
        <v>42</v>
      </c>
      <c r="E20" s="186">
        <f>SUM(E21:E23)</f>
        <v>53</v>
      </c>
      <c r="F20" s="186">
        <f>SUM(D20:E20)</f>
        <v>95</v>
      </c>
      <c r="G20" s="186">
        <f>SUM(G21:G23)</f>
        <v>22</v>
      </c>
      <c r="H20" s="185">
        <f>SUM(H21:H23)</f>
        <v>0</v>
      </c>
      <c r="I20" s="186">
        <f>SUM(I21:I23)</f>
        <v>0</v>
      </c>
      <c r="J20" s="186">
        <f>SUM(H20:I20)</f>
        <v>0</v>
      </c>
      <c r="K20" s="187">
        <f>SUM(K21:K23)</f>
        <v>0</v>
      </c>
      <c r="L20" s="186">
        <f>+H20+D20</f>
        <v>42</v>
      </c>
      <c r="M20" s="186">
        <f>+I20+E20</f>
        <v>53</v>
      </c>
      <c r="N20" s="186">
        <f>+J20+F20</f>
        <v>95</v>
      </c>
      <c r="O20" s="186">
        <f>+K20+G20</f>
        <v>22</v>
      </c>
    </row>
    <row r="21" spans="1:15" s="170" customFormat="1" ht="15" customHeight="1">
      <c r="B21" s="56" t="s">
        <v>163</v>
      </c>
      <c r="C21" s="57"/>
      <c r="D21" s="185">
        <v>12</v>
      </c>
      <c r="E21" s="186">
        <v>19</v>
      </c>
      <c r="F21" s="186">
        <f>SUM(D21:E21)</f>
        <v>31</v>
      </c>
      <c r="G21" s="186">
        <v>9</v>
      </c>
      <c r="H21" s="185">
        <v>0</v>
      </c>
      <c r="I21" s="186">
        <v>0</v>
      </c>
      <c r="J21" s="186">
        <v>0</v>
      </c>
      <c r="K21" s="187">
        <v>0</v>
      </c>
      <c r="L21" s="186">
        <f t="shared" ref="L21:O23" si="5">D21+H21</f>
        <v>12</v>
      </c>
      <c r="M21" s="186">
        <f t="shared" si="5"/>
        <v>19</v>
      </c>
      <c r="N21" s="186">
        <f t="shared" si="5"/>
        <v>31</v>
      </c>
      <c r="O21" s="186">
        <f t="shared" si="5"/>
        <v>9</v>
      </c>
    </row>
    <row r="22" spans="1:15" s="170" customFormat="1" ht="15" customHeight="1">
      <c r="B22" s="56" t="s">
        <v>25</v>
      </c>
      <c r="C22" s="57"/>
      <c r="D22" s="185">
        <v>3</v>
      </c>
      <c r="E22" s="186">
        <v>3</v>
      </c>
      <c r="F22" s="186">
        <f>SUM(D22:E22)</f>
        <v>6</v>
      </c>
      <c r="G22" s="186">
        <v>0</v>
      </c>
      <c r="H22" s="185">
        <v>0</v>
      </c>
      <c r="I22" s="186">
        <v>0</v>
      </c>
      <c r="J22" s="186">
        <v>0</v>
      </c>
      <c r="K22" s="187">
        <v>0</v>
      </c>
      <c r="L22" s="186">
        <f t="shared" si="5"/>
        <v>3</v>
      </c>
      <c r="M22" s="186">
        <f t="shared" si="5"/>
        <v>3</v>
      </c>
      <c r="N22" s="186">
        <f t="shared" si="5"/>
        <v>6</v>
      </c>
      <c r="O22" s="186">
        <f t="shared" si="5"/>
        <v>0</v>
      </c>
    </row>
    <row r="23" spans="1:15" s="170" customFormat="1" ht="15" customHeight="1">
      <c r="B23" s="56" t="s">
        <v>26</v>
      </c>
      <c r="C23" s="57"/>
      <c r="D23" s="185">
        <v>27</v>
      </c>
      <c r="E23" s="186">
        <v>31</v>
      </c>
      <c r="F23" s="186">
        <f>SUM(D23:E23)</f>
        <v>58</v>
      </c>
      <c r="G23" s="186">
        <v>13</v>
      </c>
      <c r="H23" s="185">
        <v>0</v>
      </c>
      <c r="I23" s="186">
        <v>0</v>
      </c>
      <c r="J23" s="186">
        <v>0</v>
      </c>
      <c r="K23" s="187">
        <v>0</v>
      </c>
      <c r="L23" s="186">
        <f t="shared" si="5"/>
        <v>27</v>
      </c>
      <c r="M23" s="186">
        <f t="shared" si="5"/>
        <v>31</v>
      </c>
      <c r="N23" s="186">
        <f t="shared" si="5"/>
        <v>58</v>
      </c>
      <c r="O23" s="186">
        <f t="shared" si="5"/>
        <v>13</v>
      </c>
    </row>
    <row r="24" spans="1:15" s="170" customFormat="1" ht="15" customHeight="1">
      <c r="B24" s="56"/>
      <c r="C24" s="57"/>
      <c r="D24" s="185"/>
      <c r="E24" s="186"/>
      <c r="F24" s="186"/>
      <c r="G24" s="186"/>
      <c r="H24" s="185"/>
      <c r="I24" s="186"/>
      <c r="J24" s="186"/>
      <c r="K24" s="187"/>
      <c r="L24" s="186"/>
      <c r="M24" s="186"/>
      <c r="N24" s="186"/>
      <c r="O24" s="186"/>
    </row>
    <row r="25" spans="1:15" s="170" customFormat="1" ht="15" customHeight="1">
      <c r="A25" s="395" t="s">
        <v>145</v>
      </c>
      <c r="B25" s="395"/>
      <c r="C25" s="396"/>
      <c r="D25" s="185">
        <f>SUM(D26:D31)</f>
        <v>98</v>
      </c>
      <c r="E25" s="186">
        <f>SUM(E26:E31)</f>
        <v>130</v>
      </c>
      <c r="F25" s="186">
        <f t="shared" ref="F25:F31" si="6">SUM(D25:E25)</f>
        <v>228</v>
      </c>
      <c r="G25" s="186">
        <f t="shared" ref="G25:O25" si="7">SUM(G26:G31)</f>
        <v>68</v>
      </c>
      <c r="H25" s="185">
        <f t="shared" si="7"/>
        <v>0</v>
      </c>
      <c r="I25" s="186">
        <f t="shared" si="7"/>
        <v>0</v>
      </c>
      <c r="J25" s="186">
        <f t="shared" si="7"/>
        <v>0</v>
      </c>
      <c r="K25" s="187">
        <f t="shared" si="7"/>
        <v>0</v>
      </c>
      <c r="L25" s="186">
        <f t="shared" si="7"/>
        <v>98</v>
      </c>
      <c r="M25" s="186">
        <f t="shared" si="7"/>
        <v>130</v>
      </c>
      <c r="N25" s="186">
        <f t="shared" si="7"/>
        <v>228</v>
      </c>
      <c r="O25" s="186">
        <f t="shared" si="7"/>
        <v>68</v>
      </c>
    </row>
    <row r="26" spans="1:15" s="170" customFormat="1" ht="15" customHeight="1">
      <c r="B26" s="56" t="s">
        <v>28</v>
      </c>
      <c r="C26" s="57"/>
      <c r="D26" s="185">
        <v>37</v>
      </c>
      <c r="E26" s="186">
        <v>49</v>
      </c>
      <c r="F26" s="186">
        <f t="shared" si="6"/>
        <v>86</v>
      </c>
      <c r="G26" s="186">
        <v>27</v>
      </c>
      <c r="H26" s="185">
        <v>0</v>
      </c>
      <c r="I26" s="186">
        <v>0</v>
      </c>
      <c r="J26" s="186">
        <v>0</v>
      </c>
      <c r="K26" s="187">
        <v>0</v>
      </c>
      <c r="L26" s="186">
        <f t="shared" ref="L26:O31" si="8">D26+H26</f>
        <v>37</v>
      </c>
      <c r="M26" s="186">
        <f t="shared" si="8"/>
        <v>49</v>
      </c>
      <c r="N26" s="186">
        <f t="shared" si="8"/>
        <v>86</v>
      </c>
      <c r="O26" s="186">
        <f t="shared" si="8"/>
        <v>27</v>
      </c>
    </row>
    <row r="27" spans="1:15" s="170" customFormat="1" ht="15" customHeight="1">
      <c r="B27" s="56" t="s">
        <v>29</v>
      </c>
      <c r="C27" s="57"/>
      <c r="D27" s="185">
        <v>15</v>
      </c>
      <c r="E27" s="186">
        <v>13</v>
      </c>
      <c r="F27" s="186">
        <f t="shared" si="6"/>
        <v>28</v>
      </c>
      <c r="G27" s="186">
        <v>8</v>
      </c>
      <c r="H27" s="185">
        <v>0</v>
      </c>
      <c r="I27" s="186">
        <v>0</v>
      </c>
      <c r="J27" s="186">
        <v>0</v>
      </c>
      <c r="K27" s="187">
        <v>0</v>
      </c>
      <c r="L27" s="186">
        <f t="shared" si="8"/>
        <v>15</v>
      </c>
      <c r="M27" s="186">
        <f t="shared" si="8"/>
        <v>13</v>
      </c>
      <c r="N27" s="186">
        <f t="shared" si="8"/>
        <v>28</v>
      </c>
      <c r="O27" s="186">
        <f t="shared" si="8"/>
        <v>8</v>
      </c>
    </row>
    <row r="28" spans="1:15" s="170" customFormat="1" ht="15" customHeight="1">
      <c r="B28" s="56" t="s">
        <v>31</v>
      </c>
      <c r="C28" s="57"/>
      <c r="D28" s="185">
        <v>11</v>
      </c>
      <c r="E28" s="186">
        <v>15</v>
      </c>
      <c r="F28" s="186">
        <f t="shared" si="6"/>
        <v>26</v>
      </c>
      <c r="G28" s="186">
        <v>6</v>
      </c>
      <c r="H28" s="185">
        <v>0</v>
      </c>
      <c r="I28" s="186">
        <v>0</v>
      </c>
      <c r="J28" s="186">
        <v>0</v>
      </c>
      <c r="K28" s="187">
        <v>0</v>
      </c>
      <c r="L28" s="186">
        <f t="shared" si="8"/>
        <v>11</v>
      </c>
      <c r="M28" s="186">
        <f t="shared" si="8"/>
        <v>15</v>
      </c>
      <c r="N28" s="186">
        <f t="shared" si="8"/>
        <v>26</v>
      </c>
      <c r="O28" s="186">
        <f t="shared" si="8"/>
        <v>6</v>
      </c>
    </row>
    <row r="29" spans="1:15" s="170" customFormat="1" ht="15" customHeight="1">
      <c r="B29" s="56" t="s">
        <v>32</v>
      </c>
      <c r="C29" s="57"/>
      <c r="D29" s="185">
        <v>8</v>
      </c>
      <c r="E29" s="186">
        <v>13</v>
      </c>
      <c r="F29" s="186">
        <f t="shared" si="6"/>
        <v>21</v>
      </c>
      <c r="G29" s="186">
        <v>5</v>
      </c>
      <c r="H29" s="185">
        <v>0</v>
      </c>
      <c r="I29" s="186">
        <v>0</v>
      </c>
      <c r="J29" s="186">
        <v>0</v>
      </c>
      <c r="K29" s="187">
        <v>0</v>
      </c>
      <c r="L29" s="186">
        <f t="shared" si="8"/>
        <v>8</v>
      </c>
      <c r="M29" s="186">
        <f t="shared" si="8"/>
        <v>13</v>
      </c>
      <c r="N29" s="186">
        <f t="shared" si="8"/>
        <v>21</v>
      </c>
      <c r="O29" s="186">
        <f t="shared" si="8"/>
        <v>5</v>
      </c>
    </row>
    <row r="30" spans="1:15" s="170" customFormat="1" ht="15" customHeight="1">
      <c r="B30" s="56" t="s">
        <v>33</v>
      </c>
      <c r="C30" s="57"/>
      <c r="D30" s="185">
        <v>9</v>
      </c>
      <c r="E30" s="186">
        <v>8</v>
      </c>
      <c r="F30" s="186">
        <f t="shared" si="6"/>
        <v>17</v>
      </c>
      <c r="G30" s="186">
        <v>4</v>
      </c>
      <c r="H30" s="185">
        <v>0</v>
      </c>
      <c r="I30" s="186">
        <v>0</v>
      </c>
      <c r="J30" s="186">
        <v>0</v>
      </c>
      <c r="K30" s="187">
        <v>0</v>
      </c>
      <c r="L30" s="186">
        <f t="shared" si="8"/>
        <v>9</v>
      </c>
      <c r="M30" s="186">
        <f t="shared" si="8"/>
        <v>8</v>
      </c>
      <c r="N30" s="186">
        <f t="shared" si="8"/>
        <v>17</v>
      </c>
      <c r="O30" s="186">
        <f t="shared" si="8"/>
        <v>4</v>
      </c>
    </row>
    <row r="31" spans="1:15" s="170" customFormat="1" ht="15" customHeight="1">
      <c r="B31" s="56" t="s">
        <v>164</v>
      </c>
      <c r="C31" s="57"/>
      <c r="D31" s="185">
        <v>18</v>
      </c>
      <c r="E31" s="186">
        <v>32</v>
      </c>
      <c r="F31" s="186">
        <f t="shared" si="6"/>
        <v>50</v>
      </c>
      <c r="G31" s="186">
        <v>18</v>
      </c>
      <c r="H31" s="185">
        <v>0</v>
      </c>
      <c r="I31" s="186">
        <v>0</v>
      </c>
      <c r="J31" s="186">
        <v>0</v>
      </c>
      <c r="K31" s="187">
        <v>0</v>
      </c>
      <c r="L31" s="186">
        <f t="shared" si="8"/>
        <v>18</v>
      </c>
      <c r="M31" s="186">
        <f t="shared" si="8"/>
        <v>32</v>
      </c>
      <c r="N31" s="186">
        <f t="shared" si="8"/>
        <v>50</v>
      </c>
      <c r="O31" s="186">
        <f t="shared" si="8"/>
        <v>18</v>
      </c>
    </row>
    <row r="32" spans="1:15" s="170" customFormat="1" ht="15" customHeight="1">
      <c r="B32" s="56"/>
      <c r="C32" s="57"/>
      <c r="D32" s="185"/>
      <c r="E32" s="186"/>
      <c r="F32" s="186"/>
      <c r="G32" s="186"/>
      <c r="H32" s="185"/>
      <c r="I32" s="186"/>
      <c r="J32" s="186"/>
      <c r="K32" s="187"/>
      <c r="L32" s="186"/>
      <c r="M32" s="186"/>
      <c r="N32" s="186"/>
      <c r="O32" s="186"/>
    </row>
    <row r="33" spans="1:15" s="170" customFormat="1" ht="15" customHeight="1">
      <c r="A33" s="473" t="s">
        <v>165</v>
      </c>
      <c r="B33" s="473"/>
      <c r="C33" s="474"/>
      <c r="D33" s="185">
        <f>SUM(D34:D37)</f>
        <v>74</v>
      </c>
      <c r="E33" s="186">
        <f>SUM(E34:E37)</f>
        <v>61</v>
      </c>
      <c r="F33" s="186">
        <f>SUM(D33:E33)</f>
        <v>135</v>
      </c>
      <c r="G33" s="186">
        <f>SUM(G34:G37)</f>
        <v>37</v>
      </c>
      <c r="H33" s="185">
        <f>SUM(H34:H37)</f>
        <v>0</v>
      </c>
      <c r="I33" s="186">
        <f>SUM(I34:I37)</f>
        <v>0</v>
      </c>
      <c r="J33" s="186">
        <f>SUM(H33:I33)</f>
        <v>0</v>
      </c>
      <c r="K33" s="187">
        <f>SUM(K34:K37)</f>
        <v>0</v>
      </c>
      <c r="L33" s="186">
        <f>+H33+D33</f>
        <v>74</v>
      </c>
      <c r="M33" s="186">
        <f>+I33+E33</f>
        <v>61</v>
      </c>
      <c r="N33" s="186">
        <f>+J33+F33</f>
        <v>135</v>
      </c>
      <c r="O33" s="186">
        <f>+K33+G33</f>
        <v>37</v>
      </c>
    </row>
    <row r="34" spans="1:15" s="170" customFormat="1" ht="15" customHeight="1">
      <c r="B34" s="56" t="s">
        <v>36</v>
      </c>
      <c r="C34" s="57"/>
      <c r="D34" s="185">
        <v>13</v>
      </c>
      <c r="E34" s="186">
        <v>8</v>
      </c>
      <c r="F34" s="186">
        <f>SUM(D34:E34)</f>
        <v>21</v>
      </c>
      <c r="G34" s="186">
        <v>0</v>
      </c>
      <c r="H34" s="185">
        <v>0</v>
      </c>
      <c r="I34" s="186">
        <v>0</v>
      </c>
      <c r="J34" s="186">
        <v>0</v>
      </c>
      <c r="K34" s="187">
        <v>0</v>
      </c>
      <c r="L34" s="186">
        <f t="shared" ref="L34:O37" si="9">D34+H34</f>
        <v>13</v>
      </c>
      <c r="M34" s="186">
        <f t="shared" si="9"/>
        <v>8</v>
      </c>
      <c r="N34" s="186">
        <f t="shared" si="9"/>
        <v>21</v>
      </c>
      <c r="O34" s="186">
        <f t="shared" si="9"/>
        <v>0</v>
      </c>
    </row>
    <row r="35" spans="1:15" s="170" customFormat="1" ht="15" customHeight="1">
      <c r="B35" s="56" t="s">
        <v>37</v>
      </c>
      <c r="C35" s="57"/>
      <c r="D35" s="185">
        <v>5</v>
      </c>
      <c r="E35" s="186">
        <v>7</v>
      </c>
      <c r="F35" s="186">
        <f>SUM(D35:E35)</f>
        <v>12</v>
      </c>
      <c r="G35" s="186">
        <v>5</v>
      </c>
      <c r="H35" s="185">
        <v>0</v>
      </c>
      <c r="I35" s="186">
        <v>0</v>
      </c>
      <c r="J35" s="186">
        <v>0</v>
      </c>
      <c r="K35" s="187">
        <v>0</v>
      </c>
      <c r="L35" s="186">
        <f t="shared" si="9"/>
        <v>5</v>
      </c>
      <c r="M35" s="186">
        <f t="shared" si="9"/>
        <v>7</v>
      </c>
      <c r="N35" s="186">
        <f t="shared" si="9"/>
        <v>12</v>
      </c>
      <c r="O35" s="186">
        <f t="shared" si="9"/>
        <v>5</v>
      </c>
    </row>
    <row r="36" spans="1:15" s="170" customFormat="1" ht="15" customHeight="1">
      <c r="B36" s="56" t="s">
        <v>71</v>
      </c>
      <c r="C36" s="57"/>
      <c r="D36" s="185">
        <v>21</v>
      </c>
      <c r="E36" s="186">
        <v>12</v>
      </c>
      <c r="F36" s="186">
        <f>SUM(D36:E36)</f>
        <v>33</v>
      </c>
      <c r="G36" s="186">
        <v>11</v>
      </c>
      <c r="H36" s="185">
        <v>0</v>
      </c>
      <c r="I36" s="186">
        <v>0</v>
      </c>
      <c r="J36" s="186">
        <v>0</v>
      </c>
      <c r="K36" s="187">
        <v>0</v>
      </c>
      <c r="L36" s="186">
        <f t="shared" si="9"/>
        <v>21</v>
      </c>
      <c r="M36" s="186">
        <f t="shared" si="9"/>
        <v>12</v>
      </c>
      <c r="N36" s="186">
        <f t="shared" si="9"/>
        <v>33</v>
      </c>
      <c r="O36" s="186">
        <f t="shared" si="9"/>
        <v>11</v>
      </c>
    </row>
    <row r="37" spans="1:15" s="170" customFormat="1" ht="15" customHeight="1">
      <c r="B37" s="56" t="s">
        <v>73</v>
      </c>
      <c r="C37" s="57"/>
      <c r="D37" s="185">
        <v>35</v>
      </c>
      <c r="E37" s="186">
        <v>34</v>
      </c>
      <c r="F37" s="186">
        <f>SUM(D37:E37)</f>
        <v>69</v>
      </c>
      <c r="G37" s="186">
        <v>21</v>
      </c>
      <c r="H37" s="185">
        <v>0</v>
      </c>
      <c r="I37" s="186">
        <v>0</v>
      </c>
      <c r="J37" s="186">
        <v>0</v>
      </c>
      <c r="K37" s="187">
        <v>0</v>
      </c>
      <c r="L37" s="186">
        <f t="shared" si="9"/>
        <v>35</v>
      </c>
      <c r="M37" s="186">
        <f t="shared" si="9"/>
        <v>34</v>
      </c>
      <c r="N37" s="186">
        <f t="shared" si="9"/>
        <v>69</v>
      </c>
      <c r="O37" s="186">
        <f t="shared" si="9"/>
        <v>21</v>
      </c>
    </row>
    <row r="38" spans="1:15" s="170" customFormat="1" ht="15" customHeight="1">
      <c r="B38" s="56"/>
      <c r="C38" s="57"/>
      <c r="D38" s="185"/>
      <c r="E38" s="186"/>
      <c r="F38" s="186"/>
      <c r="G38" s="186"/>
      <c r="H38" s="185"/>
      <c r="I38" s="186"/>
      <c r="J38" s="186"/>
      <c r="K38" s="187"/>
      <c r="L38" s="186"/>
      <c r="M38" s="186"/>
      <c r="N38" s="186"/>
      <c r="O38" s="186"/>
    </row>
    <row r="39" spans="1:15" s="170" customFormat="1" ht="15" customHeight="1">
      <c r="A39" s="395" t="s">
        <v>126</v>
      </c>
      <c r="B39" s="395"/>
      <c r="C39" s="396"/>
      <c r="D39" s="185">
        <f>SUM(D40:D44)</f>
        <v>275</v>
      </c>
      <c r="E39" s="186">
        <f>SUM(E40:E44)</f>
        <v>293</v>
      </c>
      <c r="F39" s="186">
        <f t="shared" ref="F39:F44" si="10">SUM(D39:E39)</f>
        <v>568</v>
      </c>
      <c r="G39" s="186">
        <f>SUM(G40:G44)</f>
        <v>126</v>
      </c>
      <c r="H39" s="185">
        <f>SUM(H40:H44)</f>
        <v>0</v>
      </c>
      <c r="I39" s="186">
        <f>SUM(I40:I44)</f>
        <v>0</v>
      </c>
      <c r="J39" s="186">
        <f>SUM(H39:I39)</f>
        <v>0</v>
      </c>
      <c r="K39" s="187">
        <f>SUM(K40:K44)</f>
        <v>0</v>
      </c>
      <c r="L39" s="186">
        <f>+H39+D39</f>
        <v>275</v>
      </c>
      <c r="M39" s="186">
        <f>+I39+E39</f>
        <v>293</v>
      </c>
      <c r="N39" s="186">
        <f>+J39+F39</f>
        <v>568</v>
      </c>
      <c r="O39" s="186">
        <f>+K39+G39</f>
        <v>126</v>
      </c>
    </row>
    <row r="40" spans="1:15" s="170" customFormat="1" ht="15" customHeight="1">
      <c r="B40" s="56" t="s">
        <v>41</v>
      </c>
      <c r="C40" s="57"/>
      <c r="D40" s="185">
        <v>27</v>
      </c>
      <c r="E40" s="186">
        <v>24</v>
      </c>
      <c r="F40" s="186">
        <f t="shared" si="10"/>
        <v>51</v>
      </c>
      <c r="G40" s="186">
        <v>13</v>
      </c>
      <c r="H40" s="185">
        <v>0</v>
      </c>
      <c r="I40" s="186">
        <v>0</v>
      </c>
      <c r="J40" s="186">
        <v>0</v>
      </c>
      <c r="K40" s="187">
        <v>0</v>
      </c>
      <c r="L40" s="186">
        <f t="shared" ref="L40:O44" si="11">D40+H40</f>
        <v>27</v>
      </c>
      <c r="M40" s="186">
        <f t="shared" si="11"/>
        <v>24</v>
      </c>
      <c r="N40" s="186">
        <f t="shared" si="11"/>
        <v>51</v>
      </c>
      <c r="O40" s="186">
        <f t="shared" si="11"/>
        <v>13</v>
      </c>
    </row>
    <row r="41" spans="1:15" s="170" customFormat="1" ht="15" customHeight="1">
      <c r="B41" s="56" t="s">
        <v>127</v>
      </c>
      <c r="C41" s="57"/>
      <c r="D41" s="185">
        <v>27</v>
      </c>
      <c r="E41" s="186">
        <v>35</v>
      </c>
      <c r="F41" s="186">
        <f t="shared" si="10"/>
        <v>62</v>
      </c>
      <c r="G41" s="186">
        <v>17</v>
      </c>
      <c r="H41" s="185">
        <v>0</v>
      </c>
      <c r="I41" s="186">
        <v>0</v>
      </c>
      <c r="J41" s="186">
        <v>0</v>
      </c>
      <c r="K41" s="187">
        <v>0</v>
      </c>
      <c r="L41" s="186">
        <f t="shared" si="11"/>
        <v>27</v>
      </c>
      <c r="M41" s="186">
        <f t="shared" si="11"/>
        <v>35</v>
      </c>
      <c r="N41" s="186">
        <f t="shared" si="11"/>
        <v>62</v>
      </c>
      <c r="O41" s="186">
        <f t="shared" si="11"/>
        <v>17</v>
      </c>
    </row>
    <row r="42" spans="1:15" s="170" customFormat="1" ht="15" customHeight="1">
      <c r="B42" s="56" t="s">
        <v>43</v>
      </c>
      <c r="C42" s="57"/>
      <c r="D42" s="185">
        <v>24</v>
      </c>
      <c r="E42" s="186">
        <v>34</v>
      </c>
      <c r="F42" s="186">
        <f t="shared" si="10"/>
        <v>58</v>
      </c>
      <c r="G42" s="186">
        <v>14</v>
      </c>
      <c r="H42" s="185">
        <v>0</v>
      </c>
      <c r="I42" s="186">
        <v>0</v>
      </c>
      <c r="J42" s="186">
        <v>0</v>
      </c>
      <c r="K42" s="187">
        <v>0</v>
      </c>
      <c r="L42" s="186">
        <f t="shared" si="11"/>
        <v>24</v>
      </c>
      <c r="M42" s="186">
        <f t="shared" si="11"/>
        <v>34</v>
      </c>
      <c r="N42" s="186">
        <f t="shared" si="11"/>
        <v>58</v>
      </c>
      <c r="O42" s="186">
        <f t="shared" si="11"/>
        <v>14</v>
      </c>
    </row>
    <row r="43" spans="1:15" s="170" customFormat="1" ht="15" customHeight="1">
      <c r="B43" s="56" t="s">
        <v>44</v>
      </c>
      <c r="C43" s="57"/>
      <c r="D43" s="185">
        <v>142</v>
      </c>
      <c r="E43" s="186">
        <v>140</v>
      </c>
      <c r="F43" s="186">
        <f t="shared" si="10"/>
        <v>282</v>
      </c>
      <c r="G43" s="186">
        <v>45</v>
      </c>
      <c r="H43" s="185">
        <v>0</v>
      </c>
      <c r="I43" s="186">
        <v>0</v>
      </c>
      <c r="J43" s="186">
        <v>0</v>
      </c>
      <c r="K43" s="187">
        <v>0</v>
      </c>
      <c r="L43" s="186">
        <f t="shared" si="11"/>
        <v>142</v>
      </c>
      <c r="M43" s="186">
        <f t="shared" si="11"/>
        <v>140</v>
      </c>
      <c r="N43" s="186">
        <f t="shared" si="11"/>
        <v>282</v>
      </c>
      <c r="O43" s="186">
        <f t="shared" si="11"/>
        <v>45</v>
      </c>
    </row>
    <row r="44" spans="1:15" s="170" customFormat="1" ht="15" customHeight="1">
      <c r="B44" s="56" t="s">
        <v>45</v>
      </c>
      <c r="C44" s="57"/>
      <c r="D44" s="185">
        <v>55</v>
      </c>
      <c r="E44" s="186">
        <v>60</v>
      </c>
      <c r="F44" s="186">
        <f t="shared" si="10"/>
        <v>115</v>
      </c>
      <c r="G44" s="186">
        <v>37</v>
      </c>
      <c r="H44" s="185">
        <v>0</v>
      </c>
      <c r="I44" s="186">
        <v>0</v>
      </c>
      <c r="J44" s="186">
        <v>0</v>
      </c>
      <c r="K44" s="187">
        <v>0</v>
      </c>
      <c r="L44" s="186">
        <f t="shared" si="11"/>
        <v>55</v>
      </c>
      <c r="M44" s="186">
        <f t="shared" si="11"/>
        <v>60</v>
      </c>
      <c r="N44" s="186">
        <f t="shared" si="11"/>
        <v>115</v>
      </c>
      <c r="O44" s="186">
        <f t="shared" si="11"/>
        <v>37</v>
      </c>
    </row>
    <row r="45" spans="1:15" s="170" customFormat="1" ht="15" customHeight="1">
      <c r="A45" s="188"/>
      <c r="B45" s="61"/>
      <c r="C45" s="62"/>
      <c r="D45" s="189"/>
      <c r="E45" s="190"/>
      <c r="F45" s="190"/>
      <c r="G45" s="190" t="s">
        <v>166</v>
      </c>
      <c r="H45" s="189"/>
      <c r="I45" s="190"/>
      <c r="J45" s="190"/>
      <c r="K45" s="191"/>
      <c r="L45" s="190"/>
      <c r="M45" s="190"/>
      <c r="N45" s="190"/>
      <c r="O45" s="190"/>
    </row>
    <row r="46" spans="1:15" s="170" customFormat="1" ht="15" customHeight="1">
      <c r="B46" s="56"/>
      <c r="C46" s="57"/>
      <c r="D46" s="185"/>
      <c r="E46" s="186"/>
      <c r="F46" s="186"/>
      <c r="G46" s="186"/>
      <c r="H46" s="185"/>
      <c r="I46" s="186"/>
      <c r="J46" s="186"/>
      <c r="K46" s="187"/>
      <c r="L46" s="186"/>
      <c r="M46" s="186"/>
      <c r="N46" s="186"/>
      <c r="O46" s="186"/>
    </row>
    <row r="47" spans="1:15" s="170" customFormat="1" ht="15" customHeight="1">
      <c r="B47" s="56" t="s">
        <v>46</v>
      </c>
      <c r="C47" s="57"/>
      <c r="D47" s="192">
        <v>1129</v>
      </c>
      <c r="E47" s="193">
        <v>890</v>
      </c>
      <c r="F47" s="193">
        <f t="shared" ref="F47:F58" si="12">SUM(D47:E47)</f>
        <v>2019</v>
      </c>
      <c r="G47" s="193">
        <v>377</v>
      </c>
      <c r="H47" s="185">
        <v>0</v>
      </c>
      <c r="I47" s="186">
        <v>0</v>
      </c>
      <c r="J47" s="186">
        <v>0</v>
      </c>
      <c r="K47" s="187">
        <v>0</v>
      </c>
      <c r="L47" s="186">
        <f t="shared" ref="L47:O58" si="13">D47+H47</f>
        <v>1129</v>
      </c>
      <c r="M47" s="186">
        <f t="shared" si="13"/>
        <v>890</v>
      </c>
      <c r="N47" s="186">
        <f t="shared" si="13"/>
        <v>2019</v>
      </c>
      <c r="O47" s="186">
        <f t="shared" si="13"/>
        <v>377</v>
      </c>
    </row>
    <row r="48" spans="1:15" s="170" customFormat="1" ht="15" customHeight="1">
      <c r="B48" s="56" t="s">
        <v>47</v>
      </c>
      <c r="C48" s="57"/>
      <c r="D48" s="192">
        <v>1140</v>
      </c>
      <c r="E48" s="193">
        <v>973</v>
      </c>
      <c r="F48" s="193">
        <f t="shared" si="12"/>
        <v>2113</v>
      </c>
      <c r="G48" s="193">
        <v>449</v>
      </c>
      <c r="H48" s="185">
        <v>0</v>
      </c>
      <c r="I48" s="186">
        <v>0</v>
      </c>
      <c r="J48" s="186">
        <v>0</v>
      </c>
      <c r="K48" s="187">
        <v>0</v>
      </c>
      <c r="L48" s="186">
        <f t="shared" si="13"/>
        <v>1140</v>
      </c>
      <c r="M48" s="186">
        <f t="shared" si="13"/>
        <v>973</v>
      </c>
      <c r="N48" s="186">
        <f t="shared" si="13"/>
        <v>2113</v>
      </c>
      <c r="O48" s="186">
        <f t="shared" si="13"/>
        <v>449</v>
      </c>
    </row>
    <row r="49" spans="1:15" s="170" customFormat="1" ht="15" customHeight="1">
      <c r="B49" s="56" t="s">
        <v>48</v>
      </c>
      <c r="C49" s="57"/>
      <c r="D49" s="192">
        <v>344</v>
      </c>
      <c r="E49" s="193">
        <v>300</v>
      </c>
      <c r="F49" s="193">
        <f t="shared" si="12"/>
        <v>644</v>
      </c>
      <c r="G49" s="193">
        <v>112</v>
      </c>
      <c r="H49" s="185">
        <v>0</v>
      </c>
      <c r="I49" s="186">
        <v>0</v>
      </c>
      <c r="J49" s="186">
        <v>0</v>
      </c>
      <c r="K49" s="187">
        <v>0</v>
      </c>
      <c r="L49" s="186">
        <f t="shared" si="13"/>
        <v>344</v>
      </c>
      <c r="M49" s="186">
        <f t="shared" si="13"/>
        <v>300</v>
      </c>
      <c r="N49" s="186">
        <f t="shared" si="13"/>
        <v>644</v>
      </c>
      <c r="O49" s="186">
        <f t="shared" si="13"/>
        <v>112</v>
      </c>
    </row>
    <row r="50" spans="1:15" s="170" customFormat="1" ht="15" customHeight="1">
      <c r="B50" s="56" t="s">
        <v>49</v>
      </c>
      <c r="C50" s="57"/>
      <c r="D50" s="192">
        <v>743</v>
      </c>
      <c r="E50" s="193">
        <v>647</v>
      </c>
      <c r="F50" s="193">
        <f t="shared" si="12"/>
        <v>1390</v>
      </c>
      <c r="G50" s="193">
        <v>232</v>
      </c>
      <c r="H50" s="185">
        <v>0</v>
      </c>
      <c r="I50" s="186">
        <v>0</v>
      </c>
      <c r="J50" s="186">
        <v>0</v>
      </c>
      <c r="K50" s="187">
        <v>0</v>
      </c>
      <c r="L50" s="186">
        <f t="shared" si="13"/>
        <v>743</v>
      </c>
      <c r="M50" s="186">
        <f t="shared" si="13"/>
        <v>647</v>
      </c>
      <c r="N50" s="186">
        <f t="shared" si="13"/>
        <v>1390</v>
      </c>
      <c r="O50" s="186">
        <f t="shared" si="13"/>
        <v>232</v>
      </c>
    </row>
    <row r="51" spans="1:15" s="170" customFormat="1" ht="15" customHeight="1">
      <c r="B51" s="56" t="s">
        <v>50</v>
      </c>
      <c r="C51" s="57"/>
      <c r="D51" s="192">
        <v>781</v>
      </c>
      <c r="E51" s="193">
        <v>750</v>
      </c>
      <c r="F51" s="193">
        <f t="shared" si="12"/>
        <v>1531</v>
      </c>
      <c r="G51" s="193">
        <v>265</v>
      </c>
      <c r="H51" s="185">
        <v>0</v>
      </c>
      <c r="I51" s="186">
        <v>0</v>
      </c>
      <c r="J51" s="186">
        <v>0</v>
      </c>
      <c r="K51" s="187">
        <v>0</v>
      </c>
      <c r="L51" s="186">
        <f t="shared" si="13"/>
        <v>781</v>
      </c>
      <c r="M51" s="186">
        <f t="shared" si="13"/>
        <v>750</v>
      </c>
      <c r="N51" s="186">
        <f t="shared" si="13"/>
        <v>1531</v>
      </c>
      <c r="O51" s="186">
        <f t="shared" si="13"/>
        <v>265</v>
      </c>
    </row>
    <row r="52" spans="1:15" s="170" customFormat="1" ht="15" customHeight="1">
      <c r="B52" s="56" t="s">
        <v>51</v>
      </c>
      <c r="C52" s="57"/>
      <c r="D52" s="192">
        <v>163</v>
      </c>
      <c r="E52" s="193">
        <v>162</v>
      </c>
      <c r="F52" s="193">
        <f t="shared" si="12"/>
        <v>325</v>
      </c>
      <c r="G52" s="193">
        <v>68</v>
      </c>
      <c r="H52" s="185">
        <v>0</v>
      </c>
      <c r="I52" s="186">
        <v>0</v>
      </c>
      <c r="J52" s="186">
        <v>0</v>
      </c>
      <c r="K52" s="187">
        <v>0</v>
      </c>
      <c r="L52" s="186">
        <f t="shared" si="13"/>
        <v>163</v>
      </c>
      <c r="M52" s="186">
        <f t="shared" si="13"/>
        <v>162</v>
      </c>
      <c r="N52" s="186">
        <f t="shared" si="13"/>
        <v>325</v>
      </c>
      <c r="O52" s="186">
        <f t="shared" si="13"/>
        <v>68</v>
      </c>
    </row>
    <row r="53" spans="1:15" s="170" customFormat="1" ht="15" customHeight="1">
      <c r="B53" s="56" t="s">
        <v>52</v>
      </c>
      <c r="C53" s="57"/>
      <c r="D53" s="192">
        <v>267</v>
      </c>
      <c r="E53" s="193">
        <v>211</v>
      </c>
      <c r="F53" s="193">
        <f t="shared" si="12"/>
        <v>478</v>
      </c>
      <c r="G53" s="193">
        <v>94</v>
      </c>
      <c r="H53" s="185">
        <v>0</v>
      </c>
      <c r="I53" s="186">
        <v>0</v>
      </c>
      <c r="J53" s="186">
        <v>0</v>
      </c>
      <c r="K53" s="187">
        <v>0</v>
      </c>
      <c r="L53" s="186">
        <f t="shared" si="13"/>
        <v>267</v>
      </c>
      <c r="M53" s="186">
        <f t="shared" si="13"/>
        <v>211</v>
      </c>
      <c r="N53" s="186">
        <f t="shared" si="13"/>
        <v>478</v>
      </c>
      <c r="O53" s="186">
        <f t="shared" si="13"/>
        <v>94</v>
      </c>
    </row>
    <row r="54" spans="1:15" s="170" customFormat="1" ht="15" customHeight="1">
      <c r="B54" s="56" t="s">
        <v>53</v>
      </c>
      <c r="C54" s="57"/>
      <c r="D54" s="192">
        <v>225</v>
      </c>
      <c r="E54" s="193">
        <v>175</v>
      </c>
      <c r="F54" s="193">
        <f t="shared" si="12"/>
        <v>400</v>
      </c>
      <c r="G54" s="193">
        <v>71</v>
      </c>
      <c r="H54" s="185">
        <v>0</v>
      </c>
      <c r="I54" s="186">
        <v>0</v>
      </c>
      <c r="J54" s="186">
        <v>0</v>
      </c>
      <c r="K54" s="187">
        <v>0</v>
      </c>
      <c r="L54" s="186">
        <f t="shared" si="13"/>
        <v>225</v>
      </c>
      <c r="M54" s="186">
        <f t="shared" si="13"/>
        <v>175</v>
      </c>
      <c r="N54" s="186">
        <f t="shared" si="13"/>
        <v>400</v>
      </c>
      <c r="O54" s="186">
        <f t="shared" si="13"/>
        <v>71</v>
      </c>
    </row>
    <row r="55" spans="1:15" s="170" customFormat="1" ht="15" customHeight="1">
      <c r="B55" s="56" t="s">
        <v>54</v>
      </c>
      <c r="C55" s="57"/>
      <c r="D55" s="192">
        <v>191</v>
      </c>
      <c r="E55" s="193">
        <v>204</v>
      </c>
      <c r="F55" s="193">
        <f t="shared" si="12"/>
        <v>395</v>
      </c>
      <c r="G55" s="193">
        <v>94</v>
      </c>
      <c r="H55" s="185">
        <v>0</v>
      </c>
      <c r="I55" s="186">
        <v>0</v>
      </c>
      <c r="J55" s="186">
        <v>0</v>
      </c>
      <c r="K55" s="187">
        <v>0</v>
      </c>
      <c r="L55" s="186">
        <f t="shared" si="13"/>
        <v>191</v>
      </c>
      <c r="M55" s="186">
        <f t="shared" si="13"/>
        <v>204</v>
      </c>
      <c r="N55" s="186">
        <f t="shared" si="13"/>
        <v>395</v>
      </c>
      <c r="O55" s="186">
        <f t="shared" si="13"/>
        <v>94</v>
      </c>
    </row>
    <row r="56" spans="1:15" s="170" customFormat="1" ht="15" customHeight="1">
      <c r="B56" s="56" t="s">
        <v>55</v>
      </c>
      <c r="C56" s="57"/>
      <c r="D56" s="192">
        <v>112</v>
      </c>
      <c r="E56" s="193">
        <v>132</v>
      </c>
      <c r="F56" s="193">
        <f t="shared" si="12"/>
        <v>244</v>
      </c>
      <c r="G56" s="193">
        <v>54</v>
      </c>
      <c r="H56" s="185">
        <v>0</v>
      </c>
      <c r="I56" s="186">
        <v>0</v>
      </c>
      <c r="J56" s="186">
        <v>0</v>
      </c>
      <c r="K56" s="187">
        <v>0</v>
      </c>
      <c r="L56" s="186">
        <f t="shared" si="13"/>
        <v>112</v>
      </c>
      <c r="M56" s="186">
        <f t="shared" si="13"/>
        <v>132</v>
      </c>
      <c r="N56" s="186">
        <f t="shared" si="13"/>
        <v>244</v>
      </c>
      <c r="O56" s="186">
        <f t="shared" si="13"/>
        <v>54</v>
      </c>
    </row>
    <row r="57" spans="1:15" s="170" customFormat="1" ht="15" customHeight="1">
      <c r="B57" s="56" t="s">
        <v>56</v>
      </c>
      <c r="C57" s="57"/>
      <c r="D57" s="192">
        <v>149</v>
      </c>
      <c r="E57" s="193">
        <v>146</v>
      </c>
      <c r="F57" s="193">
        <f t="shared" si="12"/>
        <v>295</v>
      </c>
      <c r="G57" s="193">
        <v>47</v>
      </c>
      <c r="H57" s="185">
        <v>0</v>
      </c>
      <c r="I57" s="186">
        <v>0</v>
      </c>
      <c r="J57" s="186">
        <v>0</v>
      </c>
      <c r="K57" s="187">
        <v>0</v>
      </c>
      <c r="L57" s="186">
        <f t="shared" si="13"/>
        <v>149</v>
      </c>
      <c r="M57" s="186">
        <f t="shared" si="13"/>
        <v>146</v>
      </c>
      <c r="N57" s="186">
        <f t="shared" si="13"/>
        <v>295</v>
      </c>
      <c r="O57" s="186">
        <f t="shared" si="13"/>
        <v>47</v>
      </c>
    </row>
    <row r="58" spans="1:15" s="170" customFormat="1" ht="15" customHeight="1">
      <c r="B58" s="56" t="s">
        <v>74</v>
      </c>
      <c r="C58" s="57"/>
      <c r="D58" s="192">
        <v>137</v>
      </c>
      <c r="E58" s="193">
        <v>177</v>
      </c>
      <c r="F58" s="193">
        <f t="shared" si="12"/>
        <v>314</v>
      </c>
      <c r="G58" s="193">
        <v>65</v>
      </c>
      <c r="H58" s="185">
        <v>0</v>
      </c>
      <c r="I58" s="186">
        <v>0</v>
      </c>
      <c r="J58" s="186">
        <v>0</v>
      </c>
      <c r="K58" s="187">
        <v>0</v>
      </c>
      <c r="L58" s="186">
        <f t="shared" si="13"/>
        <v>137</v>
      </c>
      <c r="M58" s="186">
        <f t="shared" si="13"/>
        <v>177</v>
      </c>
      <c r="N58" s="186">
        <f t="shared" si="13"/>
        <v>314</v>
      </c>
      <c r="O58" s="186">
        <f t="shared" si="13"/>
        <v>65</v>
      </c>
    </row>
    <row r="59" spans="1:15" s="170" customFormat="1" ht="15" customHeight="1">
      <c r="A59" s="188"/>
      <c r="B59" s="61"/>
      <c r="C59" s="62"/>
      <c r="D59" s="190"/>
      <c r="E59" s="190"/>
      <c r="F59" s="190"/>
      <c r="G59" s="190"/>
      <c r="H59" s="189"/>
      <c r="I59" s="190"/>
      <c r="J59" s="190"/>
      <c r="K59" s="191"/>
      <c r="L59" s="190"/>
      <c r="M59" s="190"/>
      <c r="N59" s="190"/>
      <c r="O59" s="190"/>
    </row>
    <row r="60" spans="1:15" s="170" customFormat="1" ht="15" customHeight="1">
      <c r="A60" s="170" t="s">
        <v>167</v>
      </c>
    </row>
    <row r="63" spans="1:15">
      <c r="D63" s="194"/>
      <c r="E63" s="194"/>
    </row>
    <row r="64" spans="1:15">
      <c r="E64" s="194"/>
    </row>
  </sheetData>
  <mergeCells count="10">
    <mergeCell ref="H3:K3"/>
    <mergeCell ref="L3:O3"/>
    <mergeCell ref="A9:C9"/>
    <mergeCell ref="A13:C13"/>
    <mergeCell ref="A16:C16"/>
    <mergeCell ref="A20:C20"/>
    <mergeCell ref="A25:C25"/>
    <mergeCell ref="A33:C33"/>
    <mergeCell ref="A39:C39"/>
    <mergeCell ref="D3:G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8B8-24E6-4219-B41D-028BA7A8FBDC}">
  <dimension ref="A1:O69"/>
  <sheetViews>
    <sheetView zoomScaleNormal="100" zoomScaleSheetLayoutView="100" workbookViewId="0">
      <pane xSplit="3" ySplit="6" topLeftCell="D7" activePane="bottomRight" state="frozen"/>
      <selection pane="topRight" activeCell="G21" sqref="G21"/>
      <selection pane="bottomLeft" activeCell="G21" sqref="G21"/>
      <selection pane="bottomRight"/>
    </sheetView>
  </sheetViews>
  <sheetFormatPr defaultColWidth="8.33203125" defaultRowHeight="11.4"/>
  <cols>
    <col min="1" max="1" width="2.83203125" style="171" customWidth="1"/>
    <col min="2" max="2" width="11.75" style="171" customWidth="1"/>
    <col min="3" max="3" width="2.58203125" style="171" customWidth="1"/>
    <col min="4" max="8" width="6.33203125" style="171" customWidth="1"/>
    <col min="9" max="9" width="6.33203125" style="195" customWidth="1"/>
    <col min="10" max="12" width="6.33203125" style="171" customWidth="1"/>
    <col min="13" max="16384" width="8.33203125" style="171"/>
  </cols>
  <sheetData>
    <row r="1" spans="1:15" ht="16.2">
      <c r="A1" s="169" t="s">
        <v>168</v>
      </c>
    </row>
    <row r="2" spans="1:15" ht="13.5" customHeight="1" thickBot="1">
      <c r="I2" s="479" t="s">
        <v>151</v>
      </c>
      <c r="J2" s="480"/>
      <c r="K2" s="480"/>
      <c r="L2" s="480"/>
    </row>
    <row r="3" spans="1:15" ht="16.649999999999999" customHeight="1" thickTop="1">
      <c r="A3" s="196"/>
      <c r="B3" s="196"/>
      <c r="C3" s="197"/>
      <c r="D3" s="477" t="s">
        <v>169</v>
      </c>
      <c r="E3" s="475"/>
      <c r="F3" s="475"/>
      <c r="G3" s="475"/>
      <c r="H3" s="475"/>
      <c r="I3" s="475"/>
      <c r="J3" s="476"/>
      <c r="K3" s="475" t="s">
        <v>170</v>
      </c>
      <c r="L3" s="476"/>
    </row>
    <row r="4" spans="1:15" ht="16.649999999999999" customHeight="1">
      <c r="C4" s="198"/>
      <c r="D4" s="481" t="s">
        <v>171</v>
      </c>
      <c r="E4" s="482"/>
      <c r="F4" s="482"/>
      <c r="G4" s="482"/>
      <c r="H4" s="482"/>
      <c r="I4" s="483"/>
      <c r="J4" s="482" t="s">
        <v>103</v>
      </c>
      <c r="K4" s="482" t="s">
        <v>172</v>
      </c>
      <c r="L4" s="483" t="s">
        <v>173</v>
      </c>
    </row>
    <row r="5" spans="1:15" ht="16.649999999999999" customHeight="1">
      <c r="C5" s="198"/>
      <c r="D5" s="481" t="s">
        <v>174</v>
      </c>
      <c r="E5" s="482"/>
      <c r="F5" s="483"/>
      <c r="G5" s="482" t="s">
        <v>175</v>
      </c>
      <c r="H5" s="482"/>
      <c r="I5" s="484" t="s">
        <v>176</v>
      </c>
      <c r="J5" s="482"/>
      <c r="K5" s="482"/>
      <c r="L5" s="483"/>
    </row>
    <row r="6" spans="1:15" ht="16.649999999999999" customHeight="1">
      <c r="A6" s="170"/>
      <c r="B6" s="170"/>
      <c r="C6" s="199"/>
      <c r="D6" s="200" t="s">
        <v>177</v>
      </c>
      <c r="E6" s="201" t="s">
        <v>178</v>
      </c>
      <c r="F6" s="202" t="s">
        <v>179</v>
      </c>
      <c r="G6" s="201" t="s">
        <v>180</v>
      </c>
      <c r="H6" s="201" t="s">
        <v>181</v>
      </c>
      <c r="I6" s="485"/>
      <c r="J6" s="482"/>
      <c r="K6" s="482"/>
      <c r="L6" s="483" t="s">
        <v>173</v>
      </c>
    </row>
    <row r="7" spans="1:15" ht="14.1" customHeight="1">
      <c r="A7" s="181"/>
      <c r="B7" s="52" t="s">
        <v>91</v>
      </c>
      <c r="C7" s="53"/>
      <c r="D7" s="203">
        <v>800</v>
      </c>
      <c r="E7" s="203">
        <v>2416</v>
      </c>
      <c r="F7" s="203">
        <f t="shared" ref="F7:L7" si="0">F8+F9</f>
        <v>23</v>
      </c>
      <c r="G7" s="204">
        <v>1421</v>
      </c>
      <c r="H7" s="205">
        <v>1818</v>
      </c>
      <c r="I7" s="203">
        <f t="shared" si="0"/>
        <v>3239</v>
      </c>
      <c r="J7" s="206">
        <f t="shared" si="0"/>
        <v>3058</v>
      </c>
      <c r="K7" s="204">
        <f t="shared" si="0"/>
        <v>271</v>
      </c>
      <c r="L7" s="203">
        <f t="shared" si="0"/>
        <v>267</v>
      </c>
      <c r="M7" s="194"/>
      <c r="N7" s="194"/>
      <c r="O7" s="194"/>
    </row>
    <row r="8" spans="1:15" ht="14.1" customHeight="1">
      <c r="A8" s="170"/>
      <c r="B8" s="56" t="s">
        <v>13</v>
      </c>
      <c r="C8" s="57"/>
      <c r="D8" s="207">
        <f t="shared" ref="D8:L8" si="1">SUM(D49:D60)</f>
        <v>696</v>
      </c>
      <c r="E8" s="207">
        <f>SUM(E49:E60)</f>
        <v>2078</v>
      </c>
      <c r="F8" s="207">
        <f t="shared" si="1"/>
        <v>21</v>
      </c>
      <c r="G8" s="208">
        <f t="shared" si="1"/>
        <v>1234</v>
      </c>
      <c r="H8" s="209">
        <f t="shared" si="1"/>
        <v>1561</v>
      </c>
      <c r="I8" s="207">
        <f t="shared" si="1"/>
        <v>2795</v>
      </c>
      <c r="J8" s="210">
        <f t="shared" si="1"/>
        <v>2641</v>
      </c>
      <c r="K8" s="208">
        <f t="shared" si="1"/>
        <v>238</v>
      </c>
      <c r="L8" s="207">
        <f t="shared" si="1"/>
        <v>234</v>
      </c>
    </row>
    <row r="9" spans="1:15" ht="14.1" customHeight="1">
      <c r="A9" s="170"/>
      <c r="B9" s="56" t="s">
        <v>14</v>
      </c>
      <c r="C9" s="57"/>
      <c r="D9" s="207">
        <f t="shared" ref="D9:L9" si="2">D11+D15+D18+D22+D27+D35+D41</f>
        <v>104</v>
      </c>
      <c r="E9" s="207">
        <f t="shared" si="2"/>
        <v>338</v>
      </c>
      <c r="F9" s="207">
        <f t="shared" si="2"/>
        <v>2</v>
      </c>
      <c r="G9" s="208">
        <f t="shared" si="2"/>
        <v>187</v>
      </c>
      <c r="H9" s="209">
        <f t="shared" si="2"/>
        <v>257</v>
      </c>
      <c r="I9" s="207">
        <f t="shared" si="2"/>
        <v>444</v>
      </c>
      <c r="J9" s="210">
        <f t="shared" si="2"/>
        <v>417</v>
      </c>
      <c r="K9" s="208">
        <f t="shared" si="2"/>
        <v>33</v>
      </c>
      <c r="L9" s="207">
        <f t="shared" si="2"/>
        <v>33</v>
      </c>
    </row>
    <row r="10" spans="1:15" ht="14.1" customHeight="1">
      <c r="A10" s="170"/>
      <c r="B10" s="56"/>
      <c r="C10" s="57"/>
      <c r="D10" s="207"/>
      <c r="E10" s="207"/>
      <c r="F10" s="207"/>
      <c r="G10" s="208"/>
      <c r="H10" s="209"/>
      <c r="I10" s="207"/>
      <c r="J10" s="210"/>
      <c r="K10" s="208"/>
      <c r="L10" s="207"/>
    </row>
    <row r="11" spans="1:15" ht="14.1" customHeight="1">
      <c r="A11" s="395" t="s">
        <v>108</v>
      </c>
      <c r="B11" s="395"/>
      <c r="C11" s="396"/>
      <c r="D11" s="207">
        <f>D12+D13</f>
        <v>23</v>
      </c>
      <c r="E11" s="207">
        <f t="shared" ref="E11:L11" si="3">E12+E13</f>
        <v>56</v>
      </c>
      <c r="F11" s="207">
        <f t="shared" si="3"/>
        <v>1</v>
      </c>
      <c r="G11" s="208">
        <f t="shared" si="3"/>
        <v>32</v>
      </c>
      <c r="H11" s="209">
        <f t="shared" si="3"/>
        <v>48</v>
      </c>
      <c r="I11" s="207">
        <f t="shared" si="3"/>
        <v>80</v>
      </c>
      <c r="J11" s="210">
        <f t="shared" si="3"/>
        <v>75</v>
      </c>
      <c r="K11" s="208">
        <f t="shared" si="3"/>
        <v>9</v>
      </c>
      <c r="L11" s="207">
        <f t="shared" si="3"/>
        <v>9</v>
      </c>
      <c r="M11" s="194"/>
    </row>
    <row r="12" spans="1:15" ht="14.1" customHeight="1">
      <c r="A12" s="170"/>
      <c r="B12" s="56" t="s">
        <v>16</v>
      </c>
      <c r="C12" s="57"/>
      <c r="D12" s="207">
        <v>7</v>
      </c>
      <c r="E12" s="207">
        <v>23</v>
      </c>
      <c r="F12" s="207">
        <v>0</v>
      </c>
      <c r="G12" s="208">
        <v>11</v>
      </c>
      <c r="H12" s="209">
        <v>19</v>
      </c>
      <c r="I12" s="211">
        <f>G12+H12</f>
        <v>30</v>
      </c>
      <c r="J12" s="210">
        <v>26</v>
      </c>
      <c r="K12" s="208">
        <v>1</v>
      </c>
      <c r="L12" s="207">
        <v>1</v>
      </c>
    </row>
    <row r="13" spans="1:15" ht="14.1" customHeight="1">
      <c r="A13" s="170"/>
      <c r="B13" s="56" t="s">
        <v>17</v>
      </c>
      <c r="C13" s="57"/>
      <c r="D13" s="207">
        <v>16</v>
      </c>
      <c r="E13" s="207">
        <v>33</v>
      </c>
      <c r="F13" s="207">
        <v>1</v>
      </c>
      <c r="G13" s="208">
        <v>21</v>
      </c>
      <c r="H13" s="209">
        <v>29</v>
      </c>
      <c r="I13" s="211">
        <f>G13+H13</f>
        <v>50</v>
      </c>
      <c r="J13" s="210">
        <v>49</v>
      </c>
      <c r="K13" s="208">
        <v>8</v>
      </c>
      <c r="L13" s="207">
        <v>8</v>
      </c>
    </row>
    <row r="14" spans="1:15" ht="14.1" customHeight="1">
      <c r="A14" s="170"/>
      <c r="B14" s="56"/>
      <c r="C14" s="57"/>
      <c r="D14" s="207"/>
      <c r="E14" s="207"/>
      <c r="F14" s="207"/>
      <c r="G14" s="208"/>
      <c r="H14" s="209"/>
      <c r="I14" s="211"/>
      <c r="J14" s="210"/>
      <c r="K14" s="208"/>
      <c r="L14" s="207"/>
    </row>
    <row r="15" spans="1:15" ht="14.1" customHeight="1">
      <c r="A15" s="395" t="s">
        <v>111</v>
      </c>
      <c r="B15" s="395"/>
      <c r="C15" s="396"/>
      <c r="D15" s="207">
        <f t="shared" ref="D15:L15" si="4">D16</f>
        <v>8</v>
      </c>
      <c r="E15" s="207">
        <f t="shared" si="4"/>
        <v>41</v>
      </c>
      <c r="F15" s="207">
        <f t="shared" si="4"/>
        <v>0</v>
      </c>
      <c r="G15" s="208">
        <f t="shared" si="4"/>
        <v>19</v>
      </c>
      <c r="H15" s="209">
        <f t="shared" si="4"/>
        <v>30</v>
      </c>
      <c r="I15" s="207">
        <f t="shared" si="4"/>
        <v>49</v>
      </c>
      <c r="J15" s="210">
        <f t="shared" si="4"/>
        <v>47</v>
      </c>
      <c r="K15" s="208">
        <f t="shared" si="4"/>
        <v>6</v>
      </c>
      <c r="L15" s="207">
        <f t="shared" si="4"/>
        <v>6</v>
      </c>
    </row>
    <row r="16" spans="1:15" ht="14.1" customHeight="1">
      <c r="A16" s="170"/>
      <c r="B16" s="56" t="s">
        <v>19</v>
      </c>
      <c r="C16" s="57"/>
      <c r="D16" s="207">
        <v>8</v>
      </c>
      <c r="E16" s="207">
        <v>41</v>
      </c>
      <c r="F16" s="207">
        <v>0</v>
      </c>
      <c r="G16" s="208">
        <v>19</v>
      </c>
      <c r="H16" s="209">
        <v>30</v>
      </c>
      <c r="I16" s="207">
        <f>G16+H16</f>
        <v>49</v>
      </c>
      <c r="J16" s="210">
        <v>47</v>
      </c>
      <c r="K16" s="208">
        <v>6</v>
      </c>
      <c r="L16" s="207">
        <v>6</v>
      </c>
    </row>
    <row r="17" spans="1:12" ht="14.1" customHeight="1">
      <c r="A17" s="170"/>
      <c r="B17" s="56"/>
      <c r="C17" s="57"/>
      <c r="D17" s="207"/>
      <c r="E17" s="207"/>
      <c r="F17" s="207"/>
      <c r="G17" s="208"/>
      <c r="H17" s="209"/>
      <c r="I17" s="211"/>
      <c r="J17" s="210"/>
      <c r="K17" s="208"/>
      <c r="L17" s="207"/>
    </row>
    <row r="18" spans="1:12" ht="14.1" customHeight="1">
      <c r="A18" s="395" t="s">
        <v>112</v>
      </c>
      <c r="B18" s="395"/>
      <c r="C18" s="396"/>
      <c r="D18" s="207">
        <f t="shared" ref="D18:L18" si="5">D19+D20</f>
        <v>0</v>
      </c>
      <c r="E18" s="207">
        <f t="shared" si="5"/>
        <v>1</v>
      </c>
      <c r="F18" s="207">
        <f t="shared" si="5"/>
        <v>0</v>
      </c>
      <c r="G18" s="208">
        <f t="shared" si="5"/>
        <v>0</v>
      </c>
      <c r="H18" s="209">
        <f t="shared" si="5"/>
        <v>1</v>
      </c>
      <c r="I18" s="207">
        <f t="shared" si="5"/>
        <v>1</v>
      </c>
      <c r="J18" s="210">
        <f t="shared" si="5"/>
        <v>1</v>
      </c>
      <c r="K18" s="208">
        <f t="shared" si="5"/>
        <v>0</v>
      </c>
      <c r="L18" s="207">
        <f t="shared" si="5"/>
        <v>0</v>
      </c>
    </row>
    <row r="19" spans="1:12" ht="14.1" customHeight="1">
      <c r="A19" s="170"/>
      <c r="B19" s="56" t="s">
        <v>21</v>
      </c>
      <c r="C19" s="57"/>
      <c r="D19" s="207">
        <v>0</v>
      </c>
      <c r="E19" s="207">
        <v>0</v>
      </c>
      <c r="F19" s="207">
        <v>0</v>
      </c>
      <c r="G19" s="208">
        <v>0</v>
      </c>
      <c r="H19" s="209">
        <v>0</v>
      </c>
      <c r="I19" s="207">
        <f>G19+H19</f>
        <v>0</v>
      </c>
      <c r="J19" s="210">
        <v>0</v>
      </c>
      <c r="K19" s="208">
        <v>0</v>
      </c>
      <c r="L19" s="207">
        <v>0</v>
      </c>
    </row>
    <row r="20" spans="1:12" ht="14.1" customHeight="1">
      <c r="A20" s="170"/>
      <c r="B20" s="56" t="s">
        <v>162</v>
      </c>
      <c r="C20" s="57"/>
      <c r="D20" s="207">
        <v>0</v>
      </c>
      <c r="E20" s="207">
        <v>1</v>
      </c>
      <c r="F20" s="207">
        <v>0</v>
      </c>
      <c r="G20" s="208">
        <v>0</v>
      </c>
      <c r="H20" s="209">
        <v>1</v>
      </c>
      <c r="I20" s="207">
        <f>G20+H20</f>
        <v>1</v>
      </c>
      <c r="J20" s="210">
        <v>1</v>
      </c>
      <c r="K20" s="208">
        <v>0</v>
      </c>
      <c r="L20" s="207">
        <v>0</v>
      </c>
    </row>
    <row r="21" spans="1:12" ht="14.1" customHeight="1">
      <c r="A21" s="170"/>
      <c r="B21" s="56"/>
      <c r="C21" s="57"/>
      <c r="D21" s="207"/>
      <c r="E21" s="207"/>
      <c r="F21" s="207"/>
      <c r="G21" s="208"/>
      <c r="H21" s="209"/>
      <c r="I21" s="211"/>
      <c r="J21" s="210"/>
      <c r="K21" s="208"/>
      <c r="L21" s="207"/>
    </row>
    <row r="22" spans="1:12" ht="14.1" customHeight="1">
      <c r="A22" s="395" t="s">
        <v>114</v>
      </c>
      <c r="B22" s="395"/>
      <c r="C22" s="396"/>
      <c r="D22" s="207">
        <f t="shared" ref="D22:L22" si="6">D23+D24+D25</f>
        <v>5</v>
      </c>
      <c r="E22" s="207">
        <f t="shared" si="6"/>
        <v>16</v>
      </c>
      <c r="F22" s="207">
        <f t="shared" si="6"/>
        <v>0</v>
      </c>
      <c r="G22" s="208">
        <f t="shared" si="6"/>
        <v>13</v>
      </c>
      <c r="H22" s="209">
        <f t="shared" si="6"/>
        <v>8</v>
      </c>
      <c r="I22" s="207">
        <f t="shared" si="6"/>
        <v>21</v>
      </c>
      <c r="J22" s="210">
        <f t="shared" si="6"/>
        <v>17</v>
      </c>
      <c r="K22" s="208">
        <f t="shared" si="6"/>
        <v>0</v>
      </c>
      <c r="L22" s="207">
        <f t="shared" si="6"/>
        <v>0</v>
      </c>
    </row>
    <row r="23" spans="1:12" ht="14.1" customHeight="1">
      <c r="A23" s="170"/>
      <c r="B23" s="56" t="s">
        <v>24</v>
      </c>
      <c r="C23" s="57"/>
      <c r="D23" s="207">
        <v>0</v>
      </c>
      <c r="E23" s="207">
        <v>2</v>
      </c>
      <c r="F23" s="207">
        <v>0</v>
      </c>
      <c r="G23" s="208">
        <v>2</v>
      </c>
      <c r="H23" s="209">
        <v>0</v>
      </c>
      <c r="I23" s="211">
        <f>G23+H23</f>
        <v>2</v>
      </c>
      <c r="J23" s="210">
        <v>2</v>
      </c>
      <c r="K23" s="208">
        <v>0</v>
      </c>
      <c r="L23" s="207">
        <v>0</v>
      </c>
    </row>
    <row r="24" spans="1:12" ht="14.1" customHeight="1">
      <c r="A24" s="170"/>
      <c r="B24" s="56" t="s">
        <v>25</v>
      </c>
      <c r="C24" s="57"/>
      <c r="D24" s="207">
        <v>0</v>
      </c>
      <c r="E24" s="207">
        <v>0</v>
      </c>
      <c r="F24" s="207">
        <v>0</v>
      </c>
      <c r="G24" s="208">
        <v>0</v>
      </c>
      <c r="H24" s="209">
        <v>0</v>
      </c>
      <c r="I24" s="207">
        <f>G24+H24</f>
        <v>0</v>
      </c>
      <c r="J24" s="210">
        <v>0</v>
      </c>
      <c r="K24" s="208">
        <v>0</v>
      </c>
      <c r="L24" s="207">
        <v>0</v>
      </c>
    </row>
    <row r="25" spans="1:12" ht="14.1" customHeight="1">
      <c r="A25" s="170"/>
      <c r="B25" s="56" t="s">
        <v>26</v>
      </c>
      <c r="C25" s="57"/>
      <c r="D25" s="207">
        <v>5</v>
      </c>
      <c r="E25" s="207">
        <v>14</v>
      </c>
      <c r="F25" s="207">
        <v>0</v>
      </c>
      <c r="G25" s="208">
        <v>11</v>
      </c>
      <c r="H25" s="209">
        <v>8</v>
      </c>
      <c r="I25" s="211">
        <f>G25+H25</f>
        <v>19</v>
      </c>
      <c r="J25" s="210">
        <v>15</v>
      </c>
      <c r="K25" s="208">
        <v>0</v>
      </c>
      <c r="L25" s="207">
        <v>0</v>
      </c>
    </row>
    <row r="26" spans="1:12" ht="14.1" customHeight="1">
      <c r="A26" s="170"/>
      <c r="B26" s="56"/>
      <c r="C26" s="57"/>
      <c r="D26" s="207"/>
      <c r="E26" s="207"/>
      <c r="F26" s="207"/>
      <c r="G26" s="208"/>
      <c r="H26" s="209"/>
      <c r="I26" s="211"/>
      <c r="J26" s="210"/>
      <c r="K26" s="208"/>
      <c r="L26" s="207"/>
    </row>
    <row r="27" spans="1:12" ht="14.1" customHeight="1">
      <c r="A27" s="395" t="s">
        <v>145</v>
      </c>
      <c r="B27" s="395"/>
      <c r="C27" s="396"/>
      <c r="D27" s="207">
        <f t="shared" ref="D27:L27" si="7">D28+D29+D30+D31+D32+D33</f>
        <v>16</v>
      </c>
      <c r="E27" s="207">
        <f t="shared" si="7"/>
        <v>54</v>
      </c>
      <c r="F27" s="207">
        <f t="shared" si="7"/>
        <v>0</v>
      </c>
      <c r="G27" s="208">
        <f t="shared" si="7"/>
        <v>30</v>
      </c>
      <c r="H27" s="209">
        <f t="shared" si="7"/>
        <v>40</v>
      </c>
      <c r="I27" s="207">
        <f t="shared" si="7"/>
        <v>70</v>
      </c>
      <c r="J27" s="210">
        <f t="shared" si="7"/>
        <v>64</v>
      </c>
      <c r="K27" s="208">
        <f t="shared" si="7"/>
        <v>4</v>
      </c>
      <c r="L27" s="207">
        <f t="shared" si="7"/>
        <v>4</v>
      </c>
    </row>
    <row r="28" spans="1:12" ht="14.1" customHeight="1">
      <c r="A28" s="170"/>
      <c r="B28" s="56" t="s">
        <v>28</v>
      </c>
      <c r="C28" s="57"/>
      <c r="D28" s="207">
        <v>5</v>
      </c>
      <c r="E28" s="207">
        <v>19</v>
      </c>
      <c r="F28" s="207">
        <v>0</v>
      </c>
      <c r="G28" s="208">
        <v>11</v>
      </c>
      <c r="H28" s="209">
        <v>13</v>
      </c>
      <c r="I28" s="207">
        <f t="shared" ref="I28:I32" si="8">G28+H28</f>
        <v>24</v>
      </c>
      <c r="J28" s="210">
        <v>21</v>
      </c>
      <c r="K28" s="208">
        <v>0</v>
      </c>
      <c r="L28" s="207">
        <v>0</v>
      </c>
    </row>
    <row r="29" spans="1:12" ht="14.1" customHeight="1">
      <c r="A29" s="170"/>
      <c r="B29" s="56" t="s">
        <v>29</v>
      </c>
      <c r="C29" s="57"/>
      <c r="D29" s="207">
        <v>1</v>
      </c>
      <c r="E29" s="207">
        <v>5</v>
      </c>
      <c r="F29" s="207">
        <v>0</v>
      </c>
      <c r="G29" s="208">
        <v>4</v>
      </c>
      <c r="H29" s="209">
        <v>2</v>
      </c>
      <c r="I29" s="207">
        <f t="shared" si="8"/>
        <v>6</v>
      </c>
      <c r="J29" s="210">
        <v>5</v>
      </c>
      <c r="K29" s="208">
        <v>0</v>
      </c>
      <c r="L29" s="207">
        <v>0</v>
      </c>
    </row>
    <row r="30" spans="1:12" ht="14.1" customHeight="1">
      <c r="A30" s="170"/>
      <c r="B30" s="56" t="s">
        <v>31</v>
      </c>
      <c r="C30" s="57"/>
      <c r="D30" s="207">
        <v>1</v>
      </c>
      <c r="E30" s="207">
        <v>9</v>
      </c>
      <c r="F30" s="207">
        <v>0</v>
      </c>
      <c r="G30" s="208">
        <v>3</v>
      </c>
      <c r="H30" s="209">
        <v>7</v>
      </c>
      <c r="I30" s="207">
        <f t="shared" si="8"/>
        <v>10</v>
      </c>
      <c r="J30" s="210">
        <v>10</v>
      </c>
      <c r="K30" s="208">
        <v>2</v>
      </c>
      <c r="L30" s="207">
        <v>2</v>
      </c>
    </row>
    <row r="31" spans="1:12" ht="14.1" customHeight="1">
      <c r="A31" s="170"/>
      <c r="B31" s="56" t="s">
        <v>32</v>
      </c>
      <c r="C31" s="57"/>
      <c r="D31" s="207">
        <v>1</v>
      </c>
      <c r="E31" s="207">
        <v>3</v>
      </c>
      <c r="F31" s="207">
        <v>0</v>
      </c>
      <c r="G31" s="208">
        <v>1</v>
      </c>
      <c r="H31" s="209">
        <v>3</v>
      </c>
      <c r="I31" s="207">
        <f t="shared" si="8"/>
        <v>4</v>
      </c>
      <c r="J31" s="210">
        <v>4</v>
      </c>
      <c r="K31" s="208">
        <v>1</v>
      </c>
      <c r="L31" s="207">
        <v>1</v>
      </c>
    </row>
    <row r="32" spans="1:12" ht="14.1" customHeight="1">
      <c r="A32" s="170"/>
      <c r="B32" s="56" t="s">
        <v>33</v>
      </c>
      <c r="C32" s="57"/>
      <c r="D32" s="207">
        <v>1</v>
      </c>
      <c r="E32" s="207">
        <v>4</v>
      </c>
      <c r="F32" s="207">
        <v>0</v>
      </c>
      <c r="G32" s="208">
        <v>2</v>
      </c>
      <c r="H32" s="209">
        <v>3</v>
      </c>
      <c r="I32" s="207">
        <f t="shared" si="8"/>
        <v>5</v>
      </c>
      <c r="J32" s="210">
        <v>4</v>
      </c>
      <c r="K32" s="208">
        <v>0</v>
      </c>
      <c r="L32" s="207">
        <v>0</v>
      </c>
    </row>
    <row r="33" spans="1:13" ht="14.1" customHeight="1">
      <c r="A33" s="170"/>
      <c r="B33" s="56" t="s">
        <v>182</v>
      </c>
      <c r="C33" s="57"/>
      <c r="D33" s="207">
        <v>7</v>
      </c>
      <c r="E33" s="207">
        <v>14</v>
      </c>
      <c r="F33" s="207">
        <v>0</v>
      </c>
      <c r="G33" s="208">
        <v>9</v>
      </c>
      <c r="H33" s="209">
        <v>12</v>
      </c>
      <c r="I33" s="207">
        <v>21</v>
      </c>
      <c r="J33" s="210">
        <v>20</v>
      </c>
      <c r="K33" s="208">
        <v>1</v>
      </c>
      <c r="L33" s="207">
        <v>1</v>
      </c>
    </row>
    <row r="34" spans="1:13" ht="14.1" customHeight="1">
      <c r="A34" s="170"/>
      <c r="B34" s="56"/>
      <c r="C34" s="57"/>
      <c r="D34" s="207"/>
      <c r="E34" s="207"/>
      <c r="F34" s="207"/>
      <c r="G34" s="208"/>
      <c r="H34" s="209"/>
      <c r="I34" s="207"/>
      <c r="J34" s="210"/>
      <c r="K34" s="208"/>
      <c r="L34" s="207"/>
    </row>
    <row r="35" spans="1:13" ht="14.1" customHeight="1">
      <c r="A35" s="395" t="s">
        <v>165</v>
      </c>
      <c r="B35" s="395"/>
      <c r="C35" s="396"/>
      <c r="D35" s="207">
        <f t="shared" ref="D35:L35" si="9">D36+D37+D38+D39</f>
        <v>14</v>
      </c>
      <c r="E35" s="207">
        <f t="shared" si="9"/>
        <v>33</v>
      </c>
      <c r="F35" s="207">
        <f t="shared" si="9"/>
        <v>0</v>
      </c>
      <c r="G35" s="208">
        <f t="shared" si="9"/>
        <v>20</v>
      </c>
      <c r="H35" s="209">
        <f t="shared" si="9"/>
        <v>27</v>
      </c>
      <c r="I35" s="207">
        <f t="shared" si="9"/>
        <v>47</v>
      </c>
      <c r="J35" s="210">
        <f t="shared" si="9"/>
        <v>44</v>
      </c>
      <c r="K35" s="208">
        <f t="shared" si="9"/>
        <v>2</v>
      </c>
      <c r="L35" s="207">
        <f t="shared" si="9"/>
        <v>2</v>
      </c>
      <c r="M35" s="194"/>
    </row>
    <row r="36" spans="1:13" ht="14.1" customHeight="1">
      <c r="A36" s="170"/>
      <c r="B36" s="56" t="s">
        <v>36</v>
      </c>
      <c r="C36" s="57"/>
      <c r="D36" s="207">
        <v>2</v>
      </c>
      <c r="E36" s="207">
        <v>5</v>
      </c>
      <c r="F36" s="207">
        <v>0</v>
      </c>
      <c r="G36" s="208">
        <v>4</v>
      </c>
      <c r="H36" s="209">
        <v>3</v>
      </c>
      <c r="I36" s="211">
        <f>G36+H36</f>
        <v>7</v>
      </c>
      <c r="J36" s="210">
        <v>7</v>
      </c>
      <c r="K36" s="208">
        <v>0</v>
      </c>
      <c r="L36" s="207">
        <v>0</v>
      </c>
    </row>
    <row r="37" spans="1:13" ht="14.1" customHeight="1">
      <c r="A37" s="170"/>
      <c r="B37" s="56" t="s">
        <v>37</v>
      </c>
      <c r="C37" s="57"/>
      <c r="D37" s="207">
        <v>3</v>
      </c>
      <c r="E37" s="207">
        <v>4</v>
      </c>
      <c r="F37" s="207">
        <v>0</v>
      </c>
      <c r="G37" s="208">
        <v>4</v>
      </c>
      <c r="H37" s="209">
        <v>3</v>
      </c>
      <c r="I37" s="211">
        <f>G37+H37</f>
        <v>7</v>
      </c>
      <c r="J37" s="210">
        <v>7</v>
      </c>
      <c r="K37" s="208">
        <v>0</v>
      </c>
      <c r="L37" s="207">
        <v>0</v>
      </c>
    </row>
    <row r="38" spans="1:13" ht="14.1" customHeight="1">
      <c r="A38" s="170"/>
      <c r="B38" s="56" t="s">
        <v>183</v>
      </c>
      <c r="C38" s="57"/>
      <c r="D38" s="207">
        <v>1</v>
      </c>
      <c r="E38" s="207">
        <v>6</v>
      </c>
      <c r="F38" s="207">
        <v>0</v>
      </c>
      <c r="G38" s="208">
        <v>1</v>
      </c>
      <c r="H38" s="209">
        <v>6</v>
      </c>
      <c r="I38" s="211">
        <f>G38+H38</f>
        <v>7</v>
      </c>
      <c r="J38" s="210">
        <v>7</v>
      </c>
      <c r="K38" s="208">
        <v>1</v>
      </c>
      <c r="L38" s="207">
        <v>1</v>
      </c>
    </row>
    <row r="39" spans="1:13" ht="14.1" customHeight="1">
      <c r="A39" s="170"/>
      <c r="B39" s="56" t="s">
        <v>73</v>
      </c>
      <c r="C39" s="57"/>
      <c r="D39" s="207">
        <v>8</v>
      </c>
      <c r="E39" s="207">
        <v>18</v>
      </c>
      <c r="F39" s="207">
        <v>0</v>
      </c>
      <c r="G39" s="208">
        <v>11</v>
      </c>
      <c r="H39" s="209">
        <v>15</v>
      </c>
      <c r="I39" s="211">
        <f>G39+H39</f>
        <v>26</v>
      </c>
      <c r="J39" s="210">
        <v>23</v>
      </c>
      <c r="K39" s="208">
        <v>1</v>
      </c>
      <c r="L39" s="207">
        <v>1</v>
      </c>
    </row>
    <row r="40" spans="1:13" ht="14.1" customHeight="1">
      <c r="A40" s="170"/>
      <c r="B40" s="56"/>
      <c r="C40" s="57"/>
      <c r="D40" s="207"/>
      <c r="E40" s="207"/>
      <c r="F40" s="207"/>
      <c r="G40" s="208"/>
      <c r="H40" s="209"/>
      <c r="I40" s="211"/>
      <c r="J40" s="210"/>
      <c r="K40" s="208"/>
      <c r="L40" s="207"/>
    </row>
    <row r="41" spans="1:13" ht="14.1" customHeight="1">
      <c r="A41" s="395" t="s">
        <v>126</v>
      </c>
      <c r="B41" s="395"/>
      <c r="C41" s="396"/>
      <c r="D41" s="207">
        <f t="shared" ref="D41:L41" si="10">D42+D43+D44+D45+D46</f>
        <v>38</v>
      </c>
      <c r="E41" s="207">
        <f t="shared" si="10"/>
        <v>137</v>
      </c>
      <c r="F41" s="207">
        <f t="shared" si="10"/>
        <v>1</v>
      </c>
      <c r="G41" s="208">
        <f t="shared" si="10"/>
        <v>73</v>
      </c>
      <c r="H41" s="209">
        <f t="shared" si="10"/>
        <v>103</v>
      </c>
      <c r="I41" s="207">
        <f t="shared" si="10"/>
        <v>176</v>
      </c>
      <c r="J41" s="210">
        <f t="shared" si="10"/>
        <v>169</v>
      </c>
      <c r="K41" s="208">
        <f t="shared" si="10"/>
        <v>12</v>
      </c>
      <c r="L41" s="207">
        <f t="shared" si="10"/>
        <v>12</v>
      </c>
    </row>
    <row r="42" spans="1:13" ht="14.1" customHeight="1">
      <c r="A42" s="170"/>
      <c r="B42" s="56" t="s">
        <v>41</v>
      </c>
      <c r="C42" s="57"/>
      <c r="D42" s="207">
        <v>3</v>
      </c>
      <c r="E42" s="207">
        <v>15</v>
      </c>
      <c r="F42" s="207">
        <v>0</v>
      </c>
      <c r="G42" s="208">
        <v>7</v>
      </c>
      <c r="H42" s="209">
        <v>11</v>
      </c>
      <c r="I42" s="211">
        <f>G42+H42</f>
        <v>18</v>
      </c>
      <c r="J42" s="210">
        <v>17</v>
      </c>
      <c r="K42" s="208">
        <v>3</v>
      </c>
      <c r="L42" s="207">
        <v>3</v>
      </c>
    </row>
    <row r="43" spans="1:13" ht="14.1" customHeight="1">
      <c r="A43" s="170"/>
      <c r="B43" s="56" t="s">
        <v>127</v>
      </c>
      <c r="C43" s="57"/>
      <c r="D43" s="207">
        <v>8</v>
      </c>
      <c r="E43" s="207">
        <v>16</v>
      </c>
      <c r="F43" s="207">
        <v>0</v>
      </c>
      <c r="G43" s="208">
        <v>6</v>
      </c>
      <c r="H43" s="209">
        <v>18</v>
      </c>
      <c r="I43" s="211">
        <f>G43+H43</f>
        <v>24</v>
      </c>
      <c r="J43" s="210">
        <v>22</v>
      </c>
      <c r="K43" s="208">
        <v>1</v>
      </c>
      <c r="L43" s="207">
        <v>1</v>
      </c>
    </row>
    <row r="44" spans="1:13" ht="14.1" customHeight="1">
      <c r="A44" s="170"/>
      <c r="B44" s="56" t="s">
        <v>43</v>
      </c>
      <c r="C44" s="57"/>
      <c r="D44" s="207">
        <v>5</v>
      </c>
      <c r="E44" s="207">
        <v>12</v>
      </c>
      <c r="F44" s="207">
        <v>0</v>
      </c>
      <c r="G44" s="208">
        <v>6</v>
      </c>
      <c r="H44" s="209">
        <v>11</v>
      </c>
      <c r="I44" s="211">
        <f>G44+H44</f>
        <v>17</v>
      </c>
      <c r="J44" s="210">
        <v>16</v>
      </c>
      <c r="K44" s="208">
        <v>1</v>
      </c>
      <c r="L44" s="207">
        <v>1</v>
      </c>
    </row>
    <row r="45" spans="1:13" ht="14.1" customHeight="1">
      <c r="A45" s="170"/>
      <c r="B45" s="56" t="s">
        <v>44</v>
      </c>
      <c r="C45" s="57"/>
      <c r="D45" s="207">
        <v>13</v>
      </c>
      <c r="E45" s="207">
        <v>59</v>
      </c>
      <c r="F45" s="207">
        <v>1</v>
      </c>
      <c r="G45" s="208">
        <v>30</v>
      </c>
      <c r="H45" s="209">
        <v>43</v>
      </c>
      <c r="I45" s="211">
        <f>G45+H45</f>
        <v>73</v>
      </c>
      <c r="J45" s="210">
        <v>70</v>
      </c>
      <c r="K45" s="208">
        <v>4</v>
      </c>
      <c r="L45" s="207">
        <v>4</v>
      </c>
    </row>
    <row r="46" spans="1:13" ht="14.1" customHeight="1">
      <c r="A46" s="170"/>
      <c r="B46" s="56" t="s">
        <v>45</v>
      </c>
      <c r="C46" s="57"/>
      <c r="D46" s="207">
        <v>9</v>
      </c>
      <c r="E46" s="207">
        <v>35</v>
      </c>
      <c r="F46" s="207">
        <v>0</v>
      </c>
      <c r="G46" s="208">
        <v>24</v>
      </c>
      <c r="H46" s="209">
        <v>20</v>
      </c>
      <c r="I46" s="211">
        <f>G46+H46</f>
        <v>44</v>
      </c>
      <c r="J46" s="210">
        <v>44</v>
      </c>
      <c r="K46" s="208">
        <v>3</v>
      </c>
      <c r="L46" s="207">
        <v>3</v>
      </c>
    </row>
    <row r="47" spans="1:13" ht="14.1" customHeight="1">
      <c r="A47" s="188"/>
      <c r="B47" s="61"/>
      <c r="C47" s="62"/>
      <c r="D47" s="212"/>
      <c r="E47" s="212"/>
      <c r="F47" s="212"/>
      <c r="G47" s="213"/>
      <c r="H47" s="214"/>
      <c r="I47" s="215"/>
      <c r="J47" s="216"/>
      <c r="K47" s="213"/>
      <c r="L47" s="212"/>
    </row>
    <row r="48" spans="1:13" ht="14.1" customHeight="1">
      <c r="A48" s="170"/>
      <c r="B48" s="56"/>
      <c r="C48" s="57"/>
      <c r="D48" s="217"/>
      <c r="E48" s="217"/>
      <c r="F48" s="217"/>
      <c r="G48" s="218"/>
      <c r="H48" s="219"/>
      <c r="I48" s="211"/>
      <c r="J48" s="220"/>
      <c r="K48" s="218"/>
      <c r="L48" s="217"/>
    </row>
    <row r="49" spans="1:14" ht="14.1" customHeight="1">
      <c r="A49" s="170"/>
      <c r="B49" s="56" t="s">
        <v>46</v>
      </c>
      <c r="C49" s="57"/>
      <c r="D49" s="207">
        <v>156</v>
      </c>
      <c r="E49" s="207">
        <v>425</v>
      </c>
      <c r="F49" s="207">
        <v>5</v>
      </c>
      <c r="G49" s="208">
        <v>267</v>
      </c>
      <c r="H49" s="209">
        <v>319</v>
      </c>
      <c r="I49" s="211">
        <f t="shared" ref="I49:I60" si="11">G49+H49</f>
        <v>586</v>
      </c>
      <c r="J49" s="210">
        <v>551</v>
      </c>
      <c r="K49" s="208">
        <v>58</v>
      </c>
      <c r="L49" s="207">
        <v>57</v>
      </c>
      <c r="M49" s="194"/>
      <c r="N49" s="194"/>
    </row>
    <row r="50" spans="1:14" ht="14.1" customHeight="1">
      <c r="A50" s="170"/>
      <c r="B50" s="56" t="s">
        <v>47</v>
      </c>
      <c r="C50" s="57"/>
      <c r="D50" s="207">
        <v>139</v>
      </c>
      <c r="E50" s="207">
        <v>403</v>
      </c>
      <c r="F50" s="207">
        <v>6</v>
      </c>
      <c r="G50" s="208">
        <v>255</v>
      </c>
      <c r="H50" s="209">
        <v>293</v>
      </c>
      <c r="I50" s="211">
        <f t="shared" si="11"/>
        <v>548</v>
      </c>
      <c r="J50" s="210">
        <v>513</v>
      </c>
      <c r="K50" s="208">
        <v>52</v>
      </c>
      <c r="L50" s="207">
        <v>50</v>
      </c>
    </row>
    <row r="51" spans="1:14" ht="14.1" customHeight="1">
      <c r="A51" s="170"/>
      <c r="B51" s="56" t="s">
        <v>48</v>
      </c>
      <c r="C51" s="57"/>
      <c r="D51" s="207">
        <v>40</v>
      </c>
      <c r="E51" s="207">
        <v>92</v>
      </c>
      <c r="F51" s="207">
        <v>0</v>
      </c>
      <c r="G51" s="208">
        <v>69</v>
      </c>
      <c r="H51" s="209">
        <v>63</v>
      </c>
      <c r="I51" s="211">
        <f t="shared" si="11"/>
        <v>132</v>
      </c>
      <c r="J51" s="210">
        <v>127</v>
      </c>
      <c r="K51" s="208">
        <v>6</v>
      </c>
      <c r="L51" s="207">
        <v>6</v>
      </c>
    </row>
    <row r="52" spans="1:14" ht="14.1" customHeight="1">
      <c r="A52" s="170"/>
      <c r="B52" s="56" t="s">
        <v>49</v>
      </c>
      <c r="C52" s="57"/>
      <c r="D52" s="207">
        <v>97</v>
      </c>
      <c r="E52" s="207">
        <v>369</v>
      </c>
      <c r="F52" s="207">
        <v>0</v>
      </c>
      <c r="G52" s="208">
        <v>194</v>
      </c>
      <c r="H52" s="209">
        <v>272</v>
      </c>
      <c r="I52" s="211">
        <f>G52+H52</f>
        <v>466</v>
      </c>
      <c r="J52" s="210">
        <v>445</v>
      </c>
      <c r="K52" s="208">
        <v>23</v>
      </c>
      <c r="L52" s="207">
        <v>23</v>
      </c>
    </row>
    <row r="53" spans="1:14" ht="14.1" customHeight="1">
      <c r="A53" s="170"/>
      <c r="B53" s="56" t="s">
        <v>50</v>
      </c>
      <c r="C53" s="57"/>
      <c r="D53" s="207">
        <v>111</v>
      </c>
      <c r="E53" s="207">
        <v>313</v>
      </c>
      <c r="F53" s="207">
        <v>5</v>
      </c>
      <c r="G53" s="208">
        <v>187</v>
      </c>
      <c r="H53" s="209">
        <v>242</v>
      </c>
      <c r="I53" s="211">
        <f t="shared" si="11"/>
        <v>429</v>
      </c>
      <c r="J53" s="210">
        <v>406</v>
      </c>
      <c r="K53" s="208">
        <v>41</v>
      </c>
      <c r="L53" s="207">
        <v>41</v>
      </c>
    </row>
    <row r="54" spans="1:14" ht="14.1" customHeight="1">
      <c r="A54" s="170"/>
      <c r="B54" s="56" t="s">
        <v>51</v>
      </c>
      <c r="C54" s="57"/>
      <c r="D54" s="207">
        <v>17</v>
      </c>
      <c r="E54" s="207">
        <v>73</v>
      </c>
      <c r="F54" s="207">
        <v>0</v>
      </c>
      <c r="G54" s="208">
        <v>35</v>
      </c>
      <c r="H54" s="209">
        <v>55</v>
      </c>
      <c r="I54" s="211">
        <f t="shared" si="11"/>
        <v>90</v>
      </c>
      <c r="J54" s="210">
        <v>80</v>
      </c>
      <c r="K54" s="208">
        <v>10</v>
      </c>
      <c r="L54" s="207">
        <v>10</v>
      </c>
    </row>
    <row r="55" spans="1:14" ht="14.1" customHeight="1">
      <c r="A55" s="170"/>
      <c r="B55" s="56" t="s">
        <v>52</v>
      </c>
      <c r="C55" s="57"/>
      <c r="D55" s="207">
        <v>28</v>
      </c>
      <c r="E55" s="207">
        <v>109</v>
      </c>
      <c r="F55" s="207">
        <v>0</v>
      </c>
      <c r="G55" s="208">
        <v>50</v>
      </c>
      <c r="H55" s="209">
        <v>87</v>
      </c>
      <c r="I55" s="211">
        <f t="shared" si="11"/>
        <v>137</v>
      </c>
      <c r="J55" s="210">
        <v>131</v>
      </c>
      <c r="K55" s="208">
        <v>15</v>
      </c>
      <c r="L55" s="207">
        <v>14</v>
      </c>
    </row>
    <row r="56" spans="1:14" ht="14.1" customHeight="1">
      <c r="A56" s="170"/>
      <c r="B56" s="56" t="s">
        <v>53</v>
      </c>
      <c r="C56" s="57"/>
      <c r="D56" s="207">
        <v>16</v>
      </c>
      <c r="E56" s="207">
        <v>90</v>
      </c>
      <c r="F56" s="207">
        <v>2</v>
      </c>
      <c r="G56" s="208">
        <v>41</v>
      </c>
      <c r="H56" s="209">
        <v>67</v>
      </c>
      <c r="I56" s="211">
        <f t="shared" si="11"/>
        <v>108</v>
      </c>
      <c r="J56" s="210">
        <v>97</v>
      </c>
      <c r="K56" s="208">
        <v>5</v>
      </c>
      <c r="L56" s="207">
        <v>5</v>
      </c>
    </row>
    <row r="57" spans="1:14" ht="14.1" customHeight="1">
      <c r="A57" s="170"/>
      <c r="B57" s="56" t="s">
        <v>54</v>
      </c>
      <c r="C57" s="57"/>
      <c r="D57" s="207">
        <v>20</v>
      </c>
      <c r="E57" s="207">
        <v>73</v>
      </c>
      <c r="F57" s="207">
        <v>0</v>
      </c>
      <c r="G57" s="208">
        <v>40</v>
      </c>
      <c r="H57" s="209">
        <v>53</v>
      </c>
      <c r="I57" s="211">
        <f t="shared" si="11"/>
        <v>93</v>
      </c>
      <c r="J57" s="210">
        <v>90</v>
      </c>
      <c r="K57" s="208">
        <v>9</v>
      </c>
      <c r="L57" s="207">
        <v>9</v>
      </c>
    </row>
    <row r="58" spans="1:14" ht="14.1" customHeight="1">
      <c r="A58" s="170"/>
      <c r="B58" s="56" t="s">
        <v>55</v>
      </c>
      <c r="C58" s="57"/>
      <c r="D58" s="186">
        <v>20</v>
      </c>
      <c r="E58" s="186">
        <v>37</v>
      </c>
      <c r="F58" s="186">
        <v>0</v>
      </c>
      <c r="G58" s="185">
        <v>29</v>
      </c>
      <c r="H58" s="187">
        <v>28</v>
      </c>
      <c r="I58" s="221">
        <f t="shared" si="11"/>
        <v>57</v>
      </c>
      <c r="J58" s="222">
        <v>57</v>
      </c>
      <c r="K58" s="185">
        <v>5</v>
      </c>
      <c r="L58" s="186">
        <v>5</v>
      </c>
    </row>
    <row r="59" spans="1:14" ht="14.1" customHeight="1">
      <c r="A59" s="170"/>
      <c r="B59" s="56" t="s">
        <v>56</v>
      </c>
      <c r="C59" s="57"/>
      <c r="D59" s="186">
        <v>21</v>
      </c>
      <c r="E59" s="186">
        <v>51</v>
      </c>
      <c r="F59" s="186">
        <v>1</v>
      </c>
      <c r="G59" s="185">
        <v>29</v>
      </c>
      <c r="H59" s="187">
        <v>44</v>
      </c>
      <c r="I59" s="221">
        <f t="shared" si="11"/>
        <v>73</v>
      </c>
      <c r="J59" s="222">
        <v>71</v>
      </c>
      <c r="K59" s="185">
        <v>11</v>
      </c>
      <c r="L59" s="186">
        <v>11</v>
      </c>
    </row>
    <row r="60" spans="1:14" ht="14.1" customHeight="1">
      <c r="A60" s="170"/>
      <c r="B60" s="56" t="s">
        <v>74</v>
      </c>
      <c r="C60" s="57"/>
      <c r="D60" s="186">
        <v>31</v>
      </c>
      <c r="E60" s="186">
        <v>43</v>
      </c>
      <c r="F60" s="186">
        <v>2</v>
      </c>
      <c r="G60" s="185">
        <v>38</v>
      </c>
      <c r="H60" s="187">
        <v>38</v>
      </c>
      <c r="I60" s="221">
        <f t="shared" si="11"/>
        <v>76</v>
      </c>
      <c r="J60" s="222">
        <v>73</v>
      </c>
      <c r="K60" s="185">
        <v>3</v>
      </c>
      <c r="L60" s="186">
        <v>3</v>
      </c>
    </row>
    <row r="61" spans="1:14" ht="14.1" customHeight="1">
      <c r="A61" s="188"/>
      <c r="B61" s="61"/>
      <c r="C61" s="62"/>
      <c r="D61" s="190"/>
      <c r="E61" s="190"/>
      <c r="F61" s="190"/>
      <c r="G61" s="189"/>
      <c r="H61" s="191"/>
      <c r="I61" s="190"/>
      <c r="J61" s="223"/>
      <c r="K61" s="189"/>
      <c r="L61" s="190"/>
    </row>
    <row r="62" spans="1:14" ht="14.1" customHeight="1">
      <c r="A62" s="478" t="s">
        <v>184</v>
      </c>
      <c r="B62" s="478"/>
      <c r="C62" s="224"/>
      <c r="D62" s="224"/>
      <c r="E62" s="225"/>
      <c r="F62" s="224"/>
      <c r="G62" s="224"/>
      <c r="H62" s="224"/>
      <c r="I62" s="226"/>
      <c r="J62" s="224"/>
      <c r="K62" s="225"/>
      <c r="L62" s="225"/>
    </row>
    <row r="63" spans="1:14" ht="14.25" customHeight="1">
      <c r="D63" s="194"/>
      <c r="E63" s="194"/>
      <c r="F63" s="194"/>
      <c r="G63" s="194"/>
      <c r="H63" s="194"/>
      <c r="J63" s="194"/>
      <c r="K63" s="194"/>
      <c r="L63" s="194"/>
    </row>
    <row r="64" spans="1:14" ht="14.25" customHeight="1"/>
    <row r="65" ht="14.25" customHeight="1"/>
    <row r="66" ht="14.25" customHeight="1"/>
    <row r="67" ht="14.25" customHeight="1"/>
    <row r="68" ht="14.25" customHeight="1"/>
    <row r="69" ht="14.25" customHeight="1"/>
  </sheetData>
  <mergeCells count="18">
    <mergeCell ref="I2:L2"/>
    <mergeCell ref="D3:J3"/>
    <mergeCell ref="K3:L3"/>
    <mergeCell ref="D4:I4"/>
    <mergeCell ref="J4:J6"/>
    <mergeCell ref="K4:K6"/>
    <mergeCell ref="L4:L6"/>
    <mergeCell ref="D5:F5"/>
    <mergeCell ref="G5:H5"/>
    <mergeCell ref="I5:I6"/>
    <mergeCell ref="A41:C41"/>
    <mergeCell ref="A62:B62"/>
    <mergeCell ref="A11:C11"/>
    <mergeCell ref="A15:C15"/>
    <mergeCell ref="A18:C18"/>
    <mergeCell ref="A22:C22"/>
    <mergeCell ref="A27:C27"/>
    <mergeCell ref="A35:C35"/>
  </mergeCells>
  <phoneticPr fontId="2"/>
  <pageMargins left="0.98425196850393704" right="0.78740157480314965" top="0.78740157480314965" bottom="0.78740157480314965" header="0.51181102362204722" footer="0.51181102362204722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3165-C66E-474B-9859-BE21EC4E8F14}">
  <sheetPr>
    <pageSetUpPr fitToPage="1"/>
  </sheetPr>
  <dimension ref="A1:W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6640625" defaultRowHeight="13.2"/>
  <cols>
    <col min="1" max="1" width="12.83203125" style="228" customWidth="1"/>
    <col min="2" max="2" width="7.58203125" style="228" customWidth="1"/>
    <col min="3" max="3" width="5.75" style="228" bestFit="1" customWidth="1"/>
    <col min="4" max="4" width="6.75" style="228" customWidth="1"/>
    <col min="5" max="5" width="5.5" style="228" bestFit="1" customWidth="1"/>
    <col min="6" max="7" width="4.6640625" style="228" customWidth="1"/>
    <col min="8" max="8" width="5.5" style="228" bestFit="1" customWidth="1"/>
    <col min="9" max="15" width="4.6640625" style="228" customWidth="1"/>
    <col min="16" max="16" width="5.9140625" style="228" bestFit="1" customWidth="1"/>
    <col min="17" max="22" width="4.6640625" style="228" customWidth="1"/>
    <col min="23" max="23" width="7" style="228" customWidth="1"/>
    <col min="24" max="26" width="8.6640625" style="228"/>
    <col min="27" max="27" width="8.6640625" style="228" customWidth="1"/>
    <col min="28" max="28" width="14.08203125" style="228" customWidth="1"/>
    <col min="29" max="16384" width="8.6640625" style="228"/>
  </cols>
  <sheetData>
    <row r="1" spans="1:23" ht="19.2">
      <c r="A1" s="227" t="s">
        <v>185</v>
      </c>
    </row>
    <row r="2" spans="1:23" ht="13.8" thickBot="1">
      <c r="W2" s="229" t="s">
        <v>186</v>
      </c>
    </row>
    <row r="3" spans="1:23" ht="28.5" customHeight="1" thickTop="1">
      <c r="A3" s="495"/>
      <c r="B3" s="486" t="s">
        <v>187</v>
      </c>
      <c r="C3" s="497" t="s">
        <v>188</v>
      </c>
      <c r="D3" s="498"/>
      <c r="E3" s="499"/>
      <c r="F3" s="486" t="s">
        <v>189</v>
      </c>
      <c r="G3" s="500" t="s">
        <v>190</v>
      </c>
      <c r="H3" s="486" t="s">
        <v>191</v>
      </c>
      <c r="I3" s="486" t="s">
        <v>192</v>
      </c>
      <c r="J3" s="492" t="s">
        <v>193</v>
      </c>
      <c r="K3" s="493"/>
      <c r="L3" s="490" t="s">
        <v>194</v>
      </c>
      <c r="M3" s="494"/>
      <c r="N3" s="486" t="s">
        <v>195</v>
      </c>
      <c r="O3" s="486" t="s">
        <v>196</v>
      </c>
      <c r="P3" s="486" t="s">
        <v>197</v>
      </c>
      <c r="Q3" s="486" t="s">
        <v>198</v>
      </c>
      <c r="R3" s="486" t="s">
        <v>199</v>
      </c>
      <c r="S3" s="488" t="s">
        <v>200</v>
      </c>
      <c r="T3" s="490" t="s">
        <v>201</v>
      </c>
      <c r="U3" s="491"/>
      <c r="V3" s="491"/>
      <c r="W3" s="491"/>
    </row>
    <row r="4" spans="1:23" ht="102" customHeight="1">
      <c r="A4" s="496"/>
      <c r="B4" s="487"/>
      <c r="C4" s="230" t="s">
        <v>202</v>
      </c>
      <c r="D4" s="230" t="s">
        <v>196</v>
      </c>
      <c r="E4" s="230" t="s">
        <v>200</v>
      </c>
      <c r="F4" s="487"/>
      <c r="G4" s="501"/>
      <c r="H4" s="487"/>
      <c r="I4" s="487"/>
      <c r="J4" s="230" t="s">
        <v>203</v>
      </c>
      <c r="K4" s="230" t="s">
        <v>204</v>
      </c>
      <c r="L4" s="230" t="s">
        <v>205</v>
      </c>
      <c r="M4" s="230" t="s">
        <v>206</v>
      </c>
      <c r="N4" s="487"/>
      <c r="O4" s="487"/>
      <c r="P4" s="487"/>
      <c r="Q4" s="487"/>
      <c r="R4" s="487"/>
      <c r="S4" s="489"/>
      <c r="T4" s="231" t="s">
        <v>207</v>
      </c>
      <c r="U4" s="231" t="s">
        <v>208</v>
      </c>
      <c r="V4" s="231" t="s">
        <v>209</v>
      </c>
      <c r="W4" s="232" t="s">
        <v>210</v>
      </c>
    </row>
    <row r="5" spans="1:23" s="239" customFormat="1" ht="30" customHeight="1">
      <c r="A5" s="233" t="s">
        <v>211</v>
      </c>
      <c r="B5" s="234">
        <f>SUM(B7:B10)</f>
        <v>11070</v>
      </c>
      <c r="C5" s="235">
        <f>SUM(C7:C10)</f>
        <v>1646</v>
      </c>
      <c r="D5" s="236">
        <f>SUM(D7:D10)</f>
        <v>1</v>
      </c>
      <c r="E5" s="236">
        <f t="shared" ref="E5:W5" si="0">SUM(E7:E10)</f>
        <v>694</v>
      </c>
      <c r="F5" s="236">
        <f t="shared" si="0"/>
        <v>71</v>
      </c>
      <c r="G5" s="236">
        <f t="shared" si="0"/>
        <v>2</v>
      </c>
      <c r="H5" s="236">
        <f>SUM(H7:H10)</f>
        <v>1397</v>
      </c>
      <c r="I5" s="236">
        <f t="shared" si="0"/>
        <v>5</v>
      </c>
      <c r="J5" s="236">
        <f t="shared" si="0"/>
        <v>3</v>
      </c>
      <c r="K5" s="236">
        <f t="shared" si="0"/>
        <v>124</v>
      </c>
      <c r="L5" s="236">
        <f t="shared" si="0"/>
        <v>407</v>
      </c>
      <c r="M5" s="236">
        <f t="shared" si="0"/>
        <v>196</v>
      </c>
      <c r="N5" s="236">
        <f t="shared" si="0"/>
        <v>9</v>
      </c>
      <c r="O5" s="236">
        <f t="shared" si="0"/>
        <v>2</v>
      </c>
      <c r="P5" s="236">
        <f t="shared" si="0"/>
        <v>5633</v>
      </c>
      <c r="Q5" s="236">
        <f t="shared" si="0"/>
        <v>298</v>
      </c>
      <c r="R5" s="236">
        <f t="shared" si="0"/>
        <v>355</v>
      </c>
      <c r="S5" s="236">
        <f t="shared" si="0"/>
        <v>227</v>
      </c>
      <c r="T5" s="237">
        <f t="shared" si="0"/>
        <v>41</v>
      </c>
      <c r="U5" s="238">
        <f>SUM(U7:U10)</f>
        <v>28</v>
      </c>
      <c r="V5" s="238">
        <f>SUM(V7:V10)</f>
        <v>257</v>
      </c>
      <c r="W5" s="238">
        <f t="shared" si="0"/>
        <v>4108</v>
      </c>
    </row>
    <row r="6" spans="1:23" s="244" customFormat="1" ht="30" customHeight="1">
      <c r="A6" s="240" t="s">
        <v>212</v>
      </c>
      <c r="B6" s="241">
        <v>100</v>
      </c>
      <c r="C6" s="242">
        <f>C5/B5*100</f>
        <v>14.869015356820233</v>
      </c>
      <c r="D6" s="243">
        <f>D5/B5*100</f>
        <v>9.0334236675700102E-3</v>
      </c>
      <c r="E6" s="243">
        <f>E5/B5*100</f>
        <v>6.2691960252935859</v>
      </c>
      <c r="F6" s="243">
        <f>F5/B5*100</f>
        <v>0.64137308039747065</v>
      </c>
      <c r="G6" s="243">
        <f>G5/B5*100</f>
        <v>1.806684733514002E-2</v>
      </c>
      <c r="H6" s="243">
        <f>H5/B5*100</f>
        <v>12.619692863595303</v>
      </c>
      <c r="I6" s="243">
        <f>I5/B5*100</f>
        <v>4.5167118337850046E-2</v>
      </c>
      <c r="J6" s="243">
        <f>J5/B5*100</f>
        <v>2.7100271002710029E-2</v>
      </c>
      <c r="K6" s="243">
        <f>K5/B5*100</f>
        <v>1.1201445347786811</v>
      </c>
      <c r="L6" s="243">
        <f>L5/B5*100</f>
        <v>3.6766034327009938</v>
      </c>
      <c r="M6" s="243">
        <f>M5/B5*100</f>
        <v>1.7705510388437218</v>
      </c>
      <c r="N6" s="243">
        <f>N5/B5*100</f>
        <v>8.1300813008130079E-2</v>
      </c>
      <c r="O6" s="243">
        <f>O5/B5*100</f>
        <v>1.806684733514002E-2</v>
      </c>
      <c r="P6" s="243">
        <f>P5/B5*100</f>
        <v>50.88527551942186</v>
      </c>
      <c r="Q6" s="243">
        <f>Q5/B5*100</f>
        <v>2.6919602529358628</v>
      </c>
      <c r="R6" s="243">
        <f>R5/B5*100</f>
        <v>3.2068654019873537</v>
      </c>
      <c r="S6" s="243">
        <f>S5/B5*100</f>
        <v>2.0505871725383922</v>
      </c>
      <c r="T6" s="242">
        <v>0.4</v>
      </c>
      <c r="U6" s="243">
        <v>0.3</v>
      </c>
      <c r="V6" s="243">
        <v>1.3</v>
      </c>
      <c r="W6" s="243">
        <v>35.799999999999997</v>
      </c>
    </row>
    <row r="7" spans="1:23" s="239" customFormat="1" ht="30" customHeight="1">
      <c r="A7" s="245" t="s">
        <v>213</v>
      </c>
      <c r="B7" s="246">
        <f>SUM(C7:S7)</f>
        <v>4227</v>
      </c>
      <c r="C7" s="247">
        <v>517</v>
      </c>
      <c r="D7" s="248">
        <v>0</v>
      </c>
      <c r="E7" s="248">
        <v>161</v>
      </c>
      <c r="F7" s="248">
        <v>27</v>
      </c>
      <c r="G7" s="248">
        <v>0</v>
      </c>
      <c r="H7" s="248">
        <v>419</v>
      </c>
      <c r="I7" s="248">
        <v>3</v>
      </c>
      <c r="J7" s="248">
        <v>0</v>
      </c>
      <c r="K7" s="248">
        <v>53</v>
      </c>
      <c r="L7" s="248">
        <v>144</v>
      </c>
      <c r="M7" s="248">
        <v>66</v>
      </c>
      <c r="N7" s="248">
        <v>3</v>
      </c>
      <c r="O7" s="248">
        <v>0</v>
      </c>
      <c r="P7" s="248">
        <v>2494</v>
      </c>
      <c r="Q7" s="248">
        <v>51</v>
      </c>
      <c r="R7" s="248">
        <v>220</v>
      </c>
      <c r="S7" s="248">
        <f>2+67</f>
        <v>69</v>
      </c>
      <c r="T7" s="249">
        <v>12</v>
      </c>
      <c r="U7" s="250">
        <v>14</v>
      </c>
      <c r="V7" s="250">
        <v>4</v>
      </c>
      <c r="W7" s="250">
        <v>1798</v>
      </c>
    </row>
    <row r="8" spans="1:23" s="239" customFormat="1" ht="30" customHeight="1">
      <c r="A8" s="245" t="s">
        <v>214</v>
      </c>
      <c r="B8" s="246">
        <f>SUM(C8:S8)</f>
        <v>1352</v>
      </c>
      <c r="C8" s="247">
        <v>195</v>
      </c>
      <c r="D8" s="248">
        <v>0</v>
      </c>
      <c r="E8" s="248">
        <v>107</v>
      </c>
      <c r="F8" s="248">
        <v>4</v>
      </c>
      <c r="G8" s="248">
        <v>0</v>
      </c>
      <c r="H8" s="248">
        <v>166</v>
      </c>
      <c r="I8" s="248">
        <v>0</v>
      </c>
      <c r="J8" s="248">
        <v>1</v>
      </c>
      <c r="K8" s="248">
        <v>11</v>
      </c>
      <c r="L8" s="248">
        <v>27</v>
      </c>
      <c r="M8" s="248">
        <v>17</v>
      </c>
      <c r="N8" s="248">
        <v>0</v>
      </c>
      <c r="O8" s="248">
        <v>0</v>
      </c>
      <c r="P8" s="248">
        <v>755</v>
      </c>
      <c r="Q8" s="248">
        <v>23</v>
      </c>
      <c r="R8" s="248">
        <v>15</v>
      </c>
      <c r="S8" s="248">
        <f>4+27</f>
        <v>31</v>
      </c>
      <c r="T8" s="249">
        <v>12</v>
      </c>
      <c r="U8" s="250">
        <v>5</v>
      </c>
      <c r="V8" s="250">
        <v>58</v>
      </c>
      <c r="W8" s="250">
        <v>545</v>
      </c>
    </row>
    <row r="9" spans="1:23" s="239" customFormat="1" ht="30" customHeight="1">
      <c r="A9" s="245" t="s">
        <v>215</v>
      </c>
      <c r="B9" s="246">
        <f>SUM(C9:S9)</f>
        <v>2511</v>
      </c>
      <c r="C9" s="247">
        <v>385</v>
      </c>
      <c r="D9" s="248">
        <v>0</v>
      </c>
      <c r="E9" s="248">
        <v>191</v>
      </c>
      <c r="F9" s="248">
        <v>16</v>
      </c>
      <c r="G9" s="248">
        <v>2</v>
      </c>
      <c r="H9" s="248">
        <v>442</v>
      </c>
      <c r="I9" s="248">
        <v>0</v>
      </c>
      <c r="J9" s="248">
        <v>0</v>
      </c>
      <c r="K9" s="248">
        <v>18</v>
      </c>
      <c r="L9" s="248">
        <v>117</v>
      </c>
      <c r="M9" s="248">
        <v>6</v>
      </c>
      <c r="N9" s="248">
        <v>2</v>
      </c>
      <c r="O9" s="248">
        <v>0</v>
      </c>
      <c r="P9" s="248">
        <v>1079</v>
      </c>
      <c r="Q9" s="248">
        <v>141</v>
      </c>
      <c r="R9" s="248">
        <v>74</v>
      </c>
      <c r="S9" s="248">
        <f>5+33</f>
        <v>38</v>
      </c>
      <c r="T9" s="249">
        <v>7</v>
      </c>
      <c r="U9" s="250">
        <v>8</v>
      </c>
      <c r="V9" s="250">
        <v>7</v>
      </c>
      <c r="W9" s="250">
        <v>665</v>
      </c>
    </row>
    <row r="10" spans="1:23" s="239" customFormat="1" ht="30" customHeight="1">
      <c r="A10" s="251" t="s">
        <v>216</v>
      </c>
      <c r="B10" s="252">
        <f>SUM(C10:S10)</f>
        <v>2980</v>
      </c>
      <c r="C10" s="253">
        <v>549</v>
      </c>
      <c r="D10" s="254">
        <v>1</v>
      </c>
      <c r="E10" s="254">
        <v>235</v>
      </c>
      <c r="F10" s="254">
        <v>24</v>
      </c>
      <c r="G10" s="254">
        <v>0</v>
      </c>
      <c r="H10" s="254">
        <v>370</v>
      </c>
      <c r="I10" s="254">
        <v>2</v>
      </c>
      <c r="J10" s="254">
        <v>2</v>
      </c>
      <c r="K10" s="254">
        <v>42</v>
      </c>
      <c r="L10" s="254">
        <v>119</v>
      </c>
      <c r="M10" s="254">
        <v>107</v>
      </c>
      <c r="N10" s="254">
        <v>4</v>
      </c>
      <c r="O10" s="254">
        <v>2</v>
      </c>
      <c r="P10" s="254">
        <v>1305</v>
      </c>
      <c r="Q10" s="254">
        <v>83</v>
      </c>
      <c r="R10" s="254">
        <v>46</v>
      </c>
      <c r="S10" s="254">
        <f>10+79</f>
        <v>89</v>
      </c>
      <c r="T10" s="255">
        <v>10</v>
      </c>
      <c r="U10" s="256">
        <v>1</v>
      </c>
      <c r="V10" s="256">
        <v>188</v>
      </c>
      <c r="W10" s="256">
        <v>1100</v>
      </c>
    </row>
    <row r="11" spans="1:23" ht="30" customHeight="1">
      <c r="A11" s="228" t="s">
        <v>217</v>
      </c>
    </row>
    <row r="17" spans="17:17">
      <c r="Q17" s="257"/>
    </row>
  </sheetData>
  <mergeCells count="16">
    <mergeCell ref="H3:H4"/>
    <mergeCell ref="A3:A4"/>
    <mergeCell ref="B3:B4"/>
    <mergeCell ref="C3:E3"/>
    <mergeCell ref="F3:F4"/>
    <mergeCell ref="G3:G4"/>
    <mergeCell ref="Q3:Q4"/>
    <mergeCell ref="R3:R4"/>
    <mergeCell ref="S3:S4"/>
    <mergeCell ref="T3:W3"/>
    <mergeCell ref="I3:I4"/>
    <mergeCell ref="J3:K3"/>
    <mergeCell ref="L3:M3"/>
    <mergeCell ref="N3:N4"/>
    <mergeCell ref="O3:O4"/>
    <mergeCell ref="P3:P4"/>
  </mergeCells>
  <phoneticPr fontId="2"/>
  <pageMargins left="0.78740157480314965" right="0.78740157480314965" top="0.98425196850393704" bottom="0.98425196850393704" header="0.51181102362204722" footer="0.51181102362204722"/>
  <pageSetup paperSize="9" scale="7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500F-303A-489E-A0E9-8FAA943A73E1}">
  <sheetPr>
    <pageSetUpPr fitToPage="1"/>
  </sheetPr>
  <dimension ref="A1:U36"/>
  <sheetViews>
    <sheetView zoomScaleNormal="100" workbookViewId="0">
      <pane xSplit="1" ySplit="4" topLeftCell="B20" activePane="bottomRight" state="frozen"/>
      <selection pane="topRight" activeCell="J5" sqref="J5"/>
      <selection pane="bottomLeft" activeCell="J5" sqref="J5"/>
      <selection pane="bottomRight" activeCell="E33" sqref="E33"/>
    </sheetView>
  </sheetViews>
  <sheetFormatPr defaultColWidth="8.6640625" defaultRowHeight="13.5" customHeight="1"/>
  <cols>
    <col min="1" max="1" width="7.58203125" style="228" customWidth="1"/>
    <col min="2" max="2" width="7.1640625" style="228" bestFit="1" customWidth="1"/>
    <col min="3" max="19" width="5.5" style="228" customWidth="1"/>
    <col min="20" max="16384" width="8.6640625" style="228"/>
  </cols>
  <sheetData>
    <row r="1" spans="1:20" ht="16.2">
      <c r="A1" s="258" t="s">
        <v>218</v>
      </c>
      <c r="B1" s="258"/>
      <c r="C1" s="258"/>
      <c r="D1" s="258"/>
      <c r="E1" s="258"/>
      <c r="F1" s="258"/>
      <c r="G1" s="258"/>
    </row>
    <row r="2" spans="1:20" ht="13.5" customHeight="1" thickBot="1"/>
    <row r="3" spans="1:20" ht="15.75" customHeight="1" thickTop="1">
      <c r="A3" s="507"/>
      <c r="B3" s="509" t="s">
        <v>219</v>
      </c>
      <c r="C3" s="511" t="s">
        <v>220</v>
      </c>
      <c r="D3" s="512"/>
      <c r="E3" s="513" t="s">
        <v>221</v>
      </c>
      <c r="F3" s="515" t="s">
        <v>222</v>
      </c>
      <c r="G3" s="516"/>
      <c r="H3" s="516"/>
      <c r="I3" s="516"/>
      <c r="J3" s="516"/>
      <c r="K3" s="517"/>
      <c r="L3" s="502" t="s">
        <v>223</v>
      </c>
      <c r="M3" s="504"/>
      <c r="N3" s="502" t="s">
        <v>224</v>
      </c>
      <c r="O3" s="503"/>
      <c r="P3" s="503"/>
      <c r="Q3" s="504"/>
      <c r="R3" s="505" t="s">
        <v>225</v>
      </c>
      <c r="S3" s="505" t="s">
        <v>226</v>
      </c>
    </row>
    <row r="4" spans="1:20" ht="105" customHeight="1">
      <c r="A4" s="508"/>
      <c r="B4" s="510"/>
      <c r="C4" s="259" t="s">
        <v>227</v>
      </c>
      <c r="D4" s="260" t="s">
        <v>228</v>
      </c>
      <c r="E4" s="514"/>
      <c r="F4" s="261" t="s">
        <v>229</v>
      </c>
      <c r="G4" s="261" t="s">
        <v>230</v>
      </c>
      <c r="H4" s="261" t="s">
        <v>231</v>
      </c>
      <c r="I4" s="261" t="s">
        <v>232</v>
      </c>
      <c r="J4" s="262" t="s">
        <v>233</v>
      </c>
      <c r="K4" s="262" t="s">
        <v>234</v>
      </c>
      <c r="L4" s="262" t="s">
        <v>235</v>
      </c>
      <c r="M4" s="262" t="s">
        <v>236</v>
      </c>
      <c r="N4" s="262" t="s">
        <v>237</v>
      </c>
      <c r="O4" s="262" t="s">
        <v>238</v>
      </c>
      <c r="P4" s="262" t="s">
        <v>239</v>
      </c>
      <c r="Q4" s="262" t="s">
        <v>240</v>
      </c>
      <c r="R4" s="506"/>
      <c r="S4" s="506"/>
    </row>
    <row r="5" spans="1:20" s="239" customFormat="1" ht="15" customHeight="1">
      <c r="A5" s="263" t="s">
        <v>241</v>
      </c>
      <c r="B5" s="264">
        <v>6695</v>
      </c>
      <c r="C5" s="265">
        <v>354</v>
      </c>
      <c r="D5" s="265">
        <v>591</v>
      </c>
      <c r="E5" s="265">
        <v>90</v>
      </c>
      <c r="F5" s="265">
        <v>174</v>
      </c>
      <c r="G5" s="265">
        <v>88</v>
      </c>
      <c r="H5" s="265">
        <v>424</v>
      </c>
      <c r="I5" s="265">
        <v>836</v>
      </c>
      <c r="J5" s="265">
        <v>2226</v>
      </c>
      <c r="K5" s="265">
        <v>113</v>
      </c>
      <c r="L5" s="265">
        <v>137</v>
      </c>
      <c r="M5" s="265">
        <v>101</v>
      </c>
      <c r="N5" s="265">
        <v>272</v>
      </c>
      <c r="O5" s="265">
        <v>100</v>
      </c>
      <c r="P5" s="265">
        <v>430</v>
      </c>
      <c r="Q5" s="265">
        <v>315</v>
      </c>
      <c r="R5" s="265">
        <v>444</v>
      </c>
      <c r="S5" s="265">
        <v>177</v>
      </c>
      <c r="T5" s="266"/>
    </row>
    <row r="6" spans="1:20" s="239" customFormat="1" ht="15" customHeight="1">
      <c r="A6" s="267" t="s">
        <v>242</v>
      </c>
      <c r="B6" s="264">
        <v>6789</v>
      </c>
      <c r="C6" s="265">
        <v>335</v>
      </c>
      <c r="D6" s="265">
        <v>653</v>
      </c>
      <c r="E6" s="265">
        <v>125</v>
      </c>
      <c r="F6" s="265">
        <v>120</v>
      </c>
      <c r="G6" s="265">
        <v>92</v>
      </c>
      <c r="H6" s="265">
        <v>406</v>
      </c>
      <c r="I6" s="265">
        <v>695</v>
      </c>
      <c r="J6" s="265">
        <v>2362</v>
      </c>
      <c r="K6" s="265">
        <v>144</v>
      </c>
      <c r="L6" s="265">
        <v>162</v>
      </c>
      <c r="M6" s="265">
        <v>87</v>
      </c>
      <c r="N6" s="265">
        <v>355</v>
      </c>
      <c r="O6" s="265">
        <v>135</v>
      </c>
      <c r="P6" s="265">
        <v>389</v>
      </c>
      <c r="Q6" s="265">
        <v>317</v>
      </c>
      <c r="R6" s="265">
        <v>412</v>
      </c>
      <c r="S6" s="265">
        <v>87</v>
      </c>
      <c r="T6" s="266"/>
    </row>
    <row r="7" spans="1:20" s="239" customFormat="1" ht="15" customHeight="1">
      <c r="A7" s="267" t="s">
        <v>243</v>
      </c>
      <c r="B7" s="264">
        <v>5322</v>
      </c>
      <c r="C7" s="265">
        <v>348</v>
      </c>
      <c r="D7" s="265">
        <v>592</v>
      </c>
      <c r="E7" s="265">
        <v>181</v>
      </c>
      <c r="F7" s="265">
        <v>65</v>
      </c>
      <c r="G7" s="265">
        <v>45</v>
      </c>
      <c r="H7" s="265">
        <v>382</v>
      </c>
      <c r="I7" s="265">
        <v>238</v>
      </c>
      <c r="J7" s="265">
        <v>1650</v>
      </c>
      <c r="K7" s="265">
        <v>151</v>
      </c>
      <c r="L7" s="265">
        <v>192</v>
      </c>
      <c r="M7" s="265">
        <v>90</v>
      </c>
      <c r="N7" s="265">
        <v>348</v>
      </c>
      <c r="O7" s="265">
        <v>149</v>
      </c>
      <c r="P7" s="265">
        <v>121</v>
      </c>
      <c r="Q7" s="265">
        <v>379</v>
      </c>
      <c r="R7" s="265">
        <v>391</v>
      </c>
      <c r="S7" s="265">
        <v>103</v>
      </c>
      <c r="T7" s="266"/>
    </row>
    <row r="8" spans="1:20" s="239" customFormat="1" ht="15" customHeight="1">
      <c r="A8" s="267"/>
      <c r="B8" s="264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6"/>
    </row>
    <row r="9" spans="1:20" s="239" customFormat="1" ht="15" customHeight="1">
      <c r="A9" s="267" t="s">
        <v>244</v>
      </c>
      <c r="B9" s="264">
        <v>5985</v>
      </c>
      <c r="C9" s="265">
        <v>433</v>
      </c>
      <c r="D9" s="265">
        <v>827</v>
      </c>
      <c r="E9" s="265">
        <v>263</v>
      </c>
      <c r="F9" s="265">
        <v>41</v>
      </c>
      <c r="G9" s="265">
        <v>46</v>
      </c>
      <c r="H9" s="265">
        <v>316</v>
      </c>
      <c r="I9" s="265">
        <v>180</v>
      </c>
      <c r="J9" s="265">
        <v>1573</v>
      </c>
      <c r="K9" s="265">
        <v>136</v>
      </c>
      <c r="L9" s="265">
        <v>231</v>
      </c>
      <c r="M9" s="265">
        <v>117</v>
      </c>
      <c r="N9" s="265">
        <v>573</v>
      </c>
      <c r="O9" s="265">
        <v>141</v>
      </c>
      <c r="P9" s="265">
        <v>126</v>
      </c>
      <c r="Q9" s="265">
        <v>420</v>
      </c>
      <c r="R9" s="265">
        <v>562</v>
      </c>
      <c r="S9" s="265">
        <v>107</v>
      </c>
      <c r="T9" s="266"/>
    </row>
    <row r="10" spans="1:20" s="239" customFormat="1" ht="15" customHeight="1">
      <c r="A10" s="267" t="s">
        <v>245</v>
      </c>
      <c r="B10" s="264">
        <v>7687</v>
      </c>
      <c r="C10" s="265">
        <v>525</v>
      </c>
      <c r="D10" s="265">
        <v>1071</v>
      </c>
      <c r="E10" s="265">
        <v>502</v>
      </c>
      <c r="F10" s="265">
        <v>54</v>
      </c>
      <c r="G10" s="265">
        <v>30</v>
      </c>
      <c r="H10" s="265">
        <v>429</v>
      </c>
      <c r="I10" s="265">
        <v>198</v>
      </c>
      <c r="J10" s="265">
        <v>1661</v>
      </c>
      <c r="K10" s="265">
        <v>193</v>
      </c>
      <c r="L10" s="265">
        <v>244</v>
      </c>
      <c r="M10" s="265">
        <v>150</v>
      </c>
      <c r="N10" s="265">
        <v>645</v>
      </c>
      <c r="O10" s="265">
        <v>158</v>
      </c>
      <c r="P10" s="265">
        <v>280</v>
      </c>
      <c r="Q10" s="265">
        <v>678</v>
      </c>
      <c r="R10" s="265">
        <v>869</v>
      </c>
      <c r="S10" s="265">
        <v>134</v>
      </c>
      <c r="T10" s="266"/>
    </row>
    <row r="11" spans="1:20" s="239" customFormat="1" ht="15" customHeight="1">
      <c r="A11" s="267" t="s">
        <v>246</v>
      </c>
      <c r="B11" s="264">
        <v>8716</v>
      </c>
      <c r="C11" s="265">
        <v>551</v>
      </c>
      <c r="D11" s="265">
        <v>1063</v>
      </c>
      <c r="E11" s="265">
        <v>686</v>
      </c>
      <c r="F11" s="265">
        <v>35</v>
      </c>
      <c r="G11" s="265">
        <v>26</v>
      </c>
      <c r="H11" s="265">
        <v>597</v>
      </c>
      <c r="I11" s="265">
        <v>238</v>
      </c>
      <c r="J11" s="265">
        <v>1734</v>
      </c>
      <c r="K11" s="265">
        <v>202</v>
      </c>
      <c r="L11" s="265">
        <v>233</v>
      </c>
      <c r="M11" s="265">
        <v>154</v>
      </c>
      <c r="N11" s="265">
        <v>827</v>
      </c>
      <c r="O11" s="265">
        <v>229</v>
      </c>
      <c r="P11" s="265">
        <v>323</v>
      </c>
      <c r="Q11" s="265">
        <v>943</v>
      </c>
      <c r="R11" s="265">
        <v>875</v>
      </c>
      <c r="S11" s="265">
        <v>194</v>
      </c>
      <c r="T11" s="266"/>
    </row>
    <row r="12" spans="1:20" s="239" customFormat="1" ht="15" customHeight="1">
      <c r="A12" s="267" t="s">
        <v>247</v>
      </c>
      <c r="B12" s="268">
        <v>9201</v>
      </c>
      <c r="C12" s="269">
        <v>616</v>
      </c>
      <c r="D12" s="269">
        <v>1247</v>
      </c>
      <c r="E12" s="269">
        <v>694</v>
      </c>
      <c r="F12" s="269">
        <v>26</v>
      </c>
      <c r="G12" s="269">
        <v>13</v>
      </c>
      <c r="H12" s="269">
        <v>301</v>
      </c>
      <c r="I12" s="269">
        <v>327</v>
      </c>
      <c r="J12" s="269">
        <v>2328</v>
      </c>
      <c r="K12" s="269">
        <v>179</v>
      </c>
      <c r="L12" s="269">
        <v>208</v>
      </c>
      <c r="M12" s="269">
        <v>176</v>
      </c>
      <c r="N12" s="269">
        <v>776</v>
      </c>
      <c r="O12" s="269">
        <v>188</v>
      </c>
      <c r="P12" s="269">
        <v>469</v>
      </c>
      <c r="Q12" s="269">
        <v>953</v>
      </c>
      <c r="R12" s="269">
        <v>700</v>
      </c>
      <c r="S12" s="269">
        <v>222</v>
      </c>
      <c r="T12" s="266"/>
    </row>
    <row r="13" spans="1:20" s="239" customFormat="1" ht="15" customHeight="1">
      <c r="A13" s="267" t="s">
        <v>248</v>
      </c>
      <c r="B13" s="268">
        <v>9450</v>
      </c>
      <c r="C13" s="269">
        <v>557</v>
      </c>
      <c r="D13" s="269">
        <v>1439</v>
      </c>
      <c r="E13" s="269">
        <v>645</v>
      </c>
      <c r="F13" s="269">
        <v>27</v>
      </c>
      <c r="G13" s="269">
        <v>15</v>
      </c>
      <c r="H13" s="269">
        <v>290</v>
      </c>
      <c r="I13" s="269">
        <v>342</v>
      </c>
      <c r="J13" s="269">
        <v>2677</v>
      </c>
      <c r="K13" s="269">
        <v>312</v>
      </c>
      <c r="L13" s="269">
        <v>200</v>
      </c>
      <c r="M13" s="269">
        <v>143</v>
      </c>
      <c r="N13" s="269">
        <v>781</v>
      </c>
      <c r="O13" s="269">
        <v>170</v>
      </c>
      <c r="P13" s="269">
        <v>416</v>
      </c>
      <c r="Q13" s="269">
        <v>861</v>
      </c>
      <c r="R13" s="269">
        <v>575</v>
      </c>
      <c r="S13" s="269">
        <v>170</v>
      </c>
      <c r="T13" s="266"/>
    </row>
    <row r="14" spans="1:20" s="239" customFormat="1" ht="15" customHeight="1">
      <c r="A14" s="267"/>
      <c r="B14" s="268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6"/>
    </row>
    <row r="15" spans="1:20" s="271" customFormat="1" ht="15" customHeight="1">
      <c r="A15" s="270" t="s">
        <v>249</v>
      </c>
      <c r="B15" s="268">
        <v>9343</v>
      </c>
      <c r="C15" s="269">
        <v>559</v>
      </c>
      <c r="D15" s="269">
        <v>1488</v>
      </c>
      <c r="E15" s="269">
        <v>597</v>
      </c>
      <c r="F15" s="269">
        <v>12</v>
      </c>
      <c r="G15" s="269">
        <v>7</v>
      </c>
      <c r="H15" s="269">
        <v>233</v>
      </c>
      <c r="I15" s="269">
        <v>273</v>
      </c>
      <c r="J15" s="269">
        <v>2667</v>
      </c>
      <c r="K15" s="269">
        <v>388</v>
      </c>
      <c r="L15" s="269">
        <v>241</v>
      </c>
      <c r="M15" s="269">
        <v>175</v>
      </c>
      <c r="N15" s="269">
        <v>863</v>
      </c>
      <c r="O15" s="269">
        <v>176</v>
      </c>
      <c r="P15" s="269">
        <v>425</v>
      </c>
      <c r="Q15" s="269">
        <v>739</v>
      </c>
      <c r="R15" s="269">
        <v>500</v>
      </c>
      <c r="S15" s="269">
        <v>153</v>
      </c>
      <c r="T15" s="266"/>
    </row>
    <row r="16" spans="1:20" s="271" customFormat="1" ht="15" customHeight="1">
      <c r="A16" s="270" t="s">
        <v>250</v>
      </c>
      <c r="B16" s="264">
        <v>9374</v>
      </c>
      <c r="C16" s="265">
        <v>611</v>
      </c>
      <c r="D16" s="265">
        <v>1816</v>
      </c>
      <c r="E16" s="265">
        <v>418</v>
      </c>
      <c r="F16" s="265">
        <v>13</v>
      </c>
      <c r="G16" s="265">
        <v>9</v>
      </c>
      <c r="H16" s="265">
        <v>209</v>
      </c>
      <c r="I16" s="265">
        <v>343</v>
      </c>
      <c r="J16" s="265">
        <v>2706</v>
      </c>
      <c r="K16" s="265">
        <v>419</v>
      </c>
      <c r="L16" s="265">
        <v>230</v>
      </c>
      <c r="M16" s="265">
        <v>182</v>
      </c>
      <c r="N16" s="265">
        <v>734</v>
      </c>
      <c r="O16" s="265">
        <v>177</v>
      </c>
      <c r="P16" s="265">
        <v>428</v>
      </c>
      <c r="Q16" s="265">
        <v>523</v>
      </c>
      <c r="R16" s="265">
        <v>556</v>
      </c>
      <c r="S16" s="265">
        <v>163</v>
      </c>
      <c r="T16" s="266"/>
    </row>
    <row r="17" spans="1:21" s="272" customFormat="1" ht="15" customHeight="1">
      <c r="A17" s="270" t="s">
        <v>251</v>
      </c>
      <c r="B17" s="264">
        <v>9233</v>
      </c>
      <c r="C17" s="265">
        <v>647</v>
      </c>
      <c r="D17" s="265">
        <v>1638</v>
      </c>
      <c r="E17" s="265">
        <v>406</v>
      </c>
      <c r="F17" s="265">
        <v>16</v>
      </c>
      <c r="G17" s="265">
        <v>7</v>
      </c>
      <c r="H17" s="265">
        <v>153</v>
      </c>
      <c r="I17" s="265">
        <v>314</v>
      </c>
      <c r="J17" s="265">
        <v>2742</v>
      </c>
      <c r="K17" s="265">
        <v>448</v>
      </c>
      <c r="L17" s="265">
        <v>190</v>
      </c>
      <c r="M17" s="265">
        <v>163</v>
      </c>
      <c r="N17" s="265">
        <v>548</v>
      </c>
      <c r="O17" s="265">
        <v>122</v>
      </c>
      <c r="P17" s="265">
        <v>292</v>
      </c>
      <c r="Q17" s="265">
        <v>1097</v>
      </c>
      <c r="R17" s="265">
        <v>450</v>
      </c>
      <c r="S17" s="265">
        <v>121</v>
      </c>
      <c r="T17" s="266"/>
    </row>
    <row r="18" spans="1:21" s="239" customFormat="1" ht="15" customHeight="1">
      <c r="A18" s="270" t="s">
        <v>252</v>
      </c>
      <c r="B18" s="264">
        <v>8907</v>
      </c>
      <c r="C18" s="265">
        <v>658</v>
      </c>
      <c r="D18" s="265">
        <v>1481</v>
      </c>
      <c r="E18" s="265">
        <v>348</v>
      </c>
      <c r="F18" s="265">
        <v>15</v>
      </c>
      <c r="G18" s="265">
        <v>8</v>
      </c>
      <c r="H18" s="265">
        <v>120</v>
      </c>
      <c r="I18" s="265">
        <v>192</v>
      </c>
      <c r="J18" s="265">
        <v>2603</v>
      </c>
      <c r="K18" s="265">
        <v>517</v>
      </c>
      <c r="L18" s="265">
        <v>207</v>
      </c>
      <c r="M18" s="265">
        <v>127</v>
      </c>
      <c r="N18" s="265">
        <v>530</v>
      </c>
      <c r="O18" s="265">
        <v>183</v>
      </c>
      <c r="P18" s="265">
        <v>299</v>
      </c>
      <c r="Q18" s="265">
        <v>1080</v>
      </c>
      <c r="R18" s="265">
        <v>539</v>
      </c>
      <c r="S18" s="265">
        <v>168</v>
      </c>
      <c r="T18" s="266"/>
    </row>
    <row r="19" spans="1:21" s="239" customFormat="1" ht="15" customHeight="1">
      <c r="A19" s="270" t="s">
        <v>253</v>
      </c>
      <c r="B19" s="264">
        <v>9389</v>
      </c>
      <c r="C19" s="265">
        <v>739</v>
      </c>
      <c r="D19" s="265">
        <v>1671</v>
      </c>
      <c r="E19" s="265">
        <v>370</v>
      </c>
      <c r="F19" s="265">
        <v>8</v>
      </c>
      <c r="G19" s="265">
        <v>3</v>
      </c>
      <c r="H19" s="265">
        <v>114</v>
      </c>
      <c r="I19" s="265">
        <v>289</v>
      </c>
      <c r="J19" s="265">
        <v>2581</v>
      </c>
      <c r="K19" s="265">
        <v>499</v>
      </c>
      <c r="L19" s="265">
        <v>171</v>
      </c>
      <c r="M19" s="265">
        <v>92</v>
      </c>
      <c r="N19" s="265">
        <v>423</v>
      </c>
      <c r="O19" s="265">
        <v>146</v>
      </c>
      <c r="P19" s="265">
        <v>272</v>
      </c>
      <c r="Q19" s="265">
        <v>1346</v>
      </c>
      <c r="R19" s="265">
        <v>665</v>
      </c>
      <c r="S19" s="265">
        <v>168</v>
      </c>
      <c r="T19" s="266"/>
    </row>
    <row r="20" spans="1:21" s="239" customFormat="1" ht="15" customHeight="1">
      <c r="A20" s="270"/>
      <c r="B20" s="26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6"/>
    </row>
    <row r="21" spans="1:21" s="239" customFormat="1" ht="15" customHeight="1">
      <c r="A21" s="270" t="s">
        <v>254</v>
      </c>
      <c r="B21" s="264">
        <v>10313</v>
      </c>
      <c r="C21" s="265">
        <v>958</v>
      </c>
      <c r="D21" s="265">
        <v>1955</v>
      </c>
      <c r="E21" s="265">
        <v>291</v>
      </c>
      <c r="F21" s="265">
        <v>15</v>
      </c>
      <c r="G21" s="265">
        <v>3</v>
      </c>
      <c r="H21" s="265">
        <v>82</v>
      </c>
      <c r="I21" s="265">
        <v>210</v>
      </c>
      <c r="J21" s="265">
        <v>2789</v>
      </c>
      <c r="K21" s="265">
        <v>561</v>
      </c>
      <c r="L21" s="265">
        <v>225</v>
      </c>
      <c r="M21" s="265">
        <v>75</v>
      </c>
      <c r="N21" s="265">
        <v>422</v>
      </c>
      <c r="O21" s="265">
        <v>213</v>
      </c>
      <c r="P21" s="265">
        <v>295</v>
      </c>
      <c r="Q21" s="265">
        <v>1448</v>
      </c>
      <c r="R21" s="265">
        <v>771</v>
      </c>
      <c r="S21" s="265">
        <v>153</v>
      </c>
      <c r="T21" s="266"/>
    </row>
    <row r="22" spans="1:21" s="239" customFormat="1" ht="15" customHeight="1">
      <c r="A22" s="270" t="s">
        <v>255</v>
      </c>
      <c r="B22" s="264">
        <v>11090</v>
      </c>
      <c r="C22" s="265">
        <v>1088</v>
      </c>
      <c r="D22" s="265">
        <v>2134</v>
      </c>
      <c r="E22" s="265">
        <v>308</v>
      </c>
      <c r="F22" s="265">
        <v>8</v>
      </c>
      <c r="G22" s="265">
        <v>2</v>
      </c>
      <c r="H22" s="265">
        <v>54</v>
      </c>
      <c r="I22" s="265">
        <v>193</v>
      </c>
      <c r="J22" s="265">
        <v>2976</v>
      </c>
      <c r="K22" s="265">
        <v>631</v>
      </c>
      <c r="L22" s="265">
        <v>241</v>
      </c>
      <c r="M22" s="265">
        <v>89</v>
      </c>
      <c r="N22" s="265">
        <v>406</v>
      </c>
      <c r="O22" s="265">
        <v>223</v>
      </c>
      <c r="P22" s="265">
        <v>283</v>
      </c>
      <c r="Q22" s="265">
        <v>1595</v>
      </c>
      <c r="R22" s="265">
        <v>859</v>
      </c>
      <c r="S22" s="265">
        <v>146</v>
      </c>
      <c r="T22" s="266"/>
    </row>
    <row r="23" spans="1:21" s="239" customFormat="1" ht="15" customHeight="1">
      <c r="A23" s="270" t="s">
        <v>256</v>
      </c>
      <c r="B23" s="264">
        <v>10292</v>
      </c>
      <c r="C23" s="265">
        <v>1132</v>
      </c>
      <c r="D23" s="265">
        <v>1960</v>
      </c>
      <c r="E23" s="265">
        <v>275</v>
      </c>
      <c r="F23" s="265">
        <v>1</v>
      </c>
      <c r="G23" s="265">
        <v>3</v>
      </c>
      <c r="H23" s="265">
        <v>62</v>
      </c>
      <c r="I23" s="265">
        <v>195</v>
      </c>
      <c r="J23" s="265">
        <v>3075</v>
      </c>
      <c r="K23" s="265">
        <v>601</v>
      </c>
      <c r="L23" s="265">
        <v>196</v>
      </c>
      <c r="M23" s="265">
        <v>79</v>
      </c>
      <c r="N23" s="265">
        <v>381</v>
      </c>
      <c r="O23" s="265">
        <v>133</v>
      </c>
      <c r="P23" s="265">
        <v>167</v>
      </c>
      <c r="Q23" s="265">
        <v>1232</v>
      </c>
      <c r="R23" s="265">
        <v>800</v>
      </c>
      <c r="S23" s="265">
        <v>142</v>
      </c>
      <c r="T23" s="266"/>
    </row>
    <row r="24" spans="1:21" s="239" customFormat="1" ht="15" customHeight="1">
      <c r="A24" s="270" t="s">
        <v>257</v>
      </c>
      <c r="B24" s="264">
        <v>10137</v>
      </c>
      <c r="C24" s="265">
        <v>1140</v>
      </c>
      <c r="D24" s="265">
        <v>1866</v>
      </c>
      <c r="E24" s="265">
        <v>232</v>
      </c>
      <c r="F24" s="265">
        <v>4</v>
      </c>
      <c r="G24" s="273">
        <v>0</v>
      </c>
      <c r="H24" s="265">
        <v>64</v>
      </c>
      <c r="I24" s="265">
        <v>217</v>
      </c>
      <c r="J24" s="265">
        <v>2966</v>
      </c>
      <c r="K24" s="265">
        <v>614</v>
      </c>
      <c r="L24" s="265">
        <v>233</v>
      </c>
      <c r="M24" s="265">
        <v>57</v>
      </c>
      <c r="N24" s="265">
        <v>386</v>
      </c>
      <c r="O24" s="265">
        <v>112</v>
      </c>
      <c r="P24" s="265">
        <v>212</v>
      </c>
      <c r="Q24" s="265">
        <v>1068</v>
      </c>
      <c r="R24" s="265">
        <v>966</v>
      </c>
      <c r="S24" s="265">
        <v>95</v>
      </c>
      <c r="T24" s="266"/>
    </row>
    <row r="25" spans="1:21" s="239" customFormat="1" ht="15" customHeight="1">
      <c r="A25" s="274">
        <v>30</v>
      </c>
      <c r="B25" s="264">
        <v>10531</v>
      </c>
      <c r="C25" s="265">
        <v>1374</v>
      </c>
      <c r="D25" s="265">
        <v>2173</v>
      </c>
      <c r="E25" s="265">
        <v>178</v>
      </c>
      <c r="F25" s="265">
        <v>2</v>
      </c>
      <c r="G25" s="273">
        <v>4</v>
      </c>
      <c r="H25" s="265">
        <v>34</v>
      </c>
      <c r="I25" s="265">
        <v>172</v>
      </c>
      <c r="J25" s="265">
        <v>3018</v>
      </c>
      <c r="K25" s="265">
        <v>577</v>
      </c>
      <c r="L25" s="265">
        <v>261</v>
      </c>
      <c r="M25" s="265">
        <v>67</v>
      </c>
      <c r="N25" s="265">
        <v>499</v>
      </c>
      <c r="O25" s="265">
        <v>112</v>
      </c>
      <c r="P25" s="265">
        <v>133</v>
      </c>
      <c r="Q25" s="265">
        <v>954</v>
      </c>
      <c r="R25" s="265">
        <v>973</v>
      </c>
      <c r="S25" s="265">
        <v>61</v>
      </c>
      <c r="T25" s="266"/>
    </row>
    <row r="26" spans="1:21" s="239" customFormat="1" ht="15" customHeight="1">
      <c r="A26" s="274"/>
      <c r="B26" s="264"/>
      <c r="C26" s="265"/>
      <c r="D26" s="265"/>
      <c r="E26" s="265"/>
      <c r="F26" s="265"/>
      <c r="G26" s="273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6"/>
    </row>
    <row r="27" spans="1:21" s="239" customFormat="1" ht="15" customHeight="1">
      <c r="A27" s="275" t="s">
        <v>258</v>
      </c>
      <c r="B27" s="264">
        <v>10584</v>
      </c>
      <c r="C27" s="265">
        <v>1799</v>
      </c>
      <c r="D27" s="265">
        <v>2057</v>
      </c>
      <c r="E27" s="265">
        <v>153</v>
      </c>
      <c r="F27" s="265">
        <v>7</v>
      </c>
      <c r="G27" s="273">
        <v>1</v>
      </c>
      <c r="H27" s="265">
        <v>18</v>
      </c>
      <c r="I27" s="265">
        <v>176</v>
      </c>
      <c r="J27" s="265">
        <v>3008</v>
      </c>
      <c r="K27" s="265">
        <v>608</v>
      </c>
      <c r="L27" s="265">
        <v>237</v>
      </c>
      <c r="M27" s="265">
        <v>47</v>
      </c>
      <c r="N27" s="265">
        <v>415</v>
      </c>
      <c r="O27" s="265">
        <v>118</v>
      </c>
      <c r="P27" s="265">
        <v>128</v>
      </c>
      <c r="Q27" s="265">
        <v>773</v>
      </c>
      <c r="R27" s="265">
        <v>1039</v>
      </c>
      <c r="S27" s="265">
        <v>65</v>
      </c>
      <c r="T27" s="266" t="s">
        <v>259</v>
      </c>
    </row>
    <row r="28" spans="1:21" s="239" customFormat="1" ht="15" customHeight="1">
      <c r="A28" s="274">
        <v>2</v>
      </c>
      <c r="B28" s="264">
        <v>10877</v>
      </c>
      <c r="C28" s="265">
        <v>2286</v>
      </c>
      <c r="D28" s="265">
        <v>2108</v>
      </c>
      <c r="E28" s="265">
        <v>196</v>
      </c>
      <c r="F28" s="265">
        <v>6</v>
      </c>
      <c r="G28" s="273">
        <v>0</v>
      </c>
      <c r="H28" s="265">
        <v>30</v>
      </c>
      <c r="I28" s="265">
        <v>138</v>
      </c>
      <c r="J28" s="265">
        <v>2740</v>
      </c>
      <c r="K28" s="265">
        <v>515</v>
      </c>
      <c r="L28" s="265">
        <v>164</v>
      </c>
      <c r="M28" s="265">
        <v>64</v>
      </c>
      <c r="N28" s="265">
        <v>518</v>
      </c>
      <c r="O28" s="265">
        <v>79</v>
      </c>
      <c r="P28" s="265">
        <v>231</v>
      </c>
      <c r="Q28" s="265">
        <v>748</v>
      </c>
      <c r="R28" s="265">
        <v>1054</v>
      </c>
      <c r="S28" s="265">
        <v>61</v>
      </c>
      <c r="T28" s="266"/>
      <c r="U28" s="266"/>
    </row>
    <row r="29" spans="1:21" s="239" customFormat="1" ht="15" customHeight="1">
      <c r="A29" s="274">
        <v>3</v>
      </c>
      <c r="B29" s="264">
        <v>12063</v>
      </c>
      <c r="C29" s="265">
        <v>1909</v>
      </c>
      <c r="D29" s="265">
        <v>1942</v>
      </c>
      <c r="E29" s="265">
        <v>185</v>
      </c>
      <c r="F29" s="265">
        <v>3</v>
      </c>
      <c r="G29" s="273">
        <v>2</v>
      </c>
      <c r="H29" s="265">
        <v>46</v>
      </c>
      <c r="I29" s="265">
        <v>203</v>
      </c>
      <c r="J29" s="265">
        <v>3589</v>
      </c>
      <c r="K29" s="265">
        <v>580</v>
      </c>
      <c r="L29" s="265">
        <v>213</v>
      </c>
      <c r="M29" s="265">
        <v>49</v>
      </c>
      <c r="N29" s="265">
        <v>494</v>
      </c>
      <c r="O29" s="265">
        <v>102</v>
      </c>
      <c r="P29" s="265">
        <v>186</v>
      </c>
      <c r="Q29" s="265">
        <v>1429</v>
      </c>
      <c r="R29" s="265">
        <v>1131</v>
      </c>
      <c r="S29" s="265">
        <v>33</v>
      </c>
      <c r="T29" s="266"/>
      <c r="U29" s="266"/>
    </row>
    <row r="30" spans="1:21" s="239" customFormat="1" ht="15" customHeight="1">
      <c r="A30" s="274">
        <v>4</v>
      </c>
      <c r="B30" s="264">
        <v>12047</v>
      </c>
      <c r="C30" s="276">
        <v>1914</v>
      </c>
      <c r="D30" s="276">
        <v>1889</v>
      </c>
      <c r="E30" s="276">
        <v>196</v>
      </c>
      <c r="F30" s="276">
        <v>7</v>
      </c>
      <c r="G30" s="277">
        <v>1</v>
      </c>
      <c r="H30" s="276">
        <v>36</v>
      </c>
      <c r="I30" s="276">
        <v>155</v>
      </c>
      <c r="J30" s="276">
        <v>3115</v>
      </c>
      <c r="K30" s="276">
        <v>678</v>
      </c>
      <c r="L30" s="276">
        <v>288</v>
      </c>
      <c r="M30" s="276">
        <v>64</v>
      </c>
      <c r="N30" s="276">
        <v>629</v>
      </c>
      <c r="O30" s="276">
        <v>205</v>
      </c>
      <c r="P30" s="276">
        <v>227</v>
      </c>
      <c r="Q30" s="276">
        <v>1711</v>
      </c>
      <c r="R30" s="276">
        <v>932</v>
      </c>
      <c r="S30" s="265">
        <v>66</v>
      </c>
      <c r="T30" s="266"/>
      <c r="U30" s="266"/>
    </row>
    <row r="31" spans="1:21" s="239" customFormat="1" ht="15" customHeight="1">
      <c r="A31" s="278">
        <v>5</v>
      </c>
      <c r="B31" s="279">
        <v>11070</v>
      </c>
      <c r="C31" s="280">
        <v>1744</v>
      </c>
      <c r="D31" s="280">
        <v>1724</v>
      </c>
      <c r="E31" s="280">
        <v>141</v>
      </c>
      <c r="F31" s="280">
        <v>6</v>
      </c>
      <c r="G31" s="281">
        <v>0</v>
      </c>
      <c r="H31" s="280">
        <v>24</v>
      </c>
      <c r="I31" s="280">
        <v>127</v>
      </c>
      <c r="J31" s="280">
        <v>3502</v>
      </c>
      <c r="K31" s="280">
        <v>436</v>
      </c>
      <c r="L31" s="280">
        <v>258</v>
      </c>
      <c r="M31" s="280">
        <v>82</v>
      </c>
      <c r="N31" s="280">
        <v>485</v>
      </c>
      <c r="O31" s="280">
        <v>169</v>
      </c>
      <c r="P31" s="280">
        <v>230</v>
      </c>
      <c r="Q31" s="280">
        <v>1733</v>
      </c>
      <c r="R31" s="280">
        <v>409</v>
      </c>
      <c r="S31" s="280">
        <v>52</v>
      </c>
      <c r="T31" s="266"/>
      <c r="U31" s="266"/>
    </row>
    <row r="32" spans="1:21" s="239" customFormat="1" ht="15" customHeight="1">
      <c r="T32" s="266"/>
    </row>
    <row r="33" spans="1:1" s="239" customFormat="1" ht="13.5" customHeight="1">
      <c r="A33" s="239" t="s">
        <v>260</v>
      </c>
    </row>
    <row r="35" spans="1:1" ht="13.5" customHeight="1">
      <c r="A35" s="228" t="s">
        <v>261</v>
      </c>
    </row>
    <row r="36" spans="1:1" ht="13.5" customHeight="1">
      <c r="A36" s="228" t="s">
        <v>262</v>
      </c>
    </row>
  </sheetData>
  <mergeCells count="9">
    <mergeCell ref="N3:Q3"/>
    <mergeCell ref="R3:R4"/>
    <mergeCell ref="S3:S4"/>
    <mergeCell ref="A3:A4"/>
    <mergeCell ref="B3:B4"/>
    <mergeCell ref="C3:D3"/>
    <mergeCell ref="E3:E4"/>
    <mergeCell ref="F3:K3"/>
    <mergeCell ref="L3:M3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75" orientation="landscape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1501</vt:lpstr>
      <vt:lpstr>1502</vt:lpstr>
      <vt:lpstr>1503</vt:lpstr>
      <vt:lpstr>1504</vt:lpstr>
      <vt:lpstr>1505</vt:lpstr>
      <vt:lpstr>1506</vt:lpstr>
      <vt:lpstr>1507</vt:lpstr>
      <vt:lpstr>1508</vt:lpstr>
      <vt:lpstr>1509</vt:lpstr>
      <vt:lpstr>1510</vt:lpstr>
      <vt:lpstr>1511</vt:lpstr>
      <vt:lpstr>1512、1513</vt:lpstr>
      <vt:lpstr>1514</vt:lpstr>
      <vt:lpstr>'1503'!Print_Area</vt:lpstr>
      <vt:lpstr>'1504'!Print_Area</vt:lpstr>
      <vt:lpstr>'1505'!Print_Area</vt:lpstr>
      <vt:lpstr>'1506'!Print_Area</vt:lpstr>
      <vt:lpstr>'1507'!Print_Area</vt:lpstr>
      <vt:lpstr>'1509'!Print_Area</vt:lpstr>
      <vt:lpstr>'1505'!Print_Titles</vt:lpstr>
      <vt:lpstr>'1508'!Print_Titles</vt:lpstr>
      <vt:lpstr>'1512、1513'!Print_Titles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2025-04-22T04:38:38Z</dcterms:created>
  <dcterms:modified xsi:type="dcterms:W3CDTF">2025-04-22T07:25:58Z</dcterms:modified>
  <cp:category/>
  <cp:contentStatus/>
</cp:coreProperties>
</file>