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tabRatio="867" activeTab="0"/>
  </bookViews>
  <sheets>
    <sheet name="戸数・床面積" sheetId="1" r:id="rId1"/>
    <sheet name="全国との比較（戸数） " sheetId="2" r:id="rId2"/>
    <sheet name="前年度比較" sheetId="3" r:id="rId3"/>
    <sheet name="戸数・床面積の推移" sheetId="4" r:id="rId4"/>
    <sheet name="戸当たり床面積の推移" sheetId="5" r:id="rId5"/>
    <sheet name="構造別" sheetId="6" r:id="rId6"/>
    <sheet name="建て方別" sheetId="7" r:id="rId7"/>
    <sheet name="利用関係別" sheetId="8" r:id="rId8"/>
    <sheet name="グラフ" sheetId="9" r:id="rId9"/>
  </sheets>
  <externalReferences>
    <externalReference r:id="rId12"/>
  </externalReferences>
  <definedNames>
    <definedName name="HTML_CodePage" hidden="1">932</definedName>
    <definedName name="HTML_Control" localSheetId="2" hidden="1">{"'地域別（建て方別）'!$B$1:$P$83"}</definedName>
    <definedName name="HTML_Control" hidden="1">{"'地域別（建て方別）'!$B$1:$P$83"}</definedName>
    <definedName name="HTML_Description" hidden="1">""</definedName>
    <definedName name="HTML_Email" hidden="1">""</definedName>
    <definedName name="HTML_Header" hidden="1">"地域別（建て方別）"</definedName>
    <definedName name="HTML_LastUpdate" hidden="1">"00/07/06"</definedName>
    <definedName name="HTML_LineAfter" hidden="1">FALSE</definedName>
    <definedName name="HTML_LineBefore" hidden="1">FALSE</definedName>
    <definedName name="HTML_Name" hidden="1">"群馬県庁"</definedName>
    <definedName name="HTML_OBDlg2" hidden="1">TRUE</definedName>
    <definedName name="HTML_OBDlg4" hidden="1">TRUE</definedName>
    <definedName name="HTML_OS" hidden="1">0</definedName>
    <definedName name="HTML_PathFile" hidden="1">"C:\My Documents\新設着工\情報提供システム\１２年\MyHTML.htm"</definedName>
    <definedName name="HTML_Title" hidden="1">"着工戸数12年度5月"</definedName>
    <definedName name="_xlnm.Print_Area" localSheetId="8">'グラフ'!$A$1:$J$175</definedName>
    <definedName name="_xlnm.Print_Area" localSheetId="6">'建て方別'!$B$1:$AL$86</definedName>
    <definedName name="_xlnm.Print_Area" localSheetId="0">'戸数・床面積'!$A$1:$T$19</definedName>
    <definedName name="_xlnm.Print_Area" localSheetId="3">'戸数・床面積の推移'!$B$1:$AD$37</definedName>
    <definedName name="_xlnm.Print_Area" localSheetId="4">'戸当たり床面積の推移'!$B$1:$O$36</definedName>
    <definedName name="_xlnm.Print_Area" localSheetId="5">'構造別'!$B$1:$M$36</definedName>
    <definedName name="_xlnm.Print_Area" localSheetId="2">'前年度比較'!$B$1:$W$19</definedName>
    <definedName name="_xlnm.Print_Area" localSheetId="1">'全国との比較（戸数） '!$A$1:$AS$19</definedName>
    <definedName name="_xlnm.Print_Area" localSheetId="7">'利用関係別'!$B$1:$AL$80</definedName>
    <definedName name="_xlnm.Print_Titles" localSheetId="6">'建て方別'!$1:$4</definedName>
    <definedName name="_xlnm.Print_Titles" localSheetId="7">'利用関係別'!$1:$4</definedName>
    <definedName name="ﾀｲﾄﾙ行">'利用関係別'!$J$1:$L$4</definedName>
    <definedName name="データ入力">'[1]地域別（建て方別）'!$O$18,'[1]地域別（建て方別）'!$D$14:$O$15,'[1]地域別（建て方別）'!$D$17:$O$18,'[1]地域別（建て方別）'!$D$20:$O$21,'[1]地域別（建て方別）'!$D$23:$O$24,'[1]地域別（建て方別）'!$D$26:$O$27,'[1]地域別（建て方別）'!$D$29:$O$30,'[1]地域別（建て方別）'!$D$32:$O$33,'[1]地域別（建て方別）'!$D$35:$O$36,'[1]地域別（建て方別）'!$D$38:$O$39</definedName>
    <definedName name="印刷範囲" localSheetId="5">'構造別'!$O$1:$V$38</definedName>
    <definedName name="印刷範囲" localSheetId="7">'利用関係別'!$L$5:$N$74</definedName>
    <definedName name="印刷範囲">'戸数・床面積の推移'!$BM$1:$CA$53</definedName>
  </definedNames>
  <calcPr fullCalcOnLoad="1"/>
</workbook>
</file>

<file path=xl/sharedStrings.xml><?xml version="1.0" encoding="utf-8"?>
<sst xmlns="http://schemas.openxmlformats.org/spreadsheetml/2006/main" count="713" uniqueCount="240">
  <si>
    <t>単位：戸、㎡</t>
  </si>
  <si>
    <t>新設住宅戸当たり床面積の推移</t>
  </si>
  <si>
    <t>（全国及び群馬県）</t>
  </si>
  <si>
    <t>（単位：㎡）</t>
  </si>
  <si>
    <t>　　持　　家</t>
  </si>
  <si>
    <t>　　貸　　家</t>
  </si>
  <si>
    <t>　給与住宅</t>
  </si>
  <si>
    <t>　分譲住宅</t>
  </si>
  <si>
    <t>　一戸建・長屋建</t>
  </si>
  <si>
    <t>　　共同建</t>
  </si>
  <si>
    <t>持家系</t>
  </si>
  <si>
    <t>借家系</t>
  </si>
  <si>
    <t>戸数</t>
  </si>
  <si>
    <t>％</t>
  </si>
  <si>
    <t>全国比</t>
  </si>
  <si>
    <t>㎡</t>
  </si>
  <si>
    <t>床面積</t>
  </si>
  <si>
    <t>戸当床面積</t>
  </si>
  <si>
    <r>
      <rPr>
        <sz val="9.6"/>
        <color indexed="8"/>
        <rFont val="ＭＳ 明朝"/>
        <family val="1"/>
      </rPr>
      <t>持家+</t>
    </r>
    <r>
      <rPr>
        <sz val="9.6"/>
        <color indexed="8"/>
        <rFont val="ＭＳ 明朝"/>
        <family val="1"/>
      </rPr>
      <t>分譲</t>
    </r>
  </si>
  <si>
    <r>
      <rPr>
        <sz val="9.6"/>
        <color indexed="8"/>
        <rFont val="ＭＳ 明朝"/>
        <family val="1"/>
      </rPr>
      <t>貸家+</t>
    </r>
    <r>
      <rPr>
        <sz val="9.6"/>
        <color indexed="8"/>
        <rFont val="ＭＳ 明朝"/>
        <family val="1"/>
      </rPr>
      <t>給与</t>
    </r>
  </si>
  <si>
    <t>昭和</t>
  </si>
  <si>
    <t>全国</t>
  </si>
  <si>
    <t>県</t>
  </si>
  <si>
    <t>持家</t>
  </si>
  <si>
    <t>貸家</t>
  </si>
  <si>
    <t>給与</t>
  </si>
  <si>
    <t>分譲</t>
  </si>
  <si>
    <t>共同建</t>
  </si>
  <si>
    <t>　</t>
  </si>
  <si>
    <t>平成</t>
  </si>
  <si>
    <t>元</t>
  </si>
  <si>
    <t>５</t>
  </si>
  <si>
    <t>６</t>
  </si>
  <si>
    <t>７</t>
  </si>
  <si>
    <t>８</t>
  </si>
  <si>
    <t>９</t>
  </si>
  <si>
    <t>１０</t>
  </si>
  <si>
    <t>年度</t>
  </si>
  <si>
    <t>合計</t>
  </si>
  <si>
    <t>県計</t>
  </si>
  <si>
    <t>一戸建</t>
  </si>
  <si>
    <t>県　計</t>
  </si>
  <si>
    <t>市部計</t>
  </si>
  <si>
    <t>郡部計</t>
  </si>
  <si>
    <t>前橋市</t>
  </si>
  <si>
    <t>高崎市</t>
  </si>
  <si>
    <t>桐生市</t>
  </si>
  <si>
    <t>伊勢崎市</t>
  </si>
  <si>
    <t>太田市</t>
  </si>
  <si>
    <t>沼田市</t>
  </si>
  <si>
    <t>館林市</t>
  </si>
  <si>
    <t>渋川市</t>
  </si>
  <si>
    <t>藤岡市</t>
  </si>
  <si>
    <t>富岡市</t>
  </si>
  <si>
    <t>安中市</t>
  </si>
  <si>
    <t>勢多郡</t>
  </si>
  <si>
    <t>群馬郡</t>
  </si>
  <si>
    <t>北群馬郡</t>
  </si>
  <si>
    <t>多野郡</t>
  </si>
  <si>
    <t>甘楽郡</t>
  </si>
  <si>
    <t>碓氷郡</t>
  </si>
  <si>
    <t>吾妻郡</t>
  </si>
  <si>
    <t>利根郡</t>
  </si>
  <si>
    <t>佐波郡</t>
  </si>
  <si>
    <t>新田郡</t>
  </si>
  <si>
    <t>山田郡</t>
  </si>
  <si>
    <t>邑楽郡</t>
  </si>
  <si>
    <t>（単位：戸）</t>
  </si>
  <si>
    <t>総数</t>
  </si>
  <si>
    <t>木造</t>
  </si>
  <si>
    <t>非木造</t>
  </si>
  <si>
    <t>総数比</t>
  </si>
  <si>
    <t>前年比</t>
  </si>
  <si>
    <t>ＳＲＣ</t>
  </si>
  <si>
    <t>ＲＣ</t>
  </si>
  <si>
    <t>Ｓ</t>
  </si>
  <si>
    <t>その他</t>
  </si>
  <si>
    <t>市部・郡部別</t>
  </si>
  <si>
    <t>戸数</t>
  </si>
  <si>
    <t>総計</t>
  </si>
  <si>
    <t>持家</t>
  </si>
  <si>
    <t>貸家</t>
  </si>
  <si>
    <t>給与住宅</t>
  </si>
  <si>
    <t xml:space="preserve"> 床面積</t>
  </si>
  <si>
    <t>分譲住宅</t>
  </si>
  <si>
    <t>利用関係別</t>
  </si>
  <si>
    <t>建て方別</t>
  </si>
  <si>
    <t>年度</t>
  </si>
  <si>
    <t>総　　計</t>
  </si>
  <si>
    <t>給与住宅</t>
  </si>
  <si>
    <t>分譲住宅</t>
  </si>
  <si>
    <t>利　　用　　関　　係　　別</t>
  </si>
  <si>
    <t>平成</t>
  </si>
  <si>
    <t>平成</t>
  </si>
  <si>
    <t>年度</t>
  </si>
  <si>
    <t>平成</t>
  </si>
  <si>
    <t>持家率</t>
  </si>
  <si>
    <t>全　　国</t>
  </si>
  <si>
    <t>一戸建・長屋建</t>
  </si>
  <si>
    <t>共同建</t>
  </si>
  <si>
    <t>建て方別（県）</t>
  </si>
  <si>
    <t>年度</t>
  </si>
  <si>
    <t>年度</t>
  </si>
  <si>
    <t>平成</t>
  </si>
  <si>
    <t>１１</t>
  </si>
  <si>
    <t>１２</t>
  </si>
  <si>
    <t>１３</t>
  </si>
  <si>
    <t>１４</t>
  </si>
  <si>
    <t>１１</t>
  </si>
  <si>
    <t>１２</t>
  </si>
  <si>
    <t>１３</t>
  </si>
  <si>
    <t>１４</t>
  </si>
  <si>
    <t>％は前年度比</t>
  </si>
  <si>
    <t>月</t>
  </si>
  <si>
    <t>戸　　数</t>
  </si>
  <si>
    <t xml:space="preserve"> 床　面　積</t>
  </si>
  <si>
    <t>持　　　家</t>
  </si>
  <si>
    <t>給　与　住　宅</t>
  </si>
  <si>
    <t>分　譲　住　宅</t>
  </si>
  <si>
    <t>一戸建・長屋建</t>
  </si>
  <si>
    <t>共　同　建</t>
  </si>
  <si>
    <t>新　設　住　宅　総　計</t>
  </si>
  <si>
    <t>建　　て　　方　　別</t>
  </si>
  <si>
    <t>持　家　率</t>
  </si>
  <si>
    <t>貸　　　家</t>
  </si>
  <si>
    <t>新設住宅総計</t>
  </si>
  <si>
    <t>利  　 用   　関　   係　   別</t>
  </si>
  <si>
    <t>建　 て　 方　 別</t>
  </si>
  <si>
    <t>持  　家</t>
  </si>
  <si>
    <t>貸  　家</t>
  </si>
  <si>
    <t>給 与 住 宅</t>
  </si>
  <si>
    <t>分 譲 住 宅</t>
  </si>
  <si>
    <t>一 戸 建・ 長 屋 建</t>
  </si>
  <si>
    <t>共  同  建</t>
  </si>
  <si>
    <t>全  国</t>
  </si>
  <si>
    <t>全国</t>
  </si>
  <si>
    <t>群馬県</t>
  </si>
  <si>
    <t>注：％は前年同月比</t>
  </si>
  <si>
    <t>単位：戸</t>
  </si>
  <si>
    <t>利　　　用　　　関　　　係　　　別</t>
  </si>
  <si>
    <t>建　　て　　方　　別</t>
  </si>
  <si>
    <t>持　　      　家</t>
  </si>
  <si>
    <t>貸　　      　家</t>
  </si>
  <si>
    <t>給 　与 　住 　宅</t>
  </si>
  <si>
    <t>分 　譲 　住 　宅</t>
  </si>
  <si>
    <t>共   　同   　建</t>
  </si>
  <si>
    <t>％は前年同月比</t>
  </si>
  <si>
    <t>４月</t>
  </si>
  <si>
    <t>５月</t>
  </si>
  <si>
    <t>６月</t>
  </si>
  <si>
    <t>７月</t>
  </si>
  <si>
    <t>８月</t>
  </si>
  <si>
    <t>９月</t>
  </si>
  <si>
    <t>１０月</t>
  </si>
  <si>
    <t>１１月</t>
  </si>
  <si>
    <t>１２月</t>
  </si>
  <si>
    <t>１月</t>
  </si>
  <si>
    <t>２月</t>
  </si>
  <si>
    <t>３月</t>
  </si>
  <si>
    <t>１１月</t>
  </si>
  <si>
    <t>地域別新設住宅着工戸数の推移（建て方別）</t>
  </si>
  <si>
    <t>地域別新設住宅着工戸数の推移（利用関係別）</t>
  </si>
  <si>
    <r>
      <rPr>
        <sz val="9.6"/>
        <color indexed="8"/>
        <rFont val="ＭＳ 明朝"/>
        <family val="1"/>
      </rPr>
      <t>一戸建･</t>
    </r>
    <r>
      <rPr>
        <sz val="9.6"/>
        <color indexed="8"/>
        <rFont val="ＭＳ 明朝"/>
        <family val="1"/>
      </rPr>
      <t>長屋建</t>
    </r>
  </si>
  <si>
    <t>新設住宅着工戸数・床面積の推移</t>
  </si>
  <si>
    <t>年度計</t>
  </si>
  <si>
    <t>構造別新設住宅着工戸数の推移</t>
  </si>
  <si>
    <t>１月</t>
  </si>
  <si>
    <t>年度計</t>
  </si>
  <si>
    <t>利　　用　　関　　係　　別</t>
  </si>
  <si>
    <t>持家+分譲</t>
  </si>
  <si>
    <t>貸家+給与</t>
  </si>
  <si>
    <t>元</t>
  </si>
  <si>
    <t>新設住宅総計</t>
  </si>
  <si>
    <t>年度</t>
  </si>
  <si>
    <t>元</t>
  </si>
  <si>
    <t>年度</t>
  </si>
  <si>
    <t>グラフ用</t>
  </si>
  <si>
    <t>利用関係別割合</t>
  </si>
  <si>
    <t>持家</t>
  </si>
  <si>
    <t>貸家</t>
  </si>
  <si>
    <t>分譲</t>
  </si>
  <si>
    <t>給与</t>
  </si>
  <si>
    <t>全国</t>
  </si>
  <si>
    <t>利用関係別戸当り床面積の推移（全国・群馬県）</t>
  </si>
  <si>
    <t>持家</t>
  </si>
  <si>
    <t>貸家</t>
  </si>
  <si>
    <t>平成</t>
  </si>
  <si>
    <t>単位：戸</t>
  </si>
  <si>
    <t>前年度比</t>
  </si>
  <si>
    <t>前年度比</t>
  </si>
  <si>
    <t>１５</t>
  </si>
  <si>
    <t>１５</t>
  </si>
  <si>
    <t>注：％は前年度同月比 。</t>
  </si>
  <si>
    <t>１６</t>
  </si>
  <si>
    <t>１６</t>
  </si>
  <si>
    <t>※市町村合併については、合併の行われた翌月から地域別の戸数に反映されていますので、前年度比については、必ずしも同条件での比にはなりません。ご注意ください。</t>
  </si>
  <si>
    <t>計</t>
  </si>
  <si>
    <t>１７</t>
  </si>
  <si>
    <t>みどり市</t>
  </si>
  <si>
    <t>１７</t>
  </si>
  <si>
    <t>１８</t>
  </si>
  <si>
    <t>１９</t>
  </si>
  <si>
    <t>１９</t>
  </si>
  <si>
    <t>２０</t>
  </si>
  <si>
    <t>２０</t>
  </si>
  <si>
    <t>第11表（00全国）より」</t>
  </si>
  <si>
    <t>２１</t>
  </si>
  <si>
    <t>２１</t>
  </si>
  <si>
    <t>年度</t>
  </si>
  <si>
    <t>※グラフの書き換えは、グラフのところで右クリック、データの選択を押す。年度書き換えも忘れない。データの書き換えをするときに右横のセル模様のボタンを押すと編集画面に戻る。</t>
  </si>
  <si>
    <t>※非表示の列があるので、編集時にはセルを表示（右クリック、再表示を選択）してから作業をすること</t>
  </si>
  <si>
    <t>２２</t>
  </si>
  <si>
    <t>２２</t>
  </si>
  <si>
    <t>※作業内容</t>
  </si>
  <si>
    <t>③黄色の列を非表示に戻す。</t>
  </si>
  <si>
    <t>①非表示の列（黄色のセル）を再表示し、前年度の戸数を入力する。</t>
  </si>
  <si>
    <t>②緑と白のセルに当該年度の戸数を入力する。</t>
  </si>
  <si>
    <t>戸数</t>
  </si>
  <si>
    <t>床面積</t>
  </si>
  <si>
    <t>２３</t>
  </si>
  <si>
    <t>２３</t>
  </si>
  <si>
    <t>２４</t>
  </si>
  <si>
    <t>計</t>
  </si>
  <si>
    <t>-</t>
  </si>
  <si>
    <t>床面積</t>
  </si>
  <si>
    <t>戸数</t>
  </si>
  <si>
    <t>総　　計</t>
  </si>
  <si>
    <t>平成２６年度　新設住宅着工戸数　（平成２５年度との比較）</t>
  </si>
  <si>
    <t>２６年度</t>
  </si>
  <si>
    <t>２５年度</t>
  </si>
  <si>
    <t xml:space="preserve"> 平成２６年度　新設住宅着工戸数・床面積</t>
  </si>
  <si>
    <t>平成２５年度</t>
  </si>
  <si>
    <t>平成２６年度　新設住宅着工戸数（全国との比較）</t>
  </si>
  <si>
    <t>２５</t>
  </si>
  <si>
    <t>２６年度</t>
  </si>
  <si>
    <t>２６年度計</t>
  </si>
  <si>
    <t>２5</t>
  </si>
  <si>
    <t>２６年度計</t>
  </si>
  <si>
    <t>２６年度</t>
  </si>
  <si>
    <t>平成２６年度新設住宅着工戸数利用関係別割合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</si>
</sst>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
    <numFmt numFmtId="179" formatCode="0.0000%"/>
    <numFmt numFmtId="180" formatCode="0.0"/>
    <numFmt numFmtId="181" formatCode="#,##0_ "/>
    <numFmt numFmtId="182" formatCode="0.0%;[Black]\-0.0%"/>
    <numFmt numFmtId="183" formatCode="#,##0.0;[Black]\-#,##0.0"/>
    <numFmt numFmtId="184" formatCode="#,##0.0"/>
    <numFmt numFmtId="185" formatCode="0.0;[Black]\-0.0"/>
    <numFmt numFmtId="186" formatCode="0;[Black]\-0"/>
    <numFmt numFmtId="187" formatCode="#,##0_);[Red]\(#,##0\)"/>
    <numFmt numFmtId="188" formatCode="#,##0_ ;[Red]\-#,##0\ "/>
    <numFmt numFmtId="189" formatCode="0_);[Red]\(0\)"/>
    <numFmt numFmtId="190" formatCode="0.0_ "/>
    <numFmt numFmtId="191" formatCode="0%;[Black]\-0%"/>
    <numFmt numFmtId="192" formatCode="0.00%;[Black]\-0.00%"/>
    <numFmt numFmtId="193" formatCode="0.000%;[Black]\-0.000%"/>
    <numFmt numFmtId="194" formatCode="0.0000%;[Black]\-0.0000%"/>
    <numFmt numFmtId="195" formatCode="###,###,##0;&quot;-&quot;##,###,##0"/>
    <numFmt numFmtId="196" formatCode="#,##0_);\(#,##0\)"/>
    <numFmt numFmtId="197" formatCode="&quot;¥&quot;#,##0_);[Red]\(&quot;¥&quot;#,##0\)"/>
  </numFmts>
  <fonts count="103">
    <font>
      <sz val="11"/>
      <name val="ＭＳ Ｐゴシック"/>
      <family val="3"/>
    </font>
    <font>
      <b/>
      <sz val="11"/>
      <name val="ＭＳ Ｐゴシック"/>
      <family val="3"/>
    </font>
    <font>
      <i/>
      <sz val="11"/>
      <name val="ＭＳ Ｐゴシック"/>
      <family val="3"/>
    </font>
    <font>
      <b/>
      <i/>
      <sz val="11"/>
      <name val="ＭＳ Ｐゴシック"/>
      <family val="3"/>
    </font>
    <font>
      <sz val="9.6"/>
      <color indexed="8"/>
      <name val="ＭＳ 明朝"/>
      <family val="1"/>
    </font>
    <font>
      <sz val="6"/>
      <name val="ＭＳ Ｐゴシック"/>
      <family val="3"/>
    </font>
    <font>
      <sz val="22"/>
      <color indexed="8"/>
      <name val="ＭＳ 明朝"/>
      <family val="1"/>
    </font>
    <font>
      <sz val="22"/>
      <name val="ＭＳ Ｐゴシック"/>
      <family val="3"/>
    </font>
    <font>
      <sz val="9.5"/>
      <name val="ＭＳ 明朝"/>
      <family val="1"/>
    </font>
    <font>
      <b/>
      <sz val="16"/>
      <name val="ＭＳ 明朝"/>
      <family val="1"/>
    </font>
    <font>
      <sz val="11"/>
      <name val="ＭＳ 明朝"/>
      <family val="1"/>
    </font>
    <font>
      <sz val="12"/>
      <color indexed="8"/>
      <name val="ＭＳ 明朝"/>
      <family val="1"/>
    </font>
    <font>
      <sz val="10"/>
      <color indexed="8"/>
      <name val="ＭＳ 明朝"/>
      <family val="1"/>
    </font>
    <font>
      <sz val="10"/>
      <name val="ＭＳ 明朝"/>
      <family val="1"/>
    </font>
    <font>
      <sz val="7.95"/>
      <color indexed="8"/>
      <name val="ＭＳ 明朝"/>
      <family val="1"/>
    </font>
    <font>
      <sz val="8"/>
      <name val="ＭＳ 明朝"/>
      <family val="1"/>
    </font>
    <font>
      <b/>
      <sz val="16"/>
      <color indexed="8"/>
      <name val="ＭＳ 明朝"/>
      <family val="1"/>
    </font>
    <font>
      <sz val="11"/>
      <color indexed="8"/>
      <name val="ＭＳ 明朝"/>
      <family val="1"/>
    </font>
    <font>
      <sz val="9"/>
      <color indexed="8"/>
      <name val="ＭＳ 明朝"/>
      <family val="1"/>
    </font>
    <font>
      <b/>
      <sz val="14"/>
      <name val="ＭＳ Ｐゴシック"/>
      <family val="3"/>
    </font>
    <font>
      <sz val="11"/>
      <color indexed="10"/>
      <name val="ＭＳ Ｐゴシック"/>
      <family val="3"/>
    </font>
    <font>
      <sz val="9.6"/>
      <name val="ＭＳ 明朝"/>
      <family val="1"/>
    </font>
    <font>
      <sz val="8"/>
      <color indexed="8"/>
      <name val="ＭＳ ゴシック"/>
      <family val="3"/>
    </font>
    <font>
      <sz val="11"/>
      <color indexed="8"/>
      <name val="ＭＳ Ｐゴシック"/>
      <family val="3"/>
    </font>
    <font>
      <sz val="15.75"/>
      <color indexed="8"/>
      <name val="ＭＳ Ｐゴシック"/>
      <family val="3"/>
    </font>
    <font>
      <sz val="10"/>
      <color indexed="8"/>
      <name val="ＭＳ Ｐゴシック"/>
      <family val="3"/>
    </font>
    <font>
      <sz val="12"/>
      <color indexed="8"/>
      <name val="ＭＳ Ｐゴシック"/>
      <family val="3"/>
    </font>
    <font>
      <sz val="9.2"/>
      <color indexed="8"/>
      <name val="ＭＳ Ｐゴシック"/>
      <family val="3"/>
    </font>
    <font>
      <sz val="10.75"/>
      <color indexed="8"/>
      <name val="ＭＳ Ｐゴシック"/>
      <family val="3"/>
    </font>
    <font>
      <sz val="11.5"/>
      <color indexed="8"/>
      <name val="ＭＳ Ｐゴシック"/>
      <family val="3"/>
    </font>
    <font>
      <sz val="15.5"/>
      <color indexed="8"/>
      <name val="ＭＳ Ｐゴシック"/>
      <family val="3"/>
    </font>
    <font>
      <sz val="15.25"/>
      <color indexed="8"/>
      <name val="ＭＳ Ｐゴシック"/>
      <family val="3"/>
    </font>
    <font>
      <sz val="10.1"/>
      <color indexed="8"/>
      <name val="ＭＳ Ｐゴシック"/>
      <family val="3"/>
    </font>
    <font>
      <sz val="4.5"/>
      <color indexed="8"/>
      <name val="ＭＳ Ｐゴシック"/>
      <family val="3"/>
    </font>
    <font>
      <sz val="8"/>
      <color indexed="8"/>
      <name val="ＭＳ Ｐゴシック"/>
      <family val="3"/>
    </font>
    <font>
      <sz val="7.75"/>
      <color indexed="8"/>
      <name val="ＭＳ Ｐゴシック"/>
      <family val="3"/>
    </font>
    <font>
      <sz val="7.35"/>
      <color indexed="8"/>
      <name val="ＭＳ Ｐゴシック"/>
      <family val="3"/>
    </font>
    <font>
      <sz val="10"/>
      <color indexed="8"/>
      <name val="ＭＳ ゴシック"/>
      <family val="3"/>
    </font>
    <font>
      <sz val="8"/>
      <color indexed="8"/>
      <name val="ＭＳ 明朝"/>
      <family val="1"/>
    </font>
    <font>
      <sz val="16"/>
      <name val="ＭＳ 明朝"/>
      <family val="1"/>
    </font>
    <font>
      <sz val="9"/>
      <color indexed="8"/>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5"/>
      <color indexed="8"/>
      <name val="ＭＳ 明朝"/>
      <family val="1"/>
    </font>
    <font>
      <b/>
      <sz val="9.6"/>
      <color indexed="10"/>
      <name val="ＭＳ 明朝"/>
      <family val="1"/>
    </font>
    <font>
      <b/>
      <sz val="9.5"/>
      <color indexed="10"/>
      <name val="ＭＳ 明朝"/>
      <family val="1"/>
    </font>
    <font>
      <sz val="11"/>
      <color indexed="55"/>
      <name val="ＭＳ 明朝"/>
      <family val="1"/>
    </font>
    <font>
      <sz val="11"/>
      <color indexed="9"/>
      <name val="ＭＳ 明朝"/>
      <family val="1"/>
    </font>
    <font>
      <sz val="11"/>
      <color indexed="55"/>
      <name val="ＭＳ Ｐゴシック"/>
      <family val="3"/>
    </font>
    <font>
      <b/>
      <sz val="11"/>
      <color indexed="55"/>
      <name val="ＭＳ Ｐゴシック"/>
      <family val="3"/>
    </font>
    <font>
      <sz val="9.6"/>
      <color indexed="9"/>
      <name val="ＭＳ 明朝"/>
      <family val="1"/>
    </font>
    <font>
      <sz val="9.5"/>
      <color indexed="9"/>
      <name val="ＭＳ 明朝"/>
      <family val="1"/>
    </font>
    <font>
      <sz val="11.75"/>
      <color indexed="8"/>
      <name val="ＭＳ Ｐゴシック"/>
      <family val="3"/>
    </font>
    <font>
      <b/>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0"/>
      <color theme="1"/>
      <name val="ＭＳ 明朝"/>
      <family val="1"/>
    </font>
    <font>
      <sz val="10"/>
      <color theme="1"/>
      <name val="ＭＳ ゴシック"/>
      <family val="3"/>
    </font>
    <font>
      <sz val="11"/>
      <color theme="1"/>
      <name val="ＭＳ 明朝"/>
      <family val="1"/>
    </font>
    <font>
      <sz val="11"/>
      <color theme="1"/>
      <name val="ＭＳ Ｐゴシック"/>
      <family val="3"/>
    </font>
    <font>
      <sz val="9.6"/>
      <color theme="1"/>
      <name val="ＭＳ 明朝"/>
      <family val="1"/>
    </font>
    <font>
      <sz val="9.5"/>
      <color theme="1"/>
      <name val="ＭＳ 明朝"/>
      <family val="1"/>
    </font>
    <font>
      <b/>
      <sz val="9.6"/>
      <color rgb="FFFF0000"/>
      <name val="ＭＳ 明朝"/>
      <family val="1"/>
    </font>
    <font>
      <b/>
      <sz val="9.5"/>
      <color rgb="FFFF0000"/>
      <name val="ＭＳ 明朝"/>
      <family val="1"/>
    </font>
    <font>
      <sz val="11"/>
      <color theme="0" tint="-0.3499799966812134"/>
      <name val="ＭＳ 明朝"/>
      <family val="1"/>
    </font>
    <font>
      <sz val="11"/>
      <color theme="0"/>
      <name val="ＭＳ 明朝"/>
      <family val="1"/>
    </font>
    <font>
      <sz val="11"/>
      <color theme="0" tint="-0.3499799966812134"/>
      <name val="ＭＳ Ｐゴシック"/>
      <family val="3"/>
    </font>
    <font>
      <b/>
      <sz val="11"/>
      <color theme="0" tint="-0.3499799966812134"/>
      <name val="ＭＳ Ｐゴシック"/>
      <family val="3"/>
    </font>
    <font>
      <sz val="9"/>
      <color theme="1"/>
      <name val="ＭＳ 明朝"/>
      <family val="1"/>
    </font>
    <font>
      <sz val="11"/>
      <color theme="0"/>
      <name val="ＭＳ Ｐゴシック"/>
      <family val="3"/>
    </font>
    <font>
      <sz val="9.6"/>
      <color theme="0"/>
      <name val="ＭＳ 明朝"/>
      <family val="1"/>
    </font>
    <font>
      <sz val="9.5"/>
      <color theme="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4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thin">
        <color indexed="8"/>
      </left>
      <right>
        <color indexed="63"/>
      </right>
      <top style="double">
        <color indexed="8"/>
      </top>
      <bottom>
        <color indexed="63"/>
      </bottom>
    </border>
    <border>
      <left style="double">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medium">
        <color indexed="8"/>
      </right>
      <top style="thin">
        <color indexed="8"/>
      </top>
      <bottom style="thin"/>
    </border>
    <border>
      <left>
        <color indexed="63"/>
      </left>
      <right>
        <color indexed="63"/>
      </right>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style="medium"/>
    </border>
    <border>
      <left style="thin">
        <color indexed="8"/>
      </left>
      <right>
        <color indexed="63"/>
      </right>
      <top style="thin">
        <color indexed="8"/>
      </top>
      <bottom style="double">
        <color indexed="8"/>
      </bottom>
    </border>
    <border>
      <left style="medium">
        <color indexed="8"/>
      </left>
      <right>
        <color indexed="63"/>
      </right>
      <top style="thin"/>
      <bottom style="thin">
        <color indexed="8"/>
      </bottom>
    </border>
    <border>
      <left style="thin">
        <color indexed="8"/>
      </left>
      <right>
        <color indexed="63"/>
      </right>
      <top style="thin"/>
      <bottom style="thin">
        <color indexed="8"/>
      </bottom>
    </border>
    <border>
      <left style="thin">
        <color indexed="8"/>
      </left>
      <right style="medium">
        <color indexed="8"/>
      </right>
      <top style="thin"/>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double"/>
    </border>
    <border>
      <left style="thin"/>
      <right>
        <color indexed="63"/>
      </right>
      <top>
        <color indexed="63"/>
      </top>
      <bottom style="thin"/>
    </border>
    <border>
      <left style="thin"/>
      <right>
        <color indexed="63"/>
      </right>
      <top style="thin"/>
      <bottom style="mediu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color indexed="8"/>
      </top>
      <bottom>
        <color indexed="63"/>
      </bottom>
    </border>
    <border>
      <left style="thin"/>
      <right>
        <color indexed="63"/>
      </right>
      <top style="double">
        <color indexed="8"/>
      </top>
      <bottom>
        <color indexed="63"/>
      </bottom>
    </border>
    <border>
      <left style="thin"/>
      <right style="medium"/>
      <top style="thin"/>
      <bottom style="thin"/>
    </border>
    <border>
      <left style="thin"/>
      <right style="thin"/>
      <top style="thin"/>
      <bottom style="thin"/>
    </border>
    <border>
      <left style="medium"/>
      <right style="thin"/>
      <top style="thin"/>
      <bottom style="thin"/>
    </border>
    <border>
      <left style="thin">
        <color indexed="8"/>
      </left>
      <right style="thin">
        <color indexed="8"/>
      </right>
      <top style="thin">
        <color indexed="8"/>
      </top>
      <bottom style="thin"/>
    </border>
    <border>
      <left>
        <color indexed="63"/>
      </left>
      <right style="medium">
        <color indexed="8"/>
      </right>
      <top style="thin">
        <color indexed="8"/>
      </top>
      <bottom style="thin"/>
    </border>
    <border>
      <left style="medium">
        <color indexed="8"/>
      </left>
      <right style="medium">
        <color indexed="8"/>
      </right>
      <top style="thin">
        <color indexed="8"/>
      </top>
      <bottom style="thin"/>
    </border>
    <border>
      <left style="medium"/>
      <right style="thin">
        <color indexed="8"/>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color indexed="63"/>
      </bottom>
    </border>
    <border>
      <left style="thick">
        <color indexed="8"/>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medium"/>
      <top style="thin">
        <color indexed="8"/>
      </top>
      <bottom style="double">
        <color indexed="8"/>
      </bottom>
    </border>
    <border>
      <left style="thin"/>
      <right>
        <color indexed="63"/>
      </right>
      <top style="thin">
        <color indexed="8"/>
      </top>
      <bottom style="medium"/>
    </border>
    <border>
      <left style="thin"/>
      <right style="thin">
        <color indexed="8"/>
      </right>
      <top style="thin"/>
      <bottom style="medium"/>
    </border>
    <border>
      <left style="medium">
        <color indexed="8"/>
      </left>
      <right>
        <color indexed="63"/>
      </right>
      <top style="medium">
        <color indexed="8"/>
      </top>
      <bottom>
        <color indexed="63"/>
      </bottom>
    </border>
    <border>
      <left>
        <color indexed="63"/>
      </left>
      <right style="double">
        <color indexed="8"/>
      </right>
      <top style="thin">
        <color indexed="8"/>
      </top>
      <bottom>
        <color indexed="63"/>
      </bottom>
    </border>
    <border>
      <left style="medium"/>
      <right>
        <color indexed="63"/>
      </right>
      <top style="thin"/>
      <bottom style="thin"/>
    </border>
    <border>
      <left>
        <color indexed="63"/>
      </left>
      <right style="double"/>
      <top style="thin"/>
      <bottom style="thin"/>
    </border>
    <border>
      <left style="thick">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color indexed="63"/>
      </right>
      <top style="medium">
        <color indexed="8"/>
      </top>
      <bottom>
        <color indexed="63"/>
      </bottom>
    </border>
    <border>
      <left>
        <color indexed="63"/>
      </left>
      <right>
        <color indexed="63"/>
      </right>
      <top style="thick">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thick">
        <color indexed="8"/>
      </left>
      <right>
        <color indexed="63"/>
      </right>
      <top style="thin">
        <color indexed="8"/>
      </top>
      <bottom style="medium">
        <color indexed="8"/>
      </bottom>
    </border>
    <border>
      <left style="thin">
        <color indexed="8"/>
      </left>
      <right style="thick">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double">
        <color indexed="8"/>
      </top>
      <bottom>
        <color indexed="63"/>
      </bottom>
    </border>
    <border>
      <left style="medium"/>
      <right>
        <color indexed="63"/>
      </right>
      <top>
        <color indexed="63"/>
      </top>
      <bottom style="double">
        <color indexed="8"/>
      </bottom>
    </border>
    <border>
      <left style="thin">
        <color indexed="8"/>
      </left>
      <right>
        <color indexed="63"/>
      </right>
      <top>
        <color indexed="63"/>
      </top>
      <bottom style="medium"/>
    </border>
    <border>
      <left style="thin">
        <color indexed="8"/>
      </left>
      <right>
        <color indexed="63"/>
      </right>
      <top>
        <color indexed="63"/>
      </top>
      <bottom style="medium">
        <color indexed="8"/>
      </bottom>
    </border>
    <border>
      <left style="thin">
        <color indexed="8"/>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color indexed="8"/>
      </left>
      <right>
        <color indexed="63"/>
      </right>
      <top style="thin">
        <color indexed="8"/>
      </top>
      <bottom style="medium">
        <color indexed="8"/>
      </bottom>
    </border>
    <border>
      <left style="medium"/>
      <right style="medium"/>
      <top style="medium"/>
      <bottom>
        <color indexed="63"/>
      </bottom>
    </border>
    <border>
      <left style="medium"/>
      <right style="medium"/>
      <top>
        <color indexed="63"/>
      </top>
      <bottom style="mediu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
      <left style="medium"/>
      <right style="medium"/>
      <top>
        <color indexed="63"/>
      </top>
      <bottom style="thin"/>
    </border>
    <border>
      <left>
        <color indexed="63"/>
      </left>
      <right style="double"/>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thin">
        <color indexed="8"/>
      </right>
      <top style="double"/>
      <bottom style="thin"/>
    </border>
    <border>
      <left style="thin"/>
      <right style="thin">
        <color indexed="8"/>
      </right>
      <top>
        <color indexed="63"/>
      </top>
      <bottom style="thin"/>
    </border>
    <border>
      <left style="thin"/>
      <right style="thin">
        <color indexed="8"/>
      </right>
      <top style="thin"/>
      <bottom style="double"/>
    </border>
    <border>
      <left style="thin"/>
      <right>
        <color indexed="63"/>
      </right>
      <top>
        <color indexed="63"/>
      </top>
      <bottom>
        <color indexed="63"/>
      </bottom>
    </border>
    <border>
      <left style="thin">
        <color indexed="8"/>
      </left>
      <right style="thin">
        <color indexed="8"/>
      </right>
      <top style="thin"/>
      <bottom style="thin"/>
    </border>
    <border>
      <left style="thin">
        <color indexed="8"/>
      </left>
      <right>
        <color indexed="63"/>
      </right>
      <top style="thin"/>
      <bottom style="thin"/>
    </border>
    <border>
      <left>
        <color indexed="63"/>
      </left>
      <right style="medium">
        <color indexed="8"/>
      </right>
      <top style="thin"/>
      <bottom style="thin"/>
    </border>
    <border>
      <left style="medium">
        <color indexed="8"/>
      </left>
      <right style="medium">
        <color indexed="8"/>
      </right>
      <top style="thin"/>
      <bottom style="thin"/>
    </border>
    <border>
      <left style="thin"/>
      <right style="thin"/>
      <top style="thin"/>
      <bottom style="medium"/>
    </border>
    <border>
      <left>
        <color indexed="63"/>
      </left>
      <right style="double"/>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medium">
        <color indexed="8"/>
      </left>
      <right style="medium">
        <color indexed="8"/>
      </right>
      <top style="thin"/>
      <bottom>
        <color indexed="63"/>
      </bottom>
    </border>
    <border>
      <left style="thin"/>
      <right style="medium">
        <color indexed="8"/>
      </right>
      <top style="thin"/>
      <bottom style="thin"/>
    </border>
    <border>
      <left style="thin">
        <color indexed="8"/>
      </left>
      <right style="thin">
        <color indexed="8"/>
      </right>
      <top style="double">
        <color indexed="8"/>
      </top>
      <bottom>
        <color indexed="63"/>
      </bottom>
    </border>
    <border>
      <left>
        <color indexed="63"/>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top style="medium"/>
      <bottom>
        <color indexed="63"/>
      </bottom>
    </border>
    <border>
      <left>
        <color indexed="63"/>
      </left>
      <right style="medium"/>
      <top style="thin">
        <color indexed="8"/>
      </top>
      <bottom style="thin">
        <color indexed="8"/>
      </bottom>
    </border>
    <border>
      <left style="medium"/>
      <right>
        <color indexed="63"/>
      </right>
      <top style="thin">
        <color indexed="8"/>
      </top>
      <bottom style="medium"/>
    </border>
    <border>
      <left style="double">
        <color indexed="8"/>
      </left>
      <right>
        <color indexed="63"/>
      </right>
      <top style="thin">
        <color indexed="8"/>
      </top>
      <bottom style="medium"/>
    </border>
    <border>
      <left style="thick">
        <color indexed="8"/>
      </left>
      <right style="thick">
        <color indexed="8"/>
      </right>
      <top style="thick">
        <color indexed="8"/>
      </top>
      <bottom>
        <color indexed="63"/>
      </bottom>
    </border>
    <border>
      <left style="thick">
        <color indexed="8"/>
      </left>
      <right style="thick">
        <color indexed="8"/>
      </right>
      <top style="thin">
        <color indexed="8"/>
      </top>
      <bottom>
        <color indexed="63"/>
      </bottom>
    </border>
    <border>
      <left>
        <color indexed="63"/>
      </left>
      <right style="thin">
        <color indexed="8"/>
      </right>
      <top style="thin">
        <color indexed="8"/>
      </top>
      <bottom style="thin"/>
    </border>
    <border>
      <left style="medium"/>
      <right>
        <color indexed="63"/>
      </right>
      <top style="medium"/>
      <bottom>
        <color indexed="63"/>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thin">
        <color indexed="8"/>
      </top>
      <bottom>
        <color indexed="63"/>
      </bottom>
    </border>
    <border>
      <left style="medium"/>
      <right>
        <color indexed="63"/>
      </right>
      <top style="thin">
        <color indexed="8"/>
      </top>
      <bottom>
        <color indexed="63"/>
      </bottom>
    </border>
    <border>
      <left style="medium"/>
      <right style="medium">
        <color indexed="8"/>
      </right>
      <top style="thin">
        <color indexed="8"/>
      </top>
      <bottom>
        <color indexed="63"/>
      </bottom>
    </border>
    <border>
      <left style="medium"/>
      <right style="medium">
        <color indexed="8"/>
      </right>
      <top style="thin">
        <color indexed="8"/>
      </top>
      <bottom style="thin">
        <color indexed="8"/>
      </bottom>
    </border>
    <border>
      <left style="thin">
        <color indexed="8"/>
      </left>
      <right style="medium"/>
      <top style="thin">
        <color indexed="8"/>
      </top>
      <bottom style="thin">
        <color indexed="8"/>
      </bottom>
    </border>
    <border>
      <left style="medium"/>
      <right style="medium">
        <color indexed="8"/>
      </right>
      <top>
        <color indexed="63"/>
      </top>
      <bottom>
        <color indexed="63"/>
      </bottom>
    </border>
    <border>
      <left style="thin">
        <color indexed="8"/>
      </left>
      <right style="medium"/>
      <top>
        <color indexed="63"/>
      </top>
      <bottom>
        <color indexed="63"/>
      </bottom>
    </border>
    <border>
      <left style="medium"/>
      <right style="medium">
        <color indexed="8"/>
      </right>
      <top style="thin">
        <color indexed="8"/>
      </top>
      <bottom style="thin"/>
    </border>
    <border>
      <left style="thin">
        <color indexed="8"/>
      </left>
      <right style="medium"/>
      <top style="thin">
        <color indexed="8"/>
      </top>
      <bottom style="thin"/>
    </border>
    <border>
      <left style="thin">
        <color indexed="8"/>
      </left>
      <right style="thin">
        <color indexed="8"/>
      </right>
      <top style="thin">
        <color indexed="8"/>
      </top>
      <bottom style="medium"/>
    </border>
    <border>
      <left style="thin">
        <color indexed="8"/>
      </left>
      <right style="thin">
        <color indexed="8"/>
      </right>
      <top>
        <color indexed="63"/>
      </top>
      <bottom style="medium"/>
    </border>
    <border>
      <left>
        <color indexed="63"/>
      </left>
      <right style="thin">
        <color indexed="8"/>
      </right>
      <top style="double">
        <color indexed="8"/>
      </top>
      <bottom>
        <color indexed="63"/>
      </bottom>
    </border>
    <border>
      <left style="thin">
        <color indexed="8"/>
      </left>
      <right style="medium"/>
      <top style="thin"/>
      <bottom style="thin"/>
    </border>
    <border>
      <left style="thin">
        <color indexed="8"/>
      </left>
      <right style="medium"/>
      <top style="thin"/>
      <bottom>
        <color indexed="63"/>
      </bottom>
    </border>
    <border>
      <left style="thin">
        <color indexed="8"/>
      </left>
      <right>
        <color indexed="63"/>
      </right>
      <top style="thin">
        <color indexed="8"/>
      </top>
      <bottom style="thick">
        <color indexed="8"/>
      </bottom>
    </border>
    <border>
      <left style="medium">
        <color indexed="8"/>
      </left>
      <right>
        <color indexed="63"/>
      </right>
      <top>
        <color indexed="63"/>
      </top>
      <bottom style="thick">
        <color indexed="8"/>
      </bottom>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color indexed="63"/>
      </left>
      <right>
        <color indexed="63"/>
      </right>
      <top>
        <color indexed="63"/>
      </top>
      <bottom style="thick">
        <color indexed="8"/>
      </bottom>
    </border>
    <border>
      <left style="thick">
        <color indexed="8"/>
      </left>
      <right style="medium">
        <color indexed="8"/>
      </right>
      <top style="thin">
        <color indexed="8"/>
      </top>
      <bottom>
        <color indexed="63"/>
      </bottom>
    </border>
    <border>
      <left style="thick">
        <color indexed="8"/>
      </left>
      <right style="medium">
        <color indexed="8"/>
      </right>
      <top style="thin">
        <color indexed="8"/>
      </top>
      <bottom style="double">
        <color indexed="8"/>
      </bottom>
    </border>
    <border>
      <left style="thick">
        <color indexed="8"/>
      </left>
      <right style="medium">
        <color indexed="8"/>
      </right>
      <top>
        <color indexed="63"/>
      </top>
      <bottom style="thick">
        <color indexed="8"/>
      </bottom>
    </border>
    <border>
      <left style="thin">
        <color indexed="8"/>
      </left>
      <right style="medium">
        <color indexed="8"/>
      </right>
      <top>
        <color indexed="63"/>
      </top>
      <bottom style="thick">
        <color indexed="8"/>
      </bottom>
    </border>
    <border>
      <left style="medium">
        <color indexed="8"/>
      </left>
      <right style="thick">
        <color indexed="8"/>
      </right>
      <top>
        <color indexed="63"/>
      </top>
      <bottom style="thick">
        <color indexed="8"/>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style="thick">
        <color indexed="8"/>
      </right>
      <top style="thin">
        <color indexed="8"/>
      </top>
      <bottom style="thin">
        <color indexed="8"/>
      </bottom>
    </border>
    <border>
      <left>
        <color indexed="63"/>
      </left>
      <right style="thick">
        <color indexed="8"/>
      </right>
      <top style="thin">
        <color indexed="8"/>
      </top>
      <bottom style="medium">
        <color indexed="8"/>
      </bottom>
    </border>
    <border>
      <left style="double">
        <color indexed="8"/>
      </left>
      <right style="double">
        <color indexed="8"/>
      </right>
      <top style="thin">
        <color indexed="8"/>
      </top>
      <bottom style="medium">
        <color indexed="8"/>
      </bottom>
    </border>
    <border>
      <left>
        <color indexed="63"/>
      </left>
      <right style="medium"/>
      <top style="thin">
        <color indexed="8"/>
      </top>
      <bottom style="medium"/>
    </border>
    <border>
      <left style="thin">
        <color indexed="8"/>
      </left>
      <right style="medium"/>
      <top style="thin">
        <color indexed="8"/>
      </top>
      <bottom style="medium"/>
    </border>
    <border>
      <left style="thin">
        <color indexed="8"/>
      </left>
      <right style="double">
        <color indexed="8"/>
      </right>
      <top style="thin">
        <color indexed="8"/>
      </top>
      <bottom style="medium">
        <color indexed="8"/>
      </bottom>
    </border>
    <border>
      <left>
        <color indexed="63"/>
      </left>
      <right>
        <color indexed="63"/>
      </right>
      <top style="thin">
        <color indexed="8"/>
      </top>
      <bottom style="medium"/>
    </border>
    <border>
      <left style="medium"/>
      <right style="medium"/>
      <top>
        <color indexed="63"/>
      </top>
      <bottom>
        <color indexed="63"/>
      </bottom>
    </border>
    <border>
      <left style="medium"/>
      <right style="medium"/>
      <top style="medium"/>
      <bottom style="thin">
        <color indexed="8"/>
      </bottom>
    </border>
    <border>
      <left style="medium"/>
      <right style="medium"/>
      <top style="thin">
        <color indexed="8"/>
      </top>
      <bottom>
        <color indexed="63"/>
      </bottom>
    </border>
    <border>
      <left style="medium"/>
      <right style="medium"/>
      <top style="double">
        <color indexed="8"/>
      </top>
      <bottom style="medium"/>
    </border>
    <border>
      <left style="double">
        <color indexed="8"/>
      </left>
      <right style="medium"/>
      <top style="medium"/>
      <bottom>
        <color indexed="63"/>
      </bottom>
    </border>
    <border>
      <left style="double">
        <color indexed="8"/>
      </left>
      <right style="medium"/>
      <top style="thin">
        <color indexed="8"/>
      </top>
      <bottom style="medium"/>
    </border>
    <border>
      <left style="thin">
        <color indexed="8"/>
      </left>
      <right style="double">
        <color indexed="8"/>
      </right>
      <top style="thin">
        <color indexed="8"/>
      </top>
      <bottom style="medium"/>
    </border>
    <border>
      <left style="double"/>
      <right style="medium"/>
      <top style="thin">
        <color indexed="8"/>
      </top>
      <bottom style="medium"/>
    </border>
    <border>
      <left style="thin">
        <color indexed="8"/>
      </left>
      <right style="double"/>
      <top style="thin">
        <color indexed="8"/>
      </top>
      <bottom style="medium"/>
    </border>
    <border>
      <left style="medium">
        <color indexed="8"/>
      </left>
      <right style="thin">
        <color indexed="8"/>
      </right>
      <top style="thin"/>
      <bottom style="thin"/>
    </border>
    <border>
      <left>
        <color indexed="63"/>
      </left>
      <right style="medium"/>
      <top style="thin"/>
      <bottom style="thin"/>
    </border>
    <border>
      <left style="medium"/>
      <right style="medium">
        <color indexed="8"/>
      </right>
      <top style="thin"/>
      <bottom style="thin"/>
    </border>
    <border>
      <left>
        <color indexed="63"/>
      </left>
      <right style="thin">
        <color indexed="8"/>
      </right>
      <top style="thin"/>
      <bottom style="thin"/>
    </border>
    <border>
      <left style="thin"/>
      <right style="medium"/>
      <top style="medium"/>
      <bottom>
        <color indexed="63"/>
      </bottom>
    </border>
    <border>
      <left style="thin"/>
      <right style="medium"/>
      <top>
        <color indexed="63"/>
      </top>
      <bottom style="thin"/>
    </border>
    <border>
      <left style="thin"/>
      <right style="medium"/>
      <top style="double"/>
      <bottom style="thin"/>
    </border>
    <border>
      <left style="thin"/>
      <right style="medium"/>
      <top>
        <color indexed="63"/>
      </top>
      <bottom style="double"/>
    </border>
    <border>
      <left style="thin">
        <color indexed="8"/>
      </left>
      <right style="thin">
        <color indexed="8"/>
      </right>
      <top>
        <color indexed="63"/>
      </top>
      <bottom style="thin">
        <color indexed="8"/>
      </bottom>
    </border>
    <border>
      <left style="thin">
        <color indexed="8"/>
      </left>
      <right>
        <color indexed="63"/>
      </right>
      <top style="thin"/>
      <bottom style="medium">
        <color indexed="8"/>
      </bottom>
    </border>
    <border>
      <left style="thin">
        <color indexed="8"/>
      </left>
      <right style="medium"/>
      <top style="thin"/>
      <bottom style="medium">
        <color indexed="8"/>
      </bottom>
    </border>
    <border>
      <left style="thin"/>
      <right style="medium"/>
      <top style="double">
        <color indexed="8"/>
      </top>
      <bottom style="thin"/>
    </border>
    <border>
      <left>
        <color indexed="63"/>
      </left>
      <right style="thin">
        <color indexed="8"/>
      </right>
      <top style="thin"/>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double">
        <color indexed="8"/>
      </bottom>
    </border>
    <border>
      <left style="medium"/>
      <right style="thin"/>
      <top>
        <color indexed="63"/>
      </top>
      <bottom style="thin"/>
    </border>
    <border>
      <left style="medium"/>
      <right style="thin"/>
      <top style="double"/>
      <bottom style="thin"/>
    </border>
    <border>
      <left>
        <color indexed="63"/>
      </left>
      <right>
        <color indexed="63"/>
      </right>
      <top style="double">
        <color indexed="8"/>
      </top>
      <bottom>
        <color indexed="63"/>
      </bottom>
    </border>
    <border>
      <left style="medium"/>
      <right style="thin"/>
      <top>
        <color indexed="63"/>
      </top>
      <bottom style="double"/>
    </border>
    <border>
      <left style="medium"/>
      <right style="thin"/>
      <top style="medium"/>
      <bottom style="thin"/>
    </border>
    <border>
      <left>
        <color indexed="63"/>
      </left>
      <right>
        <color indexed="63"/>
      </right>
      <top style="medium"/>
      <bottom style="thin">
        <color indexed="8"/>
      </bottom>
    </border>
    <border>
      <left style="thin"/>
      <right>
        <color indexed="63"/>
      </right>
      <top style="medium"/>
      <bottom style="thin">
        <color indexed="8"/>
      </bottom>
    </border>
    <border>
      <left style="medium"/>
      <right style="thin"/>
      <top style="double">
        <color indexed="8"/>
      </top>
      <bottom style="thin"/>
    </border>
    <border>
      <left>
        <color indexed="63"/>
      </left>
      <right>
        <color indexed="63"/>
      </right>
      <top style="double">
        <color indexed="8"/>
      </top>
      <bottom style="thin">
        <color indexed="8"/>
      </bottom>
    </border>
    <border>
      <left style="thin"/>
      <right>
        <color indexed="63"/>
      </right>
      <top style="double">
        <color indexed="8"/>
      </top>
      <bottom style="thin">
        <color indexed="8"/>
      </bottom>
    </border>
    <border>
      <left style="medium"/>
      <right style="thin"/>
      <top>
        <color indexed="63"/>
      </top>
      <bottom style="double">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color indexed="63"/>
      </right>
      <top style="double"/>
      <bottom style="thin">
        <color indexed="8"/>
      </bottom>
    </border>
    <border>
      <left style="thin"/>
      <right>
        <color indexed="63"/>
      </right>
      <top style="double"/>
      <bottom style="thin">
        <color indexed="8"/>
      </bottom>
    </border>
    <border>
      <left style="thin">
        <color indexed="8"/>
      </left>
      <right style="medium"/>
      <top style="double">
        <color indexed="8"/>
      </top>
      <bottom>
        <color indexed="63"/>
      </bottom>
    </border>
    <border>
      <left>
        <color indexed="63"/>
      </left>
      <right>
        <color indexed="63"/>
      </right>
      <top>
        <color indexed="63"/>
      </top>
      <bottom style="thin"/>
    </border>
    <border>
      <left style="thin"/>
      <right>
        <color indexed="63"/>
      </right>
      <top>
        <color indexed="63"/>
      </top>
      <bottom style="double"/>
    </border>
    <border>
      <left style="thin">
        <color indexed="8"/>
      </left>
      <right>
        <color indexed="63"/>
      </right>
      <top style="double">
        <color indexed="8"/>
      </top>
      <bottom style="thin"/>
    </border>
    <border>
      <left style="thin">
        <color indexed="8"/>
      </left>
      <right>
        <color indexed="63"/>
      </right>
      <top>
        <color indexed="63"/>
      </top>
      <bottom style="thin"/>
    </border>
    <border>
      <left style="thin">
        <color indexed="8"/>
      </left>
      <right>
        <color indexed="63"/>
      </right>
      <top>
        <color indexed="63"/>
      </top>
      <bottom style="double">
        <color indexed="8"/>
      </bottom>
    </border>
    <border>
      <left style="thin"/>
      <right>
        <color indexed="63"/>
      </right>
      <top style="double">
        <color indexed="8"/>
      </top>
      <bottom style="thin"/>
    </border>
    <border>
      <left style="thin"/>
      <right style="medium"/>
      <top>
        <color indexed="63"/>
      </top>
      <bottom style="double">
        <color indexed="8"/>
      </bottom>
    </border>
    <border>
      <left style="thin"/>
      <right style="medium"/>
      <top>
        <color indexed="63"/>
      </top>
      <bottom style="medium"/>
    </border>
    <border>
      <left style="thin"/>
      <right>
        <color indexed="63"/>
      </right>
      <top>
        <color indexed="63"/>
      </top>
      <bottom style="medium">
        <color indexed="8"/>
      </bottom>
    </border>
    <border>
      <left style="thin"/>
      <right>
        <color indexed="63"/>
      </right>
      <top style="thin">
        <color indexed="8"/>
      </top>
      <bottom style="thin">
        <color indexed="8"/>
      </bottom>
    </border>
    <border>
      <left style="thin"/>
      <right>
        <color indexed="63"/>
      </right>
      <top style="thin">
        <color indexed="8"/>
      </top>
      <bottom style="medium">
        <color indexed="8"/>
      </bottom>
    </border>
    <border>
      <left style="thin"/>
      <right>
        <color indexed="63"/>
      </right>
      <top style="thin">
        <color indexed="8"/>
      </top>
      <bottom style="double">
        <color indexed="8"/>
      </bottom>
    </border>
    <border>
      <left style="thin"/>
      <right>
        <color indexed="63"/>
      </right>
      <top style="thin"/>
      <bottom style="medium">
        <color indexed="8"/>
      </bottom>
    </border>
    <border>
      <left style="thin"/>
      <right>
        <color indexed="63"/>
      </right>
      <top>
        <color indexed="63"/>
      </top>
      <bottom style="double">
        <color indexed="8"/>
      </bottom>
    </border>
    <border>
      <left style="thin"/>
      <right style="medium"/>
      <top style="thin"/>
      <bottom style="medium"/>
    </border>
    <border>
      <left style="thin"/>
      <right>
        <color indexed="63"/>
      </right>
      <top style="medium">
        <color indexed="8"/>
      </top>
      <bottom style="thin">
        <color indexed="8"/>
      </bottom>
    </border>
    <border>
      <left style="thin">
        <color indexed="8"/>
      </left>
      <right>
        <color indexed="63"/>
      </right>
      <top style="thick"/>
      <bottom>
        <color indexed="63"/>
      </bottom>
    </border>
    <border>
      <left style="thin"/>
      <right>
        <color indexed="63"/>
      </right>
      <top style="thick"/>
      <bottom>
        <color indexed="63"/>
      </bottom>
    </border>
    <border>
      <left style="medium">
        <color indexed="8"/>
      </left>
      <right style="thick"/>
      <top style="thick"/>
      <bottom>
        <color indexed="63"/>
      </bottom>
    </border>
    <border>
      <left style="thin">
        <color indexed="8"/>
      </left>
      <right>
        <color indexed="63"/>
      </right>
      <top style="thin">
        <color indexed="8"/>
      </top>
      <bottom style="thick"/>
    </border>
    <border>
      <left style="thin"/>
      <right>
        <color indexed="63"/>
      </right>
      <top style="thin">
        <color indexed="8"/>
      </top>
      <bottom style="thick"/>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style="thick"/>
      <top>
        <color indexed="63"/>
      </top>
      <bottom>
        <color indexed="63"/>
      </bottom>
    </border>
    <border>
      <left>
        <color indexed="63"/>
      </left>
      <right style="thin">
        <color indexed="8"/>
      </right>
      <top style="thin">
        <color indexed="8"/>
      </top>
      <bottom style="medium"/>
    </border>
    <border>
      <left style="thin">
        <color indexed="8"/>
      </left>
      <right style="medium">
        <color indexed="8"/>
      </right>
      <top>
        <color indexed="63"/>
      </top>
      <bottom style="medium"/>
    </border>
    <border>
      <left style="medium"/>
      <right style="thin">
        <color indexed="8"/>
      </right>
      <top style="medium"/>
      <bottom style="thin">
        <color indexed="8"/>
      </bottom>
    </border>
    <border>
      <left style="medium"/>
      <right style="thin">
        <color indexed="8"/>
      </right>
      <top style="thin">
        <color indexed="8"/>
      </top>
      <bottom>
        <color indexed="63"/>
      </bottom>
    </border>
    <border>
      <left style="medium"/>
      <right style="thin">
        <color indexed="8"/>
      </right>
      <top style="double">
        <color indexed="8"/>
      </top>
      <bottom>
        <color indexed="63"/>
      </bottom>
    </border>
    <border>
      <left style="medium"/>
      <right style="thin">
        <color indexed="8"/>
      </right>
      <top style="thin">
        <color indexed="8"/>
      </top>
      <bottom style="medium">
        <color indexed="8"/>
      </bottom>
    </border>
    <border>
      <left style="medium"/>
      <right style="thin">
        <color indexed="8"/>
      </right>
      <top>
        <color indexed="63"/>
      </top>
      <bottom>
        <color indexed="63"/>
      </bottom>
    </border>
    <border>
      <left style="medium"/>
      <right style="thin">
        <color indexed="8"/>
      </right>
      <top style="thin">
        <color indexed="8"/>
      </top>
      <bottom style="double">
        <color indexed="8"/>
      </bottom>
    </border>
    <border>
      <left style="medium"/>
      <right style="thin">
        <color indexed="8"/>
      </right>
      <top style="double">
        <color indexed="8"/>
      </top>
      <bottom style="thin">
        <color indexed="8"/>
      </bottom>
    </border>
    <border>
      <left style="medium"/>
      <right style="thin">
        <color indexed="8"/>
      </right>
      <top style="thin">
        <color indexed="8"/>
      </top>
      <bottom style="thick">
        <color indexed="8"/>
      </bottom>
    </border>
    <border>
      <left style="medium"/>
      <right style="thin"/>
      <top style="thin"/>
      <bottom style="medium"/>
    </border>
    <border>
      <left style="thin"/>
      <right>
        <color indexed="63"/>
      </right>
      <top style="thin">
        <color indexed="8"/>
      </top>
      <bottom style="double"/>
    </border>
    <border>
      <left>
        <color indexed="63"/>
      </left>
      <right>
        <color indexed="63"/>
      </right>
      <top style="thin">
        <color indexed="8"/>
      </top>
      <bottom style="double"/>
    </border>
    <border>
      <left>
        <color indexed="63"/>
      </left>
      <right style="medium"/>
      <top>
        <color indexed="63"/>
      </top>
      <bottom>
        <color indexed="63"/>
      </bottom>
    </border>
    <border>
      <left style="medium">
        <color indexed="8"/>
      </left>
      <right style="thin"/>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double">
        <color indexed="8"/>
      </bottom>
    </border>
    <border>
      <left style="thin">
        <color indexed="8"/>
      </left>
      <right style="thin">
        <color indexed="8"/>
      </right>
      <top style="medium">
        <color indexed="8"/>
      </top>
      <bottom style="thin"/>
    </border>
    <border>
      <left style="thin">
        <color indexed="8"/>
      </left>
      <right style="medium">
        <color indexed="8"/>
      </right>
      <top style="thin">
        <color indexed="8"/>
      </top>
      <bottom style="thin">
        <color indexed="8"/>
      </bottom>
    </border>
    <border>
      <left style="medium"/>
      <right style="medium">
        <color indexed="8"/>
      </right>
      <top style="thin"/>
      <bottom>
        <color indexed="63"/>
      </bottom>
    </border>
    <border>
      <left style="medium">
        <color indexed="8"/>
      </left>
      <right style="thin">
        <color indexed="8"/>
      </right>
      <top style="thin"/>
      <bottom>
        <color indexed="63"/>
      </bottom>
    </border>
    <border>
      <left style="medium">
        <color indexed="8"/>
      </left>
      <right>
        <color indexed="63"/>
      </right>
      <top style="double">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bottom style="double"/>
    </border>
    <border>
      <left style="thin">
        <color indexed="8"/>
      </left>
      <right style="medium"/>
      <top style="thin"/>
      <bottom style="double"/>
    </border>
    <border>
      <left style="medium">
        <color indexed="8"/>
      </left>
      <right>
        <color indexed="63"/>
      </right>
      <top style="thin"/>
      <bottom style="double"/>
    </border>
    <border>
      <left style="thin"/>
      <right style="thin"/>
      <top style="thick"/>
      <bottom>
        <color indexed="63"/>
      </bottom>
    </border>
    <border>
      <left style="thin"/>
      <right style="thin"/>
      <top>
        <color indexed="63"/>
      </top>
      <bottom style="medium"/>
    </border>
    <border>
      <left style="thin"/>
      <right style="thin"/>
      <top style="thin">
        <color indexed="8"/>
      </top>
      <bottom>
        <color indexed="63"/>
      </bottom>
    </border>
    <border>
      <left style="thin"/>
      <right style="thin"/>
      <top style="double">
        <color indexed="8"/>
      </top>
      <bottom>
        <color indexed="63"/>
      </bottom>
    </border>
    <border>
      <left style="thin"/>
      <right style="thin"/>
      <top style="double">
        <color indexed="8"/>
      </top>
      <bottom style="thin">
        <color indexed="8"/>
      </bottom>
    </border>
    <border>
      <left style="thin"/>
      <right style="thin"/>
      <top style="thin">
        <color indexed="8"/>
      </top>
      <bottom style="thin">
        <color indexed="8"/>
      </bottom>
    </border>
    <border>
      <left style="thin"/>
      <right style="thin"/>
      <top style="thin">
        <color indexed="8"/>
      </top>
      <bottom style="medium">
        <color indexed="8"/>
      </bottom>
    </border>
    <border>
      <left style="thin"/>
      <right style="thin"/>
      <top>
        <color indexed="63"/>
      </top>
      <bottom style="thin">
        <color indexed="8"/>
      </bottom>
    </border>
    <border>
      <left style="thin"/>
      <right style="thin"/>
      <top style="thin">
        <color indexed="8"/>
      </top>
      <bottom style="double"/>
    </border>
    <border>
      <left style="thin"/>
      <right style="thin"/>
      <top style="thin">
        <color indexed="8"/>
      </top>
      <bottom style="double">
        <color indexed="8"/>
      </bottom>
    </border>
    <border>
      <left style="thin"/>
      <right style="thin"/>
      <top style="thin">
        <color indexed="8"/>
      </top>
      <bottom style="thick"/>
    </border>
    <border>
      <left style="thick"/>
      <right style="thin"/>
      <top style="thin">
        <color indexed="8"/>
      </top>
      <bottom style="medium"/>
    </border>
    <border>
      <left style="thick"/>
      <right>
        <color indexed="63"/>
      </right>
      <top>
        <color indexed="63"/>
      </top>
      <bottom style="thin">
        <color indexed="8"/>
      </bottom>
    </border>
    <border>
      <left style="thin">
        <color indexed="8"/>
      </left>
      <right style="medium">
        <color indexed="8"/>
      </right>
      <top>
        <color indexed="63"/>
      </top>
      <bottom style="thin">
        <color indexed="8"/>
      </bottom>
    </border>
    <border>
      <left style="thick"/>
      <right>
        <color indexed="63"/>
      </right>
      <top style="thin">
        <color indexed="8"/>
      </top>
      <bottom>
        <color indexed="63"/>
      </bottom>
    </border>
    <border>
      <left style="thick"/>
      <right>
        <color indexed="63"/>
      </right>
      <top style="thin">
        <color indexed="8"/>
      </top>
      <bottom style="double">
        <color indexed="8"/>
      </bottom>
    </border>
    <border>
      <left style="thick"/>
      <right>
        <color indexed="63"/>
      </right>
      <top style="double">
        <color indexed="8"/>
      </top>
      <bottom>
        <color indexed="63"/>
      </bottom>
    </border>
    <border>
      <left style="thin">
        <color indexed="8"/>
      </left>
      <right style="medium">
        <color indexed="8"/>
      </right>
      <top style="double">
        <color indexed="8"/>
      </top>
      <bottom>
        <color indexed="63"/>
      </bottom>
    </border>
    <border>
      <left style="thick"/>
      <right>
        <color indexed="63"/>
      </right>
      <top style="double">
        <color indexed="8"/>
      </top>
      <bottom style="thin">
        <color indexed="8"/>
      </bottom>
    </border>
    <border>
      <left style="thick"/>
      <right>
        <color indexed="63"/>
      </right>
      <top style="thin">
        <color indexed="8"/>
      </top>
      <bottom style="thin">
        <color indexed="8"/>
      </bottom>
    </border>
    <border>
      <left style="thick"/>
      <right>
        <color indexed="63"/>
      </right>
      <top style="thin">
        <color indexed="8"/>
      </top>
      <bottom style="medium">
        <color indexed="8"/>
      </bottom>
    </border>
    <border>
      <left style="thick"/>
      <right>
        <color indexed="63"/>
      </right>
      <top style="double"/>
      <bottom style="thin">
        <color indexed="8"/>
      </bottom>
    </border>
    <border>
      <left style="thick"/>
      <right>
        <color indexed="63"/>
      </right>
      <top style="thin">
        <color indexed="8"/>
      </top>
      <bottom style="double"/>
    </border>
    <border>
      <left style="thin">
        <color indexed="8"/>
      </left>
      <right style="medium">
        <color indexed="8"/>
      </right>
      <top style="thin">
        <color indexed="8"/>
      </top>
      <bottom style="thick">
        <color indexed="8"/>
      </bottom>
    </border>
    <border>
      <left style="thick"/>
      <right>
        <color indexed="63"/>
      </right>
      <top style="thin">
        <color indexed="8"/>
      </top>
      <bottom style="thick"/>
    </border>
    <border>
      <left style="medium"/>
      <right style="thin">
        <color indexed="8"/>
      </right>
      <top style="thin">
        <color indexed="8"/>
      </top>
      <bottom style="thick"/>
    </border>
    <border>
      <left style="thin">
        <color indexed="8"/>
      </left>
      <right style="medium">
        <color indexed="8"/>
      </right>
      <top style="thin">
        <color indexed="8"/>
      </top>
      <bottom style="thick"/>
    </border>
    <border>
      <left style="thin"/>
      <right style="thin"/>
      <top style="medium"/>
      <bottom>
        <color indexed="63"/>
      </bottom>
    </border>
    <border>
      <left style="thin"/>
      <right style="thin"/>
      <top>
        <color indexed="63"/>
      </top>
      <bottom style="thin"/>
    </border>
    <border>
      <left style="thin"/>
      <right style="thin"/>
      <top style="double"/>
      <bottom style="thin"/>
    </border>
    <border>
      <left style="thin"/>
      <right style="thin"/>
      <top>
        <color indexed="63"/>
      </top>
      <bottom style="double"/>
    </border>
    <border>
      <left style="thin"/>
      <right style="thin"/>
      <top style="double">
        <color indexed="8"/>
      </top>
      <bottom style="thin"/>
    </border>
    <border>
      <left style="thin"/>
      <right style="thin"/>
      <top>
        <color indexed="63"/>
      </top>
      <bottom style="double">
        <color indexed="8"/>
      </bottom>
    </border>
    <border>
      <left style="thin"/>
      <right style="thin"/>
      <top style="thin"/>
      <bottom style="double"/>
    </border>
    <border>
      <left style="medium"/>
      <right>
        <color indexed="63"/>
      </right>
      <top style="thin"/>
      <bottom style="medium"/>
    </border>
    <border>
      <left style="thin"/>
      <right style="thick"/>
      <top style="thin">
        <color indexed="8"/>
      </top>
      <bottom style="double"/>
    </border>
    <border>
      <left style="thick">
        <color indexed="8"/>
      </left>
      <right style="thick">
        <color indexed="8"/>
      </right>
      <top>
        <color indexed="63"/>
      </top>
      <bottom style="thick">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ck">
        <color indexed="8"/>
      </bottom>
    </border>
    <border>
      <left style="medium">
        <color indexed="8"/>
      </left>
      <right>
        <color indexed="63"/>
      </right>
      <top style="double">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double">
        <color indexed="8"/>
      </bottom>
    </border>
    <border>
      <left>
        <color indexed="63"/>
      </left>
      <right style="medium"/>
      <top style="thin"/>
      <bottom style="medium"/>
    </border>
    <border>
      <left style="medium">
        <color indexed="8"/>
      </left>
      <right style="thin">
        <color indexed="8"/>
      </right>
      <top style="thin">
        <color indexed="8"/>
      </top>
      <bottom style="double">
        <color indexed="8"/>
      </bottom>
    </border>
    <border>
      <left>
        <color indexed="63"/>
      </left>
      <right>
        <color indexed="63"/>
      </right>
      <top style="thin"/>
      <bottom style="medium"/>
    </border>
    <border>
      <left style="double"/>
      <right style="thin"/>
      <top style="thin"/>
      <bottom style="medium"/>
    </border>
    <border>
      <left style="double"/>
      <right style="thin"/>
      <top style="thin"/>
      <bottom>
        <color indexed="63"/>
      </bottom>
    </border>
    <border>
      <left style="medium"/>
      <right style="medium">
        <color indexed="8"/>
      </right>
      <top>
        <color indexed="63"/>
      </top>
      <bottom style="mediu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border>
    <border>
      <left style="medium"/>
      <right style="medium"/>
      <top style="double"/>
      <bottom style="thin"/>
    </border>
    <border>
      <left style="medium"/>
      <right style="medium"/>
      <top>
        <color indexed="63"/>
      </top>
      <bottom style="double"/>
    </border>
    <border>
      <left style="medium"/>
      <right style="medium"/>
      <top style="thin"/>
      <bottom style="medium"/>
    </border>
    <border>
      <left style="medium">
        <color indexed="8"/>
      </left>
      <right style="thick"/>
      <top>
        <color indexed="63"/>
      </top>
      <bottom>
        <color indexed="63"/>
      </bottom>
    </border>
    <border>
      <left style="medium">
        <color indexed="8"/>
      </left>
      <right style="thick"/>
      <top style="thin">
        <color indexed="8"/>
      </top>
      <bottom style="thin">
        <color indexed="8"/>
      </bottom>
    </border>
    <border>
      <left style="medium">
        <color indexed="8"/>
      </left>
      <right style="thick"/>
      <top style="thin">
        <color indexed="8"/>
      </top>
      <bottom style="thick">
        <color indexed="8"/>
      </bottom>
    </border>
    <border>
      <left style="medium">
        <color indexed="8"/>
      </left>
      <right style="thick"/>
      <top style="thin">
        <color indexed="8"/>
      </top>
      <bottom>
        <color indexed="63"/>
      </bottom>
    </border>
    <border>
      <left style="medium">
        <color indexed="8"/>
      </left>
      <right style="thick"/>
      <top>
        <color indexed="63"/>
      </top>
      <bottom style="thin">
        <color indexed="8"/>
      </bottom>
    </border>
    <border>
      <left style="medium">
        <color indexed="8"/>
      </left>
      <right style="thick"/>
      <top style="medium">
        <color indexed="8"/>
      </top>
      <bottom style="thin">
        <color indexed="8"/>
      </bottom>
    </border>
    <border>
      <left style="medium">
        <color indexed="8"/>
      </left>
      <right style="thick"/>
      <top style="thin">
        <color indexed="8"/>
      </top>
      <bottom style="double">
        <color indexed="8"/>
      </bottom>
    </border>
    <border>
      <left style="medium">
        <color indexed="8"/>
      </left>
      <right style="thick">
        <color indexed="8"/>
      </right>
      <top style="medium">
        <color indexed="8"/>
      </top>
      <bottom style="thin">
        <color indexed="8"/>
      </bottom>
    </border>
    <border>
      <left style="medium">
        <color indexed="8"/>
      </left>
      <right style="thick">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double">
        <color indexed="8"/>
      </bottom>
    </border>
    <border>
      <left style="medium">
        <color indexed="8"/>
      </left>
      <right style="thick">
        <color indexed="8"/>
      </right>
      <top style="thin">
        <color indexed="8"/>
      </top>
      <bottom style="double">
        <color indexed="8"/>
      </bottom>
    </border>
    <border>
      <left style="thick">
        <color indexed="8"/>
      </left>
      <right style="thin">
        <color indexed="8"/>
      </right>
      <top style="thin">
        <color indexed="8"/>
      </top>
      <bottom style="thin">
        <color indexed="8"/>
      </bottom>
    </border>
    <border>
      <left style="double">
        <color indexed="8"/>
      </left>
      <right style="double">
        <color indexed="8"/>
      </right>
      <top style="medium">
        <color indexed="8"/>
      </top>
      <bottom>
        <color indexed="63"/>
      </bottom>
    </border>
    <border>
      <left style="double">
        <color indexed="8"/>
      </left>
      <right style="thin">
        <color indexed="8"/>
      </right>
      <top style="medium">
        <color indexed="8"/>
      </top>
      <bottom style="thin"/>
    </border>
    <border>
      <left style="thin">
        <color indexed="8"/>
      </left>
      <right style="thick">
        <color indexed="8"/>
      </right>
      <top style="medium">
        <color indexed="8"/>
      </top>
      <bottom style="thin">
        <color indexed="8"/>
      </bottom>
    </border>
    <border>
      <left style="double">
        <color indexed="8"/>
      </left>
      <right>
        <color indexed="63"/>
      </right>
      <top style="medium">
        <color indexed="8"/>
      </top>
      <bottom>
        <color indexed="63"/>
      </bottom>
    </border>
    <border>
      <left style="thin">
        <color indexed="8"/>
      </left>
      <right style="medium"/>
      <top style="medium"/>
      <bottom style="thin">
        <color indexed="8"/>
      </bottom>
    </border>
    <border>
      <left style="double">
        <color indexed="8"/>
      </left>
      <right style="thin">
        <color indexed="8"/>
      </right>
      <top style="thin">
        <color indexed="8"/>
      </top>
      <bottom style="thin">
        <color indexed="8"/>
      </bottom>
    </border>
    <border>
      <left style="thin">
        <color indexed="8"/>
      </left>
      <right style="medium"/>
      <top>
        <color indexed="63"/>
      </top>
      <bottom style="thin">
        <color indexed="8"/>
      </bottom>
    </border>
    <border>
      <left>
        <color indexed="63"/>
      </left>
      <right style="medium"/>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double">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thin">
        <color indexed="8"/>
      </left>
      <right style="double">
        <color indexed="8"/>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ck">
        <color indexed="8"/>
      </right>
      <top style="thin">
        <color indexed="8"/>
      </top>
      <bottom>
        <color indexed="63"/>
      </bottom>
    </border>
    <border>
      <left>
        <color indexed="63"/>
      </left>
      <right style="thick">
        <color indexed="8"/>
      </right>
      <top style="thin">
        <color indexed="8"/>
      </top>
      <bottom>
        <color indexed="63"/>
      </botto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thin">
        <color indexed="8"/>
      </left>
      <right style="double">
        <color indexed="8"/>
      </right>
      <top style="thin">
        <color indexed="8"/>
      </top>
      <bottom>
        <color indexed="63"/>
      </bottom>
    </border>
    <border>
      <left style="thick">
        <color indexed="8"/>
      </left>
      <right>
        <color indexed="63"/>
      </right>
      <top style="thin">
        <color indexed="8"/>
      </top>
      <bottom style="thin">
        <color indexed="8"/>
      </bottom>
    </border>
    <border>
      <left style="double">
        <color indexed="8"/>
      </left>
      <right style="double">
        <color indexed="8"/>
      </right>
      <top style="thin">
        <color indexed="8"/>
      </top>
      <bottom>
        <color indexed="63"/>
      </bottom>
    </border>
    <border>
      <left style="thin">
        <color indexed="8"/>
      </left>
      <right style="thick">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ck">
        <color indexed="8"/>
      </right>
      <top style="thin">
        <color indexed="8"/>
      </top>
      <bottom style="thin"/>
    </border>
    <border>
      <left>
        <color indexed="63"/>
      </left>
      <right style="thick">
        <color indexed="8"/>
      </right>
      <top style="thin">
        <color indexed="8"/>
      </top>
      <bottom style="thin"/>
    </border>
    <border>
      <left style="double">
        <color indexed="8"/>
      </left>
      <right style="double">
        <color indexed="8"/>
      </right>
      <top style="thin">
        <color indexed="8"/>
      </top>
      <bottom style="thin"/>
    </border>
    <border>
      <left>
        <color indexed="63"/>
      </left>
      <right>
        <color indexed="63"/>
      </right>
      <top style="thin">
        <color indexed="8"/>
      </top>
      <bottom style="thin"/>
    </border>
    <border>
      <left style="medium"/>
      <right style="thin">
        <color indexed="8"/>
      </right>
      <top style="thin">
        <color indexed="8"/>
      </top>
      <bottom style="thin"/>
    </border>
    <border>
      <left style="medium"/>
      <right>
        <color indexed="63"/>
      </right>
      <top style="thin">
        <color indexed="8"/>
      </top>
      <bottom style="thin"/>
    </border>
    <border>
      <left style="double">
        <color indexed="8"/>
      </left>
      <right style="thin">
        <color indexed="8"/>
      </right>
      <top style="thin">
        <color indexed="8"/>
      </top>
      <bottom style="thin"/>
    </border>
    <border>
      <left>
        <color indexed="63"/>
      </left>
      <right style="medium"/>
      <top style="thin">
        <color indexed="8"/>
      </top>
      <bottom style="thin"/>
    </border>
    <border>
      <left style="thin">
        <color indexed="8"/>
      </left>
      <right style="double">
        <color indexed="8"/>
      </right>
      <top style="thin">
        <color indexed="8"/>
      </top>
      <bottom style="thin"/>
    </border>
    <border>
      <left style="thick">
        <color indexed="8"/>
      </left>
      <right style="thin">
        <color indexed="8"/>
      </right>
      <top style="thin">
        <color indexed="8"/>
      </top>
      <bottom style="thin"/>
    </border>
    <border>
      <left style="thick">
        <color indexed="8"/>
      </left>
      <right>
        <color indexed="63"/>
      </right>
      <top style="thin">
        <color indexed="8"/>
      </top>
      <bottom style="thin"/>
    </border>
    <border>
      <left style="thin">
        <color indexed="8"/>
      </left>
      <right style="thick">
        <color indexed="8"/>
      </right>
      <top>
        <color indexed="63"/>
      </top>
      <bottom>
        <color indexed="63"/>
      </bottom>
    </border>
    <border>
      <left style="double">
        <color indexed="8"/>
      </left>
      <right style="double">
        <color indexed="8"/>
      </right>
      <top>
        <color indexed="63"/>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thin">
        <color indexed="8"/>
      </top>
      <bottom style="medium">
        <color indexed="8"/>
      </bottom>
    </border>
    <border>
      <left style="medium"/>
      <right>
        <color indexed="63"/>
      </right>
      <top style="thin">
        <color indexed="8"/>
      </top>
      <bottom style="medium">
        <color indexed="8"/>
      </bottom>
    </border>
    <border>
      <left style="thin">
        <color indexed="8"/>
      </left>
      <right style="medium"/>
      <top style="thin">
        <color indexed="8"/>
      </top>
      <bottom style="medium">
        <color indexed="8"/>
      </bottom>
    </border>
    <border>
      <left>
        <color indexed="63"/>
      </left>
      <right style="medium"/>
      <top style="thin">
        <color indexed="8"/>
      </top>
      <bottom style="medium">
        <color indexed="8"/>
      </bottom>
    </border>
    <border>
      <left style="thick">
        <color indexed="8"/>
      </left>
      <right>
        <color indexed="63"/>
      </right>
      <top style="medium">
        <color indexed="8"/>
      </top>
      <bottom style="thick">
        <color indexed="8"/>
      </bottom>
    </border>
    <border>
      <left style="thin">
        <color indexed="8"/>
      </left>
      <right>
        <color indexed="63"/>
      </right>
      <top style="medium">
        <color indexed="8"/>
      </top>
      <bottom style="thick">
        <color indexed="8"/>
      </bottom>
    </border>
    <border>
      <left style="double">
        <color indexed="8"/>
      </left>
      <right style="double">
        <color indexed="8"/>
      </right>
      <top style="medium">
        <color indexed="8"/>
      </top>
      <bottom style="thick">
        <color indexed="8"/>
      </bottom>
    </border>
    <border>
      <left style="double">
        <color indexed="8"/>
      </left>
      <right>
        <color indexed="63"/>
      </right>
      <top style="medium">
        <color indexed="8"/>
      </top>
      <bottom style="thick">
        <color indexed="8"/>
      </bottom>
    </border>
    <border>
      <left style="thin">
        <color indexed="8"/>
      </left>
      <right style="thick">
        <color indexed="8"/>
      </right>
      <top style="medium">
        <color indexed="8"/>
      </top>
      <bottom style="thick">
        <color indexed="8"/>
      </bottom>
    </border>
    <border>
      <left>
        <color indexed="63"/>
      </left>
      <right>
        <color indexed="63"/>
      </right>
      <top style="medium">
        <color indexed="8"/>
      </top>
      <bottom style="thick">
        <color indexed="8"/>
      </bottom>
    </border>
    <border>
      <left style="medium"/>
      <right style="thin">
        <color indexed="8"/>
      </right>
      <top style="medium">
        <color indexed="8"/>
      </top>
      <bottom style="thick"/>
    </border>
    <border>
      <left style="thin">
        <color indexed="8"/>
      </left>
      <right style="medium"/>
      <top style="medium">
        <color indexed="8"/>
      </top>
      <bottom style="thick"/>
    </border>
    <border>
      <left style="thin">
        <color indexed="8"/>
      </left>
      <right style="medium"/>
      <top style="medium">
        <color indexed="8"/>
      </top>
      <bottom style="thick">
        <color indexed="8"/>
      </bottom>
    </border>
    <border>
      <left style="medium">
        <color indexed="8"/>
      </left>
      <right style="thin">
        <color indexed="8"/>
      </right>
      <top style="medium">
        <color indexed="8"/>
      </top>
      <bottom style="thick">
        <color indexed="8"/>
      </bottom>
    </border>
    <border>
      <left style="thin">
        <color indexed="8"/>
      </left>
      <right style="medium">
        <color indexed="8"/>
      </right>
      <top style="medium">
        <color indexed="8"/>
      </top>
      <bottom style="thick">
        <color indexed="8"/>
      </bottom>
    </border>
    <border>
      <left style="medium">
        <color indexed="8"/>
      </left>
      <right>
        <color indexed="63"/>
      </right>
      <top style="medium">
        <color indexed="8"/>
      </top>
      <bottom style="thick">
        <color indexed="8"/>
      </bottom>
    </border>
    <border>
      <left style="thin">
        <color indexed="8"/>
      </left>
      <right style="double">
        <color indexed="8"/>
      </right>
      <top style="medium">
        <color indexed="8"/>
      </top>
      <bottom style="thick">
        <color indexed="8"/>
      </bottom>
    </border>
    <border>
      <left style="thick">
        <color indexed="8"/>
      </left>
      <right style="thick">
        <color indexed="8"/>
      </right>
      <top>
        <color indexed="63"/>
      </top>
      <bottom style="thin">
        <color indexed="8"/>
      </bottom>
    </border>
    <border>
      <left style="double"/>
      <right style="medium"/>
      <top>
        <color indexed="63"/>
      </top>
      <bottom style="thin">
        <color indexed="8"/>
      </bottom>
    </border>
    <border>
      <left style="thin">
        <color indexed="8"/>
      </left>
      <right style="double"/>
      <top>
        <color indexed="63"/>
      </top>
      <bottom style="thin">
        <color indexed="8"/>
      </bottom>
    </border>
    <border>
      <left style="double">
        <color indexed="8"/>
      </left>
      <right>
        <color indexed="63"/>
      </right>
      <top style="thin">
        <color indexed="8"/>
      </top>
      <bottom style="thin">
        <color indexed="8"/>
      </bottom>
    </border>
    <border>
      <left style="double"/>
      <right style="medium"/>
      <top style="thin">
        <color indexed="8"/>
      </top>
      <bottom>
        <color indexed="63"/>
      </bottom>
    </border>
    <border>
      <left style="thin">
        <color indexed="8"/>
      </left>
      <right style="double"/>
      <top style="thin">
        <color indexed="8"/>
      </top>
      <bottom>
        <color indexed="63"/>
      </bottom>
    </border>
    <border>
      <left style="thin">
        <color indexed="8"/>
      </left>
      <right style="double"/>
      <top style="thin">
        <color indexed="8"/>
      </top>
      <bottom style="thin">
        <color indexed="8"/>
      </bottom>
    </border>
    <border>
      <left style="double"/>
      <right style="medium"/>
      <top style="thin">
        <color indexed="8"/>
      </top>
      <bottom style="thin">
        <color indexed="8"/>
      </bottom>
    </border>
    <border>
      <left style="double">
        <color indexed="8"/>
      </left>
      <right style="medium"/>
      <top>
        <color indexed="63"/>
      </top>
      <bottom>
        <color indexed="63"/>
      </bottom>
    </border>
    <border>
      <left style="double"/>
      <right style="medium"/>
      <top>
        <color indexed="63"/>
      </top>
      <bottom>
        <color indexed="63"/>
      </bottom>
    </border>
    <border>
      <left style="thin">
        <color indexed="8"/>
      </left>
      <right style="double"/>
      <top>
        <color indexed="63"/>
      </top>
      <bottom>
        <color indexed="63"/>
      </bottom>
    </border>
    <border>
      <left style="double">
        <color indexed="8"/>
      </left>
      <right style="medium"/>
      <top style="thin">
        <color indexed="8"/>
      </top>
      <bottom>
        <color indexed="63"/>
      </bottom>
    </border>
    <border>
      <left style="medium"/>
      <right>
        <color indexed="63"/>
      </right>
      <top style="double"/>
      <bottom style="medium"/>
    </border>
    <border>
      <left style="thin">
        <color indexed="8"/>
      </left>
      <right>
        <color indexed="63"/>
      </right>
      <top style="double"/>
      <bottom style="medium"/>
    </border>
    <border>
      <left style="double">
        <color indexed="8"/>
      </left>
      <right>
        <color indexed="63"/>
      </right>
      <top style="double"/>
      <bottom style="medium"/>
    </border>
    <border>
      <left style="medium">
        <color indexed="8"/>
      </left>
      <right style="thin">
        <color indexed="8"/>
      </right>
      <top style="double"/>
      <bottom style="medium"/>
    </border>
    <border>
      <left style="double">
        <color indexed="8"/>
      </left>
      <right style="medium"/>
      <top style="double"/>
      <bottom style="medium"/>
    </border>
    <border>
      <left>
        <color indexed="63"/>
      </left>
      <right>
        <color indexed="63"/>
      </right>
      <top style="double"/>
      <bottom style="medium"/>
    </border>
    <border>
      <left style="thin">
        <color indexed="8"/>
      </left>
      <right style="double">
        <color indexed="8"/>
      </right>
      <top style="double"/>
      <bottom style="medium"/>
    </border>
    <border>
      <left style="double"/>
      <right style="medium"/>
      <top style="double"/>
      <bottom style="medium"/>
    </border>
    <border>
      <left style="thin">
        <color indexed="8"/>
      </left>
      <right style="double"/>
      <top style="double"/>
      <bottom style="medium"/>
    </border>
    <border>
      <left>
        <color indexed="63"/>
      </left>
      <right style="medium"/>
      <top style="double"/>
      <bottom style="medium"/>
    </border>
    <border>
      <left>
        <color indexed="63"/>
      </left>
      <right>
        <color indexed="63"/>
      </right>
      <top style="medium">
        <color indexed="8"/>
      </top>
      <bottom style="medium">
        <color indexed="8"/>
      </bottom>
    </border>
    <border>
      <left style="medium">
        <color indexed="8"/>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style="medium">
        <color indexed="8"/>
      </right>
      <top style="medium">
        <color indexed="8"/>
      </top>
      <bottom style="medium">
        <color indexed="8"/>
      </bottom>
    </border>
    <border>
      <left>
        <color indexed="63"/>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thick">
        <color indexed="8"/>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style="thin">
        <color indexed="8"/>
      </top>
      <bottom style="thin">
        <color indexed="8"/>
      </bottom>
    </border>
    <border>
      <left style="thick">
        <color indexed="8"/>
      </left>
      <right>
        <color indexed="63"/>
      </right>
      <top style="thick">
        <color indexed="8"/>
      </top>
      <bottom style="medium">
        <color indexed="8"/>
      </bottom>
    </border>
    <border>
      <left>
        <color indexed="63"/>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thick">
        <color indexed="8"/>
      </left>
      <right>
        <color indexed="63"/>
      </right>
      <top style="medium">
        <color indexed="8"/>
      </top>
      <bottom style="thin">
        <color indexed="8"/>
      </bottom>
    </border>
    <border>
      <left style="medium"/>
      <right>
        <color indexed="63"/>
      </right>
      <top style="medium"/>
      <bottom style="thin">
        <color indexed="8"/>
      </bottom>
    </border>
    <border>
      <left>
        <color indexed="63"/>
      </left>
      <right style="medium"/>
      <top style="medium"/>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color indexed="63"/>
      </bottom>
    </border>
    <border>
      <left>
        <color indexed="63"/>
      </left>
      <right style="thin"/>
      <top style="thin">
        <color indexed="8"/>
      </top>
      <bottom style="thin">
        <color indexed="8"/>
      </bottom>
    </border>
    <border>
      <left style="double">
        <color indexed="8"/>
      </left>
      <right>
        <color indexed="63"/>
      </right>
      <top style="medium"/>
      <bottom>
        <color indexed="63"/>
      </bottom>
    </border>
    <border>
      <left>
        <color indexed="63"/>
      </left>
      <right style="medium">
        <color indexed="8"/>
      </right>
      <top style="medium"/>
      <bottom>
        <color indexed="63"/>
      </bottom>
    </border>
    <border>
      <left style="double">
        <color indexed="8"/>
      </left>
      <right>
        <color indexed="63"/>
      </right>
      <top>
        <color indexed="63"/>
      </top>
      <bottom style="thin">
        <color indexed="8"/>
      </bottom>
    </border>
    <border>
      <left style="medium">
        <color indexed="8"/>
      </left>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color indexed="8"/>
      </top>
      <bottom style="thin">
        <color indexed="8"/>
      </bottom>
    </border>
    <border>
      <left style="medium"/>
      <right style="thin">
        <color indexed="8"/>
      </right>
      <top>
        <color indexed="63"/>
      </top>
      <bottom style="medium"/>
    </border>
    <border>
      <left style="thin">
        <color indexed="8"/>
      </left>
      <right style="medium"/>
      <top>
        <color indexed="63"/>
      </top>
      <bottom style="medium"/>
    </border>
    <border>
      <left>
        <color indexed="63"/>
      </left>
      <right style="thin">
        <color indexed="8"/>
      </right>
      <top style="medium"/>
      <bottom>
        <color indexed="63"/>
      </bottom>
    </border>
    <border>
      <left style="medium"/>
      <right>
        <color indexed="63"/>
      </right>
      <top style="medium"/>
      <bottom style="thin"/>
    </border>
    <border>
      <left>
        <color indexed="63"/>
      </left>
      <right>
        <color indexed="63"/>
      </right>
      <top style="thick"/>
      <bottom>
        <color indexed="63"/>
      </bottom>
    </border>
    <border>
      <left style="thick"/>
      <right>
        <color indexed="63"/>
      </right>
      <top style="thick"/>
      <bottom style="thin">
        <color indexed="8"/>
      </bottom>
    </border>
    <border>
      <left>
        <color indexed="63"/>
      </left>
      <right>
        <color indexed="63"/>
      </right>
      <top style="thick"/>
      <bottom style="thin">
        <color indexed="8"/>
      </bottom>
    </border>
    <border>
      <left>
        <color indexed="63"/>
      </left>
      <right style="medium">
        <color indexed="8"/>
      </right>
      <top style="thick"/>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84" fillId="31" borderId="4" applyNumberFormat="0" applyAlignment="0" applyProtection="0"/>
    <xf numFmtId="0" fontId="85" fillId="32" borderId="0" applyNumberFormat="0" applyBorder="0" applyAlignment="0" applyProtection="0"/>
  </cellStyleXfs>
  <cellXfs count="1022">
    <xf numFmtId="0" fontId="0" fillId="0" borderId="0" xfId="0" applyAlignment="1">
      <alignment/>
    </xf>
    <xf numFmtId="3" fontId="4" fillId="0" borderId="0" xfId="0" applyNumberFormat="1" applyFont="1" applyAlignment="1">
      <alignment horizontal="center"/>
    </xf>
    <xf numFmtId="3" fontId="4"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178" fontId="4" fillId="0" borderId="11" xfId="0" applyNumberFormat="1" applyFont="1" applyBorder="1" applyAlignment="1">
      <alignment/>
    </xf>
    <xf numFmtId="3" fontId="4" fillId="0" borderId="12" xfId="0" applyNumberFormat="1" applyFont="1" applyBorder="1" applyAlignment="1">
      <alignment/>
    </xf>
    <xf numFmtId="3" fontId="4" fillId="0" borderId="13" xfId="0" applyNumberFormat="1" applyFont="1" applyBorder="1" applyAlignment="1">
      <alignment/>
    </xf>
    <xf numFmtId="3" fontId="4" fillId="0" borderId="0" xfId="0" applyNumberFormat="1" applyFont="1" applyBorder="1" applyAlignment="1">
      <alignment horizontal="center"/>
    </xf>
    <xf numFmtId="0" fontId="0" fillId="0" borderId="0" xfId="0" applyAlignment="1">
      <alignment vertical="center"/>
    </xf>
    <xf numFmtId="3" fontId="4" fillId="0" borderId="10" xfId="0" applyNumberFormat="1" applyFont="1" applyBorder="1" applyAlignment="1">
      <alignment vertical="center"/>
    </xf>
    <xf numFmtId="3" fontId="4" fillId="0" borderId="0" xfId="0" applyNumberFormat="1" applyFont="1" applyAlignment="1">
      <alignment vertical="center"/>
    </xf>
    <xf numFmtId="3" fontId="4" fillId="0" borderId="11" xfId="0" applyNumberFormat="1" applyFont="1" applyBorder="1" applyAlignment="1">
      <alignment vertical="center"/>
    </xf>
    <xf numFmtId="3" fontId="4" fillId="0" borderId="14" xfId="0" applyNumberFormat="1" applyFont="1" applyBorder="1" applyAlignment="1">
      <alignment vertical="center"/>
    </xf>
    <xf numFmtId="178" fontId="4" fillId="0" borderId="11" xfId="0" applyNumberFormat="1" applyFont="1" applyBorder="1" applyAlignment="1">
      <alignment vertical="center"/>
    </xf>
    <xf numFmtId="179" fontId="4" fillId="0" borderId="11" xfId="0" applyNumberFormat="1" applyFont="1" applyBorder="1" applyAlignment="1">
      <alignment vertical="center"/>
    </xf>
    <xf numFmtId="180" fontId="4" fillId="0" borderId="11" xfId="0" applyNumberFormat="1" applyFont="1" applyBorder="1" applyAlignment="1">
      <alignment vertical="center"/>
    </xf>
    <xf numFmtId="180" fontId="4" fillId="0" borderId="10" xfId="0" applyNumberFormat="1" applyFont="1" applyBorder="1" applyAlignment="1">
      <alignment vertical="center"/>
    </xf>
    <xf numFmtId="10" fontId="4" fillId="0" borderId="10" xfId="0" applyNumberFormat="1" applyFont="1" applyBorder="1" applyAlignment="1">
      <alignment vertical="center"/>
    </xf>
    <xf numFmtId="180" fontId="4" fillId="0" borderId="15" xfId="0" applyNumberFormat="1" applyFont="1" applyBorder="1" applyAlignment="1">
      <alignment vertical="center"/>
    </xf>
    <xf numFmtId="3" fontId="4" fillId="0" borderId="0" xfId="0" applyNumberFormat="1" applyFont="1" applyBorder="1" applyAlignment="1">
      <alignment vertical="center"/>
    </xf>
    <xf numFmtId="0" fontId="0" fillId="0" borderId="0" xfId="0" applyBorder="1" applyAlignment="1">
      <alignment vertical="center"/>
    </xf>
    <xf numFmtId="180" fontId="4" fillId="0" borderId="16" xfId="0" applyNumberFormat="1" applyFont="1" applyBorder="1" applyAlignment="1">
      <alignment vertical="center"/>
    </xf>
    <xf numFmtId="180" fontId="4" fillId="0" borderId="17" xfId="0" applyNumberFormat="1" applyFont="1" applyBorder="1" applyAlignment="1">
      <alignment vertical="center"/>
    </xf>
    <xf numFmtId="180" fontId="4" fillId="0" borderId="18" xfId="0" applyNumberFormat="1" applyFont="1" applyBorder="1" applyAlignment="1">
      <alignment vertical="center"/>
    </xf>
    <xf numFmtId="3" fontId="4" fillId="0" borderId="19" xfId="0" applyNumberFormat="1" applyFont="1" applyBorder="1" applyAlignment="1">
      <alignment vertical="center"/>
    </xf>
    <xf numFmtId="3" fontId="4" fillId="0" borderId="20" xfId="0" applyNumberFormat="1" applyFont="1" applyBorder="1" applyAlignment="1">
      <alignment/>
    </xf>
    <xf numFmtId="3" fontId="4" fillId="0" borderId="21" xfId="0" applyNumberFormat="1" applyFont="1" applyBorder="1" applyAlignment="1">
      <alignment/>
    </xf>
    <xf numFmtId="0" fontId="7" fillId="0" borderId="0" xfId="0" applyFont="1" applyAlignment="1">
      <alignment/>
    </xf>
    <xf numFmtId="3" fontId="6" fillId="0" borderId="0" xfId="0" applyNumberFormat="1" applyFont="1" applyAlignment="1">
      <alignment horizontal="center"/>
    </xf>
    <xf numFmtId="3" fontId="4" fillId="0" borderId="22" xfId="0" applyNumberFormat="1" applyFont="1" applyBorder="1" applyAlignment="1">
      <alignment/>
    </xf>
    <xf numFmtId="180" fontId="4" fillId="0" borderId="23" xfId="0" applyNumberFormat="1" applyFont="1" applyBorder="1" applyAlignment="1">
      <alignment vertical="center"/>
    </xf>
    <xf numFmtId="180" fontId="4" fillId="0" borderId="24" xfId="0" applyNumberFormat="1" applyFont="1" applyBorder="1" applyAlignment="1">
      <alignment vertical="center"/>
    </xf>
    <xf numFmtId="180" fontId="4" fillId="0" borderId="25" xfId="0" applyNumberFormat="1" applyFont="1" applyBorder="1" applyAlignment="1">
      <alignment vertical="center"/>
    </xf>
    <xf numFmtId="3" fontId="4" fillId="0" borderId="26" xfId="0" applyNumberFormat="1" applyFont="1" applyBorder="1" applyAlignment="1">
      <alignment/>
    </xf>
    <xf numFmtId="3" fontId="4" fillId="0" borderId="27" xfId="0" applyNumberFormat="1" applyFont="1" applyBorder="1" applyAlignment="1">
      <alignment vertical="center"/>
    </xf>
    <xf numFmtId="3" fontId="4" fillId="0" borderId="26" xfId="0" applyNumberFormat="1" applyFont="1" applyBorder="1" applyAlignment="1">
      <alignment vertical="center"/>
    </xf>
    <xf numFmtId="3" fontId="4" fillId="0" borderId="28" xfId="0" applyNumberFormat="1" applyFont="1" applyBorder="1" applyAlignment="1">
      <alignment vertical="center"/>
    </xf>
    <xf numFmtId="178" fontId="4" fillId="0" borderId="15" xfId="0" applyNumberFormat="1" applyFont="1" applyBorder="1" applyAlignment="1">
      <alignment vertical="center"/>
    </xf>
    <xf numFmtId="180" fontId="4" fillId="0" borderId="28" xfId="0" applyNumberFormat="1" applyFont="1" applyBorder="1" applyAlignment="1">
      <alignment vertical="center"/>
    </xf>
    <xf numFmtId="3" fontId="4" fillId="0" borderId="15" xfId="0" applyNumberFormat="1" applyFont="1" applyBorder="1" applyAlignment="1">
      <alignment vertical="center"/>
    </xf>
    <xf numFmtId="180" fontId="4" fillId="0" borderId="29" xfId="0" applyNumberFormat="1" applyFont="1" applyBorder="1" applyAlignment="1">
      <alignment vertical="center"/>
    </xf>
    <xf numFmtId="180" fontId="4" fillId="0" borderId="30" xfId="0" applyNumberFormat="1" applyFont="1" applyBorder="1" applyAlignment="1">
      <alignment vertical="center"/>
    </xf>
    <xf numFmtId="180" fontId="4" fillId="0" borderId="31" xfId="0" applyNumberFormat="1" applyFont="1" applyBorder="1" applyAlignment="1">
      <alignment vertical="center"/>
    </xf>
    <xf numFmtId="180" fontId="4" fillId="0" borderId="20" xfId="0" applyNumberFormat="1" applyFont="1" applyBorder="1" applyAlignment="1">
      <alignment vertical="center"/>
    </xf>
    <xf numFmtId="180" fontId="4" fillId="0" borderId="32" xfId="0" applyNumberFormat="1" applyFont="1" applyBorder="1" applyAlignment="1">
      <alignment vertical="center"/>
    </xf>
    <xf numFmtId="180" fontId="4" fillId="0" borderId="33" xfId="0" applyNumberFormat="1" applyFont="1" applyBorder="1" applyAlignment="1">
      <alignment vertical="center"/>
    </xf>
    <xf numFmtId="3" fontId="4" fillId="0" borderId="28" xfId="0" applyNumberFormat="1" applyFont="1" applyBorder="1" applyAlignment="1">
      <alignment/>
    </xf>
    <xf numFmtId="178" fontId="4" fillId="0" borderId="28" xfId="0" applyNumberFormat="1" applyFont="1" applyBorder="1" applyAlignment="1">
      <alignment/>
    </xf>
    <xf numFmtId="3" fontId="4" fillId="0" borderId="34" xfId="0" applyNumberFormat="1"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0" xfId="0" applyNumberFormat="1" applyFont="1" applyBorder="1" applyAlignment="1">
      <alignment/>
    </xf>
    <xf numFmtId="3" fontId="4" fillId="0" borderId="41" xfId="0" applyNumberFormat="1" applyFont="1" applyBorder="1" applyAlignment="1">
      <alignment/>
    </xf>
    <xf numFmtId="3" fontId="4" fillId="0" borderId="42" xfId="0" applyNumberFormat="1" applyFont="1" applyBorder="1" applyAlignment="1">
      <alignment/>
    </xf>
    <xf numFmtId="3" fontId="4" fillId="0" borderId="43" xfId="0" applyNumberFormat="1" applyFont="1" applyFill="1" applyBorder="1" applyAlignment="1">
      <alignment vertical="center"/>
    </xf>
    <xf numFmtId="178" fontId="4" fillId="0" borderId="28" xfId="0" applyNumberFormat="1" applyFont="1" applyBorder="1" applyAlignment="1">
      <alignment vertical="center"/>
    </xf>
    <xf numFmtId="179" fontId="4" fillId="0" borderId="28" xfId="0" applyNumberFormat="1" applyFont="1" applyFill="1" applyBorder="1" applyAlignment="1">
      <alignment vertical="center"/>
    </xf>
    <xf numFmtId="10" fontId="4" fillId="0" borderId="26" xfId="0" applyNumberFormat="1" applyFont="1" applyBorder="1" applyAlignment="1">
      <alignment vertical="center"/>
    </xf>
    <xf numFmtId="0" fontId="0" fillId="0" borderId="0" xfId="0" applyBorder="1" applyAlignment="1">
      <alignment/>
    </xf>
    <xf numFmtId="180" fontId="8" fillId="0" borderId="44" xfId="0" applyNumberFormat="1" applyFont="1" applyBorder="1" applyAlignment="1">
      <alignment vertical="center"/>
    </xf>
    <xf numFmtId="180" fontId="8" fillId="0" borderId="45" xfId="0" applyNumberFormat="1" applyFont="1" applyBorder="1" applyAlignment="1">
      <alignment vertical="center"/>
    </xf>
    <xf numFmtId="180" fontId="8" fillId="0" borderId="46" xfId="0" applyNumberFormat="1" applyFont="1" applyBorder="1" applyAlignment="1">
      <alignment vertical="center"/>
    </xf>
    <xf numFmtId="180" fontId="8" fillId="0" borderId="47" xfId="0" applyNumberFormat="1" applyFont="1" applyBorder="1" applyAlignment="1">
      <alignment vertical="center"/>
    </xf>
    <xf numFmtId="3" fontId="4" fillId="0" borderId="48" xfId="0" applyNumberFormat="1" applyFont="1" applyBorder="1" applyAlignment="1">
      <alignment/>
    </xf>
    <xf numFmtId="3" fontId="4" fillId="0" borderId="49" xfId="0" applyNumberFormat="1" applyFont="1" applyBorder="1" applyAlignment="1">
      <alignment/>
    </xf>
    <xf numFmtId="3" fontId="4" fillId="0" borderId="19" xfId="0" applyNumberFormat="1" applyFont="1" applyFill="1" applyBorder="1" applyAlignment="1">
      <alignment vertical="center"/>
    </xf>
    <xf numFmtId="178" fontId="4" fillId="0" borderId="50" xfId="0" applyNumberFormat="1" applyFont="1" applyBorder="1" applyAlignment="1">
      <alignment vertical="center"/>
    </xf>
    <xf numFmtId="178" fontId="4" fillId="0" borderId="51" xfId="0" applyNumberFormat="1" applyFont="1" applyBorder="1" applyAlignment="1">
      <alignment vertical="center"/>
    </xf>
    <xf numFmtId="179" fontId="4" fillId="0" borderId="19" xfId="0" applyNumberFormat="1" applyFont="1" applyFill="1" applyBorder="1" applyAlignment="1">
      <alignment vertical="center"/>
    </xf>
    <xf numFmtId="3" fontId="4" fillId="0" borderId="51" xfId="0" applyNumberFormat="1" applyFont="1" applyBorder="1" applyAlignment="1">
      <alignment vertical="center"/>
    </xf>
    <xf numFmtId="178" fontId="4" fillId="0" borderId="19" xfId="0" applyNumberFormat="1" applyFont="1" applyBorder="1" applyAlignment="1">
      <alignment vertical="center"/>
    </xf>
    <xf numFmtId="3" fontId="4" fillId="0" borderId="52" xfId="0" applyNumberFormat="1" applyFont="1" applyBorder="1" applyAlignment="1">
      <alignment vertical="center"/>
    </xf>
    <xf numFmtId="180" fontId="4" fillId="0" borderId="53" xfId="0" applyNumberFormat="1" applyFont="1" applyBorder="1" applyAlignment="1">
      <alignment vertical="center"/>
    </xf>
    <xf numFmtId="180" fontId="4" fillId="0" borderId="54" xfId="0" applyNumberFormat="1" applyFont="1" applyBorder="1" applyAlignment="1">
      <alignment vertical="center"/>
    </xf>
    <xf numFmtId="180" fontId="4" fillId="0" borderId="55" xfId="0" applyNumberFormat="1" applyFont="1" applyBorder="1" applyAlignment="1">
      <alignment vertical="center"/>
    </xf>
    <xf numFmtId="10" fontId="4" fillId="0" borderId="56" xfId="0" applyNumberFormat="1" applyFont="1" applyBorder="1" applyAlignment="1">
      <alignment vertical="center"/>
    </xf>
    <xf numFmtId="3" fontId="8" fillId="0" borderId="57" xfId="0" applyNumberFormat="1" applyFont="1" applyBorder="1" applyAlignment="1">
      <alignment/>
    </xf>
    <xf numFmtId="178" fontId="4" fillId="0" borderId="57" xfId="0" applyNumberFormat="1" applyFont="1" applyBorder="1" applyAlignment="1">
      <alignment/>
    </xf>
    <xf numFmtId="0" fontId="8" fillId="0" borderId="57" xfId="0" applyFont="1" applyBorder="1" applyAlignment="1">
      <alignment/>
    </xf>
    <xf numFmtId="3" fontId="4" fillId="0" borderId="58" xfId="0" applyNumberFormat="1" applyFont="1" applyBorder="1" applyAlignment="1">
      <alignment/>
    </xf>
    <xf numFmtId="3" fontId="4" fillId="0" borderId="57" xfId="0" applyNumberFormat="1" applyFont="1" applyBorder="1" applyAlignment="1">
      <alignment/>
    </xf>
    <xf numFmtId="180" fontId="4" fillId="0" borderId="59" xfId="0" applyNumberFormat="1" applyFont="1" applyBorder="1" applyAlignment="1">
      <alignment vertical="center"/>
    </xf>
    <xf numFmtId="180" fontId="4" fillId="0" borderId="60" xfId="0" applyNumberFormat="1" applyFont="1" applyBorder="1" applyAlignment="1">
      <alignment vertical="center"/>
    </xf>
    <xf numFmtId="180" fontId="4" fillId="0" borderId="61" xfId="0" applyNumberFormat="1" applyFont="1" applyBorder="1" applyAlignment="1">
      <alignment vertical="center"/>
    </xf>
    <xf numFmtId="3" fontId="4" fillId="0" borderId="0" xfId="0" applyNumberFormat="1"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pplyProtection="1">
      <alignment horizontal="center"/>
      <protection locked="0"/>
    </xf>
    <xf numFmtId="38" fontId="10" fillId="0" borderId="0" xfId="48" applyFont="1" applyAlignment="1">
      <alignment/>
    </xf>
    <xf numFmtId="0" fontId="12" fillId="33" borderId="62" xfId="0" applyFont="1" applyFill="1" applyBorder="1" applyAlignment="1">
      <alignment/>
    </xf>
    <xf numFmtId="0" fontId="10" fillId="34" borderId="63" xfId="0" applyFont="1" applyFill="1" applyBorder="1" applyAlignment="1">
      <alignment horizontal="center" vertical="center"/>
    </xf>
    <xf numFmtId="0" fontId="10" fillId="34" borderId="0" xfId="0" applyFont="1" applyFill="1" applyBorder="1" applyAlignment="1">
      <alignment horizontal="center" vertical="center"/>
    </xf>
    <xf numFmtId="0" fontId="12" fillId="33" borderId="63" xfId="0" applyFont="1" applyFill="1" applyBorder="1" applyAlignment="1">
      <alignment horizontal="center"/>
    </xf>
    <xf numFmtId="0" fontId="12" fillId="35" borderId="64" xfId="0" applyFont="1" applyFill="1" applyBorder="1" applyAlignment="1">
      <alignment horizontal="center"/>
    </xf>
    <xf numFmtId="0" fontId="12" fillId="35" borderId="65" xfId="0" applyFont="1" applyFill="1" applyBorder="1" applyAlignment="1">
      <alignment horizontal="center"/>
    </xf>
    <xf numFmtId="3" fontId="12" fillId="0" borderId="11" xfId="0" applyNumberFormat="1" applyFont="1" applyBorder="1" applyAlignment="1">
      <alignment/>
    </xf>
    <xf numFmtId="0" fontId="13" fillId="0" borderId="0" xfId="0" applyFont="1" applyAlignment="1">
      <alignment/>
    </xf>
    <xf numFmtId="0" fontId="14" fillId="0" borderId="0" xfId="0" applyFont="1" applyAlignment="1">
      <alignment horizontal="center"/>
    </xf>
    <xf numFmtId="0" fontId="14" fillId="0" borderId="0" xfId="0" applyFont="1" applyAlignment="1" applyProtection="1">
      <alignment/>
      <protection locked="0"/>
    </xf>
    <xf numFmtId="0" fontId="15" fillId="0" borderId="0" xfId="0" applyFont="1" applyAlignment="1">
      <alignment/>
    </xf>
    <xf numFmtId="3" fontId="10" fillId="0" borderId="0" xfId="0" applyNumberFormat="1" applyFont="1" applyAlignment="1">
      <alignment/>
    </xf>
    <xf numFmtId="0" fontId="16" fillId="0" borderId="0" xfId="0" applyFont="1" applyAlignment="1">
      <alignment horizontal="left"/>
    </xf>
    <xf numFmtId="0" fontId="12" fillId="0" borderId="0" xfId="0" applyFont="1" applyAlignment="1">
      <alignment horizontal="center"/>
    </xf>
    <xf numFmtId="3" fontId="12" fillId="0" borderId="11" xfId="0" applyNumberFormat="1" applyFont="1" applyBorder="1" applyAlignment="1">
      <alignment vertical="center"/>
    </xf>
    <xf numFmtId="3" fontId="12" fillId="0" borderId="22" xfId="0" applyNumberFormat="1" applyFont="1" applyBorder="1" applyAlignment="1">
      <alignment vertical="center"/>
    </xf>
    <xf numFmtId="1" fontId="12" fillId="33" borderId="66" xfId="0" applyNumberFormat="1" applyFont="1" applyFill="1" applyBorder="1" applyAlignment="1">
      <alignment horizont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3" fontId="12" fillId="0" borderId="28" xfId="0" applyNumberFormat="1" applyFont="1" applyBorder="1" applyAlignment="1">
      <alignment vertical="center"/>
    </xf>
    <xf numFmtId="3" fontId="4" fillId="0" borderId="69" xfId="0" applyNumberFormat="1" applyFont="1" applyBorder="1" applyAlignment="1">
      <alignment/>
    </xf>
    <xf numFmtId="3" fontId="4" fillId="0" borderId="70" xfId="0" applyNumberFormat="1" applyFont="1" applyBorder="1" applyAlignment="1">
      <alignment/>
    </xf>
    <xf numFmtId="3" fontId="4" fillId="33" borderId="71" xfId="0" applyNumberFormat="1" applyFont="1" applyFill="1" applyBorder="1" applyAlignment="1">
      <alignment vertical="center"/>
    </xf>
    <xf numFmtId="3" fontId="4" fillId="33" borderId="31"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3" fontId="4" fillId="33" borderId="33" xfId="0" applyNumberFormat="1" applyFont="1" applyFill="1" applyBorder="1" applyAlignment="1">
      <alignment horizontal="center" vertical="center"/>
    </xf>
    <xf numFmtId="3" fontId="4" fillId="33" borderId="72" xfId="0" applyNumberFormat="1" applyFont="1" applyFill="1" applyBorder="1" applyAlignment="1">
      <alignment horizontal="center" vertical="center"/>
    </xf>
    <xf numFmtId="3" fontId="4" fillId="33" borderId="73" xfId="0" applyNumberFormat="1" applyFont="1" applyFill="1" applyBorder="1" applyAlignment="1">
      <alignment vertical="center"/>
    </xf>
    <xf numFmtId="3" fontId="4" fillId="33" borderId="74" xfId="0" applyNumberFormat="1" applyFont="1" applyFill="1" applyBorder="1" applyAlignment="1">
      <alignment horizontal="center" vertical="center"/>
    </xf>
    <xf numFmtId="3" fontId="4" fillId="35" borderId="33" xfId="0" applyNumberFormat="1" applyFont="1" applyFill="1" applyBorder="1" applyAlignment="1">
      <alignment horizontal="center" vertical="center"/>
    </xf>
    <xf numFmtId="3" fontId="4" fillId="35" borderId="10" xfId="0" applyNumberFormat="1" applyFont="1" applyFill="1" applyBorder="1" applyAlignment="1">
      <alignment horizontal="center" vertical="center"/>
    </xf>
    <xf numFmtId="3" fontId="4" fillId="35" borderId="15" xfId="0" applyNumberFormat="1" applyFont="1" applyFill="1" applyBorder="1" applyAlignment="1">
      <alignment horizontal="center" vertical="center"/>
    </xf>
    <xf numFmtId="3" fontId="4" fillId="35" borderId="14" xfId="0" applyNumberFormat="1" applyFont="1" applyFill="1" applyBorder="1" applyAlignment="1">
      <alignment horizontal="center" vertical="center"/>
    </xf>
    <xf numFmtId="3" fontId="4" fillId="35" borderId="11" xfId="0" applyNumberFormat="1" applyFont="1" applyFill="1" applyBorder="1" applyAlignment="1">
      <alignment horizontal="center" vertical="center"/>
    </xf>
    <xf numFmtId="0" fontId="9" fillId="0" borderId="0" xfId="0" applyFont="1" applyAlignment="1">
      <alignment horizontal="left" vertical="center"/>
    </xf>
    <xf numFmtId="0" fontId="12" fillId="33" borderId="75" xfId="0" applyFont="1" applyFill="1" applyBorder="1" applyAlignment="1">
      <alignment/>
    </xf>
    <xf numFmtId="0" fontId="12" fillId="35" borderId="76" xfId="0" applyFont="1" applyFill="1" applyBorder="1" applyAlignment="1">
      <alignment horizontal="center"/>
    </xf>
    <xf numFmtId="0" fontId="12" fillId="35" borderId="77" xfId="0" applyFont="1" applyFill="1" applyBorder="1" applyAlignment="1">
      <alignment horizontal="center"/>
    </xf>
    <xf numFmtId="0" fontId="12" fillId="35" borderId="78" xfId="0" applyFont="1" applyFill="1" applyBorder="1" applyAlignment="1">
      <alignment horizontal="center"/>
    </xf>
    <xf numFmtId="1" fontId="12" fillId="33" borderId="79" xfId="0" applyNumberFormat="1" applyFont="1" applyFill="1" applyBorder="1" applyAlignment="1">
      <alignment horizontal="center"/>
    </xf>
    <xf numFmtId="0" fontId="10" fillId="0" borderId="0" xfId="0" applyFont="1" applyAlignment="1">
      <alignment horizontal="center"/>
    </xf>
    <xf numFmtId="0" fontId="16" fillId="0" borderId="0" xfId="0" applyFont="1" applyAlignment="1">
      <alignment horizontal="left" vertical="center"/>
    </xf>
    <xf numFmtId="0" fontId="12" fillId="35" borderId="21" xfId="0" applyFont="1" applyFill="1" applyBorder="1" applyAlignment="1">
      <alignment horizontal="center"/>
    </xf>
    <xf numFmtId="0" fontId="14" fillId="33" borderId="62" xfId="0" applyFont="1" applyFill="1" applyBorder="1" applyAlignment="1">
      <alignment/>
    </xf>
    <xf numFmtId="0" fontId="14" fillId="35" borderId="80" xfId="0" applyFont="1" applyFill="1" applyBorder="1" applyAlignment="1">
      <alignment horizontal="center"/>
    </xf>
    <xf numFmtId="0" fontId="14" fillId="33" borderId="63" xfId="0" applyFont="1" applyFill="1" applyBorder="1" applyAlignment="1">
      <alignment horizontal="center"/>
    </xf>
    <xf numFmtId="0" fontId="14" fillId="35" borderId="81" xfId="0" applyFont="1" applyFill="1" applyBorder="1" applyAlignment="1">
      <alignment horizontal="center"/>
    </xf>
    <xf numFmtId="0" fontId="18" fillId="36" borderId="82" xfId="0" applyFont="1" applyFill="1" applyBorder="1" applyAlignment="1">
      <alignment horizontal="center"/>
    </xf>
    <xf numFmtId="0" fontId="18" fillId="37" borderId="83" xfId="0" applyFont="1" applyFill="1" applyBorder="1" applyAlignment="1">
      <alignment horizontal="center"/>
    </xf>
    <xf numFmtId="0" fontId="18" fillId="37" borderId="12" xfId="0" applyFont="1" applyFill="1" applyBorder="1" applyAlignment="1">
      <alignment horizontal="center"/>
    </xf>
    <xf numFmtId="0" fontId="18" fillId="0" borderId="84" xfId="0" applyFont="1" applyBorder="1" applyAlignment="1">
      <alignment horizontal="center"/>
    </xf>
    <xf numFmtId="0" fontId="14" fillId="0" borderId="0" xfId="0" applyFont="1" applyAlignment="1">
      <alignment/>
    </xf>
    <xf numFmtId="181" fontId="10" fillId="0" borderId="0" xfId="0" applyNumberFormat="1" applyFont="1" applyAlignment="1">
      <alignment/>
    </xf>
    <xf numFmtId="3" fontId="16" fillId="0" borderId="0" xfId="0" applyNumberFormat="1" applyFont="1" applyAlignment="1">
      <alignment horizontal="left" vertical="center"/>
    </xf>
    <xf numFmtId="3" fontId="4" fillId="35" borderId="11" xfId="0" applyNumberFormat="1" applyFont="1" applyFill="1" applyBorder="1" applyAlignment="1">
      <alignment horizontal="center"/>
    </xf>
    <xf numFmtId="3" fontId="4" fillId="35" borderId="33" xfId="0" applyNumberFormat="1" applyFont="1" applyFill="1" applyBorder="1" applyAlignment="1">
      <alignment/>
    </xf>
    <xf numFmtId="3" fontId="4" fillId="33" borderId="85" xfId="0" applyNumberFormat="1" applyFont="1" applyFill="1" applyBorder="1" applyAlignment="1">
      <alignment/>
    </xf>
    <xf numFmtId="0" fontId="0" fillId="33" borderId="86" xfId="0" applyFill="1" applyBorder="1" applyAlignment="1">
      <alignment/>
    </xf>
    <xf numFmtId="3" fontId="4" fillId="33" borderId="87" xfId="0" applyNumberFormat="1" applyFont="1" applyFill="1" applyBorder="1" applyAlignment="1">
      <alignment/>
    </xf>
    <xf numFmtId="3" fontId="4" fillId="33" borderId="20" xfId="0" applyNumberFormat="1" applyFont="1" applyFill="1" applyBorder="1" applyAlignment="1">
      <alignment horizontal="center"/>
    </xf>
    <xf numFmtId="3" fontId="4" fillId="33" borderId="87" xfId="0" applyNumberFormat="1" applyFont="1" applyFill="1" applyBorder="1" applyAlignment="1">
      <alignment horizontal="center"/>
    </xf>
    <xf numFmtId="3" fontId="4" fillId="33" borderId="11" xfId="0" applyNumberFormat="1" applyFont="1" applyFill="1" applyBorder="1" applyAlignment="1">
      <alignment horizontal="center"/>
    </xf>
    <xf numFmtId="3" fontId="4" fillId="33" borderId="88" xfId="0" applyNumberFormat="1" applyFont="1" applyFill="1" applyBorder="1" applyAlignment="1">
      <alignment horizontal="center"/>
    </xf>
    <xf numFmtId="3" fontId="4" fillId="33" borderId="13" xfId="0" applyNumberFormat="1" applyFont="1" applyFill="1" applyBorder="1" applyAlignment="1">
      <alignment horizontal="center"/>
    </xf>
    <xf numFmtId="3" fontId="4" fillId="33" borderId="21" xfId="0" applyNumberFormat="1" applyFont="1" applyFill="1" applyBorder="1" applyAlignment="1">
      <alignment horizontal="center"/>
    </xf>
    <xf numFmtId="3" fontId="4" fillId="33" borderId="88" xfId="0" applyNumberFormat="1" applyFont="1" applyFill="1" applyBorder="1" applyAlignment="1">
      <alignment/>
    </xf>
    <xf numFmtId="3" fontId="4" fillId="33" borderId="89" xfId="0" applyNumberFormat="1" applyFont="1" applyFill="1" applyBorder="1" applyAlignment="1">
      <alignment/>
    </xf>
    <xf numFmtId="3" fontId="4" fillId="33" borderId="22" xfId="0" applyNumberFormat="1" applyFont="1" applyFill="1" applyBorder="1" applyAlignment="1">
      <alignment horizontal="center"/>
    </xf>
    <xf numFmtId="3" fontId="16" fillId="0" borderId="0" xfId="0" applyNumberFormat="1" applyFont="1" applyAlignment="1">
      <alignment/>
    </xf>
    <xf numFmtId="3" fontId="16" fillId="0" borderId="0" xfId="0" applyNumberFormat="1" applyFont="1" applyAlignment="1">
      <alignment vertical="center"/>
    </xf>
    <xf numFmtId="3" fontId="4" fillId="33" borderId="12" xfId="0" applyNumberFormat="1" applyFont="1" applyFill="1" applyBorder="1" applyAlignment="1">
      <alignment horizontal="center"/>
    </xf>
    <xf numFmtId="3" fontId="4" fillId="35" borderId="90" xfId="0" applyNumberFormat="1" applyFont="1" applyFill="1" applyBorder="1" applyAlignment="1">
      <alignment horizontal="center"/>
    </xf>
    <xf numFmtId="3" fontId="4" fillId="35" borderId="91" xfId="0" applyNumberFormat="1" applyFont="1" applyFill="1" applyBorder="1" applyAlignment="1">
      <alignment horizontal="center"/>
    </xf>
    <xf numFmtId="3" fontId="4" fillId="35" borderId="92" xfId="0" applyNumberFormat="1" applyFont="1" applyFill="1" applyBorder="1" applyAlignment="1">
      <alignment horizontal="center"/>
    </xf>
    <xf numFmtId="3" fontId="4" fillId="35" borderId="92" xfId="0" applyNumberFormat="1" applyFont="1" applyFill="1" applyBorder="1" applyAlignment="1" quotePrefix="1">
      <alignment horizontal="center"/>
    </xf>
    <xf numFmtId="3" fontId="4" fillId="35" borderId="93" xfId="0" applyNumberFormat="1" applyFont="1" applyFill="1" applyBorder="1" applyAlignment="1" quotePrefix="1">
      <alignment horizontal="center"/>
    </xf>
    <xf numFmtId="3" fontId="4" fillId="35" borderId="94" xfId="0" applyNumberFormat="1" applyFont="1" applyFill="1" applyBorder="1" applyAlignment="1">
      <alignment horizontal="center"/>
    </xf>
    <xf numFmtId="3" fontId="4" fillId="33" borderId="95" xfId="0" applyNumberFormat="1" applyFont="1" applyFill="1" applyBorder="1" applyAlignment="1">
      <alignment vertical="center"/>
    </xf>
    <xf numFmtId="3" fontId="4" fillId="33" borderId="96" xfId="0" applyNumberFormat="1" applyFont="1" applyFill="1" applyBorder="1" applyAlignment="1">
      <alignment horizontal="center" vertical="center"/>
    </xf>
    <xf numFmtId="3" fontId="4" fillId="33" borderId="97" xfId="0" applyNumberFormat="1" applyFont="1" applyFill="1" applyBorder="1" applyAlignment="1">
      <alignment horizontal="center" vertical="center"/>
    </xf>
    <xf numFmtId="3" fontId="4" fillId="33" borderId="59" xfId="0" applyNumberFormat="1" applyFont="1" applyFill="1" applyBorder="1" applyAlignment="1">
      <alignment horizontal="center" vertical="center"/>
    </xf>
    <xf numFmtId="3" fontId="4" fillId="33" borderId="98" xfId="0" applyNumberFormat="1" applyFont="1" applyFill="1" applyBorder="1" applyAlignment="1">
      <alignment horizontal="center" vertical="center"/>
    </xf>
    <xf numFmtId="3" fontId="4" fillId="33" borderId="99"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16" xfId="0" applyNumberFormat="1" applyFont="1" applyFill="1" applyBorder="1" applyAlignment="1">
      <alignment horizontal="center" vertical="center"/>
    </xf>
    <xf numFmtId="3" fontId="4" fillId="33" borderId="100" xfId="0" applyNumberFormat="1" applyFont="1" applyFill="1" applyBorder="1" applyAlignment="1">
      <alignment horizontal="center" vertical="center"/>
    </xf>
    <xf numFmtId="3" fontId="4" fillId="33" borderId="101" xfId="0" applyNumberFormat="1" applyFont="1" applyFill="1" applyBorder="1" applyAlignment="1">
      <alignment horizontal="center" vertical="center"/>
    </xf>
    <xf numFmtId="0" fontId="8" fillId="33" borderId="102"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102" xfId="0" applyFont="1" applyFill="1" applyBorder="1" applyAlignment="1">
      <alignment vertical="center"/>
    </xf>
    <xf numFmtId="0" fontId="8" fillId="33" borderId="103" xfId="0" applyFont="1" applyFill="1" applyBorder="1" applyAlignment="1">
      <alignment horizontal="center" vertical="center"/>
    </xf>
    <xf numFmtId="3" fontId="4" fillId="35" borderId="96" xfId="0" applyNumberFormat="1" applyFont="1" applyFill="1" applyBorder="1" applyAlignment="1">
      <alignment horizontal="center" vertical="center"/>
    </xf>
    <xf numFmtId="3" fontId="4" fillId="35" borderId="91" xfId="0" applyNumberFormat="1" applyFont="1" applyFill="1" applyBorder="1" applyAlignment="1">
      <alignment horizontal="center" vertical="center"/>
    </xf>
    <xf numFmtId="3" fontId="4" fillId="35" borderId="104" xfId="0" applyNumberFormat="1" applyFont="1" applyFill="1" applyBorder="1" applyAlignment="1">
      <alignment horizontal="center" vertical="center"/>
    </xf>
    <xf numFmtId="3" fontId="4" fillId="35" borderId="12" xfId="0" applyNumberFormat="1" applyFont="1" applyFill="1" applyBorder="1" applyAlignment="1">
      <alignment horizontal="center" vertical="center"/>
    </xf>
    <xf numFmtId="0" fontId="19" fillId="0" borderId="0" xfId="0" applyFont="1" applyAlignment="1">
      <alignment/>
    </xf>
    <xf numFmtId="0" fontId="20" fillId="0" borderId="0" xfId="0" applyFont="1" applyBorder="1" applyAlignment="1">
      <alignment vertical="center"/>
    </xf>
    <xf numFmtId="0" fontId="12" fillId="0" borderId="0" xfId="0" applyFont="1" applyAlignment="1" applyProtection="1">
      <alignment horizontal="right"/>
      <protection locked="0"/>
    </xf>
    <xf numFmtId="0" fontId="13" fillId="35" borderId="105" xfId="0" applyFont="1" applyFill="1" applyBorder="1" applyAlignment="1">
      <alignment/>
    </xf>
    <xf numFmtId="0" fontId="13" fillId="35" borderId="106" xfId="0" applyFont="1" applyFill="1" applyBorder="1" applyAlignment="1">
      <alignment horizontal="center"/>
    </xf>
    <xf numFmtId="180" fontId="21" fillId="0" borderId="107" xfId="0" applyNumberFormat="1" applyFont="1" applyBorder="1" applyAlignment="1">
      <alignment vertical="center"/>
    </xf>
    <xf numFmtId="180" fontId="21" fillId="0" borderId="20" xfId="0" applyNumberFormat="1" applyFont="1" applyBorder="1" applyAlignment="1">
      <alignment vertical="center"/>
    </xf>
    <xf numFmtId="180" fontId="21" fillId="0" borderId="108" xfId="0" applyNumberFormat="1" applyFont="1" applyBorder="1" applyAlignment="1">
      <alignment vertical="center"/>
    </xf>
    <xf numFmtId="180" fontId="21" fillId="0" borderId="109" xfId="0" applyNumberFormat="1" applyFont="1" applyBorder="1" applyAlignment="1">
      <alignment vertical="center"/>
    </xf>
    <xf numFmtId="0" fontId="0" fillId="0" borderId="0" xfId="0" applyFont="1" applyAlignment="1">
      <alignment/>
    </xf>
    <xf numFmtId="3" fontId="21" fillId="0" borderId="110" xfId="0" applyNumberFormat="1" applyFont="1" applyBorder="1" applyAlignment="1">
      <alignment/>
    </xf>
    <xf numFmtId="3" fontId="8" fillId="0" borderId="107" xfId="0" applyNumberFormat="1" applyFont="1" applyBorder="1" applyAlignment="1">
      <alignment/>
    </xf>
    <xf numFmtId="178" fontId="21" fillId="0" borderId="107" xfId="0" applyNumberFormat="1" applyFont="1" applyBorder="1" applyAlignment="1">
      <alignment/>
    </xf>
    <xf numFmtId="3" fontId="21" fillId="0" borderId="107" xfId="0" applyNumberFormat="1" applyFont="1" applyBorder="1" applyAlignment="1">
      <alignment/>
    </xf>
    <xf numFmtId="0" fontId="8" fillId="0" borderId="107" xfId="0" applyFont="1" applyBorder="1" applyAlignment="1">
      <alignment/>
    </xf>
    <xf numFmtId="178" fontId="13" fillId="0" borderId="111" xfId="0" applyNumberFormat="1" applyFont="1" applyFill="1" applyBorder="1" applyAlignment="1">
      <alignment/>
    </xf>
    <xf numFmtId="3" fontId="21" fillId="33" borderId="87" xfId="0" applyNumberFormat="1" applyFont="1" applyFill="1" applyBorder="1" applyAlignment="1">
      <alignment vertical="center"/>
    </xf>
    <xf numFmtId="3" fontId="21" fillId="33" borderId="112" xfId="0" applyNumberFormat="1" applyFont="1" applyFill="1" applyBorder="1" applyAlignment="1">
      <alignment horizontal="center" vertical="center"/>
    </xf>
    <xf numFmtId="3" fontId="21" fillId="0" borderId="0" xfId="0" applyNumberFormat="1" applyFont="1" applyFill="1" applyBorder="1" applyAlignment="1">
      <alignment vertical="center"/>
    </xf>
    <xf numFmtId="178" fontId="21" fillId="0" borderId="113" xfId="0" applyNumberFormat="1" applyFont="1" applyBorder="1" applyAlignment="1">
      <alignment vertical="center"/>
    </xf>
    <xf numFmtId="3" fontId="21" fillId="0" borderId="0" xfId="0" applyNumberFormat="1" applyFont="1" applyBorder="1" applyAlignment="1">
      <alignment vertical="center"/>
    </xf>
    <xf numFmtId="178" fontId="21" fillId="0" borderId="114" xfId="0" applyNumberFormat="1" applyFont="1" applyBorder="1" applyAlignment="1">
      <alignment vertical="center"/>
    </xf>
    <xf numFmtId="179" fontId="21" fillId="0" borderId="0" xfId="0" applyNumberFormat="1" applyFont="1" applyFill="1" applyBorder="1" applyAlignment="1">
      <alignment vertical="center"/>
    </xf>
    <xf numFmtId="3" fontId="21" fillId="0" borderId="114" xfId="0" applyNumberFormat="1" applyFont="1" applyBorder="1" applyAlignment="1">
      <alignment vertical="center"/>
    </xf>
    <xf numFmtId="178" fontId="21" fillId="0" borderId="0" xfId="0" applyNumberFormat="1" applyFont="1" applyBorder="1" applyAlignment="1">
      <alignment vertical="center"/>
    </xf>
    <xf numFmtId="3" fontId="21" fillId="0" borderId="115" xfId="0" applyNumberFormat="1" applyFont="1" applyBorder="1" applyAlignment="1">
      <alignment vertical="center"/>
    </xf>
    <xf numFmtId="10" fontId="21" fillId="0" borderId="115" xfId="0" applyNumberFormat="1" applyFont="1" applyBorder="1" applyAlignment="1">
      <alignment vertical="center"/>
    </xf>
    <xf numFmtId="3" fontId="4" fillId="0" borderId="116" xfId="0" applyNumberFormat="1" applyFont="1" applyBorder="1" applyAlignment="1">
      <alignment/>
    </xf>
    <xf numFmtId="3" fontId="4" fillId="0" borderId="117" xfId="0" applyNumberFormat="1" applyFont="1" applyBorder="1" applyAlignment="1">
      <alignment/>
    </xf>
    <xf numFmtId="3" fontId="4" fillId="0" borderId="118" xfId="0" applyNumberFormat="1" applyFont="1" applyBorder="1" applyAlignment="1">
      <alignment/>
    </xf>
    <xf numFmtId="3" fontId="4" fillId="0" borderId="119" xfId="0" applyNumberFormat="1" applyFont="1" applyBorder="1" applyAlignment="1">
      <alignment/>
    </xf>
    <xf numFmtId="3" fontId="4" fillId="0" borderId="67" xfId="0" applyNumberFormat="1" applyFont="1" applyBorder="1" applyAlignment="1">
      <alignment/>
    </xf>
    <xf numFmtId="3" fontId="21" fillId="0" borderId="58" xfId="0" applyNumberFormat="1" applyFont="1" applyBorder="1" applyAlignment="1">
      <alignment/>
    </xf>
    <xf numFmtId="178" fontId="21" fillId="0" borderId="57" xfId="0" applyNumberFormat="1" applyFont="1" applyBorder="1" applyAlignment="1">
      <alignment/>
    </xf>
    <xf numFmtId="3" fontId="21" fillId="0" borderId="57" xfId="0" applyNumberFormat="1" applyFont="1" applyBorder="1" applyAlignment="1">
      <alignment/>
    </xf>
    <xf numFmtId="3" fontId="21" fillId="33" borderId="73" xfId="0" applyNumberFormat="1" applyFont="1" applyFill="1" applyBorder="1" applyAlignment="1">
      <alignment vertical="center"/>
    </xf>
    <xf numFmtId="3" fontId="21" fillId="33" borderId="74" xfId="0" applyNumberFormat="1" applyFont="1" applyFill="1" applyBorder="1" applyAlignment="1">
      <alignment horizontal="center" vertical="center"/>
    </xf>
    <xf numFmtId="3" fontId="21" fillId="0" borderId="19" xfId="0" applyNumberFormat="1" applyFont="1" applyFill="1" applyBorder="1" applyAlignment="1">
      <alignment vertical="center"/>
    </xf>
    <xf numFmtId="178" fontId="21" fillId="0" borderId="50" xfId="0" applyNumberFormat="1" applyFont="1" applyBorder="1" applyAlignment="1">
      <alignment vertical="center"/>
    </xf>
    <xf numFmtId="3" fontId="21" fillId="0" borderId="19" xfId="0" applyNumberFormat="1" applyFont="1" applyBorder="1" applyAlignment="1">
      <alignment vertical="center"/>
    </xf>
    <xf numFmtId="178" fontId="21" fillId="0" borderId="51" xfId="0" applyNumberFormat="1" applyFont="1" applyBorder="1" applyAlignment="1">
      <alignment vertical="center"/>
    </xf>
    <xf numFmtId="3" fontId="21" fillId="0" borderId="51" xfId="0" applyNumberFormat="1" applyFont="1" applyBorder="1" applyAlignment="1">
      <alignment vertical="center"/>
    </xf>
    <xf numFmtId="178" fontId="21" fillId="0" borderId="19" xfId="0" applyNumberFormat="1" applyFont="1" applyBorder="1" applyAlignment="1">
      <alignment vertical="center"/>
    </xf>
    <xf numFmtId="3" fontId="21" fillId="0" borderId="52" xfId="0" applyNumberFormat="1" applyFont="1" applyBorder="1" applyAlignment="1">
      <alignment vertical="center"/>
    </xf>
    <xf numFmtId="180" fontId="21" fillId="0" borderId="120" xfId="0" applyNumberFormat="1" applyFont="1" applyBorder="1" applyAlignment="1">
      <alignment vertical="center"/>
    </xf>
    <xf numFmtId="180" fontId="21" fillId="0" borderId="121" xfId="0" applyNumberFormat="1" applyFont="1" applyBorder="1" applyAlignment="1">
      <alignment vertical="center"/>
    </xf>
    <xf numFmtId="180" fontId="21" fillId="0" borderId="122" xfId="0" applyNumberFormat="1" applyFont="1" applyBorder="1" applyAlignment="1">
      <alignment vertical="center"/>
    </xf>
    <xf numFmtId="180" fontId="21" fillId="0" borderId="123" xfId="0" applyNumberFormat="1" applyFont="1" applyBorder="1" applyAlignment="1">
      <alignment vertical="center"/>
    </xf>
    <xf numFmtId="3" fontId="4" fillId="0" borderId="124" xfId="0" applyNumberFormat="1" applyFont="1" applyBorder="1" applyAlignment="1">
      <alignment/>
    </xf>
    <xf numFmtId="3" fontId="21" fillId="33" borderId="102" xfId="0" applyNumberFormat="1" applyFont="1" applyFill="1" applyBorder="1" applyAlignment="1">
      <alignment vertical="center"/>
    </xf>
    <xf numFmtId="3" fontId="21" fillId="33" borderId="125" xfId="0" applyNumberFormat="1" applyFont="1" applyFill="1" applyBorder="1" applyAlignment="1">
      <alignment horizontal="center" vertical="center"/>
    </xf>
    <xf numFmtId="3" fontId="21" fillId="0" borderId="46" xfId="0" applyNumberFormat="1" applyFont="1" applyFill="1" applyBorder="1" applyAlignment="1">
      <alignment vertical="center"/>
    </xf>
    <xf numFmtId="3" fontId="21" fillId="0" borderId="46" xfId="0" applyNumberFormat="1" applyFont="1" applyBorder="1" applyAlignment="1">
      <alignment vertical="center"/>
    </xf>
    <xf numFmtId="3" fontId="21" fillId="0" borderId="47" xfId="0" applyNumberFormat="1" applyFont="1" applyBorder="1" applyAlignment="1">
      <alignment vertical="center"/>
    </xf>
    <xf numFmtId="178" fontId="21" fillId="0" borderId="46" xfId="0" applyNumberFormat="1" applyFont="1" applyBorder="1" applyAlignment="1">
      <alignment vertical="center"/>
    </xf>
    <xf numFmtId="3" fontId="21" fillId="0" borderId="44" xfId="0" applyNumberFormat="1" applyFont="1" applyBorder="1" applyAlignment="1">
      <alignment vertical="center"/>
    </xf>
    <xf numFmtId="180" fontId="21" fillId="0" borderId="126" xfId="0" applyNumberFormat="1" applyFont="1" applyBorder="1" applyAlignment="1">
      <alignment vertical="center"/>
    </xf>
    <xf numFmtId="180" fontId="21" fillId="0" borderId="127" xfId="0" applyNumberFormat="1" applyFont="1" applyBorder="1" applyAlignment="1">
      <alignment vertical="center"/>
    </xf>
    <xf numFmtId="180" fontId="21" fillId="0" borderId="101" xfId="0" applyNumberFormat="1" applyFont="1" applyBorder="1" applyAlignment="1">
      <alignment vertical="center"/>
    </xf>
    <xf numFmtId="180" fontId="21" fillId="0" borderId="128" xfId="0" applyNumberFormat="1" applyFont="1" applyBorder="1" applyAlignment="1">
      <alignment vertical="center"/>
    </xf>
    <xf numFmtId="179" fontId="21" fillId="0" borderId="47" xfId="0" applyNumberFormat="1" applyFont="1" applyFill="1" applyBorder="1" applyAlignment="1">
      <alignment vertical="center"/>
    </xf>
    <xf numFmtId="10" fontId="21" fillId="0" borderId="26" xfId="0" applyNumberFormat="1" applyFont="1" applyBorder="1" applyAlignment="1">
      <alignment vertical="center"/>
    </xf>
    <xf numFmtId="179" fontId="21" fillId="0" borderId="19" xfId="0" applyNumberFormat="1" applyFont="1" applyFill="1" applyBorder="1" applyAlignment="1">
      <alignment vertical="center"/>
    </xf>
    <xf numFmtId="10" fontId="21" fillId="0" borderId="19" xfId="0" applyNumberFormat="1" applyFont="1" applyBorder="1" applyAlignment="1">
      <alignment vertical="center"/>
    </xf>
    <xf numFmtId="0" fontId="0" fillId="0" borderId="0" xfId="0" applyFont="1" applyBorder="1" applyAlignment="1">
      <alignment vertical="center"/>
    </xf>
    <xf numFmtId="3" fontId="21" fillId="0" borderId="129" xfId="0" applyNumberFormat="1" applyFont="1" applyBorder="1" applyAlignment="1">
      <alignment vertical="center"/>
    </xf>
    <xf numFmtId="3" fontId="0" fillId="0" borderId="0" xfId="0" applyNumberFormat="1" applyAlignment="1">
      <alignment/>
    </xf>
    <xf numFmtId="0" fontId="12" fillId="33" borderId="13" xfId="0" applyFont="1" applyFill="1" applyBorder="1" applyAlignment="1">
      <alignment horizontal="center" vertical="center"/>
    </xf>
    <xf numFmtId="0" fontId="12" fillId="33" borderId="11" xfId="0" applyFont="1" applyFill="1" applyBorder="1" applyAlignment="1">
      <alignment horizontal="center" vertical="center"/>
    </xf>
    <xf numFmtId="3" fontId="12" fillId="0" borderId="130" xfId="0" applyNumberFormat="1" applyFont="1" applyBorder="1" applyAlignment="1">
      <alignment vertical="center"/>
    </xf>
    <xf numFmtId="0" fontId="0" fillId="0" borderId="0" xfId="0" applyFont="1" applyAlignment="1">
      <alignment vertical="center"/>
    </xf>
    <xf numFmtId="0" fontId="18" fillId="37" borderId="131" xfId="0" applyFont="1" applyFill="1" applyBorder="1" applyAlignment="1">
      <alignment horizontal="center"/>
    </xf>
    <xf numFmtId="0" fontId="18" fillId="36" borderId="12" xfId="0" applyFont="1" applyFill="1" applyBorder="1" applyAlignment="1">
      <alignment horizontal="center"/>
    </xf>
    <xf numFmtId="0" fontId="18" fillId="0" borderId="132" xfId="0" applyFont="1" applyBorder="1" applyAlignment="1">
      <alignment horizontal="center"/>
    </xf>
    <xf numFmtId="0" fontId="18" fillId="0" borderId="12" xfId="0" applyFont="1" applyBorder="1" applyAlignment="1">
      <alignment horizontal="center"/>
    </xf>
    <xf numFmtId="0" fontId="18" fillId="37" borderId="104" xfId="0" applyFont="1" applyFill="1" applyBorder="1" applyAlignment="1">
      <alignment horizontal="center"/>
    </xf>
    <xf numFmtId="182" fontId="18" fillId="37" borderId="12" xfId="0" applyNumberFormat="1" applyFont="1" applyFill="1" applyBorder="1" applyAlignment="1">
      <alignment horizontal="center"/>
    </xf>
    <xf numFmtId="182" fontId="18" fillId="0" borderId="133" xfId="0" applyNumberFormat="1" applyFont="1" applyBorder="1" applyAlignment="1">
      <alignment horizontal="center"/>
    </xf>
    <xf numFmtId="0" fontId="18" fillId="36" borderId="131" xfId="0" applyFont="1" applyFill="1" applyBorder="1" applyAlignment="1">
      <alignment horizontal="center"/>
    </xf>
    <xf numFmtId="0" fontId="14" fillId="33" borderId="75" xfId="0" applyFont="1" applyFill="1" applyBorder="1" applyAlignment="1">
      <alignment horizontal="center"/>
    </xf>
    <xf numFmtId="0" fontId="14" fillId="35" borderId="134" xfId="0" applyFont="1" applyFill="1" applyBorder="1" applyAlignment="1">
      <alignment horizontal="center"/>
    </xf>
    <xf numFmtId="0" fontId="18" fillId="36" borderId="135" xfId="0" applyFont="1" applyFill="1" applyBorder="1" applyAlignment="1">
      <alignment horizontal="center"/>
    </xf>
    <xf numFmtId="0" fontId="18" fillId="37" borderId="136" xfId="0" applyFont="1" applyFill="1" applyBorder="1" applyAlignment="1">
      <alignment horizontal="center"/>
    </xf>
    <xf numFmtId="0" fontId="18" fillId="37" borderId="21" xfId="0" applyFont="1" applyFill="1" applyBorder="1" applyAlignment="1">
      <alignment horizontal="center"/>
    </xf>
    <xf numFmtId="0" fontId="18" fillId="0" borderId="137" xfId="0" applyFont="1" applyBorder="1" applyAlignment="1">
      <alignment horizontal="center"/>
    </xf>
    <xf numFmtId="0" fontId="10" fillId="0" borderId="0" xfId="0" applyFont="1" applyBorder="1" applyAlignment="1">
      <alignment/>
    </xf>
    <xf numFmtId="0" fontId="14" fillId="0" borderId="138" xfId="0" applyFont="1" applyBorder="1" applyAlignment="1">
      <alignment horizontal="center"/>
    </xf>
    <xf numFmtId="0" fontId="14" fillId="0" borderId="139" xfId="0" applyFont="1" applyBorder="1" applyAlignment="1">
      <alignment horizontal="center"/>
    </xf>
    <xf numFmtId="0" fontId="14" fillId="36" borderId="139" xfId="0" applyFont="1" applyFill="1" applyBorder="1" applyAlignment="1">
      <alignment horizontal="center"/>
    </xf>
    <xf numFmtId="0" fontId="12" fillId="35" borderId="136" xfId="0" applyFont="1" applyFill="1" applyBorder="1" applyAlignment="1">
      <alignment horizontal="center"/>
    </xf>
    <xf numFmtId="3" fontId="21" fillId="0" borderId="50" xfId="0" applyNumberFormat="1" applyFont="1" applyBorder="1" applyAlignment="1">
      <alignment vertical="center"/>
    </xf>
    <xf numFmtId="3" fontId="21" fillId="0" borderId="140" xfId="0" applyNumberFormat="1" applyFont="1" applyBorder="1" applyAlignment="1">
      <alignment/>
    </xf>
    <xf numFmtId="3" fontId="8" fillId="0" borderId="53" xfId="0" applyNumberFormat="1" applyFont="1" applyBorder="1" applyAlignment="1">
      <alignment/>
    </xf>
    <xf numFmtId="178" fontId="21" fillId="0" borderId="53" xfId="0" applyNumberFormat="1" applyFont="1" applyBorder="1" applyAlignment="1">
      <alignment/>
    </xf>
    <xf numFmtId="3" fontId="21" fillId="0" borderId="53" xfId="0" applyNumberFormat="1" applyFont="1" applyBorder="1" applyAlignment="1">
      <alignment/>
    </xf>
    <xf numFmtId="0" fontId="8" fillId="0" borderId="53" xfId="0" applyFont="1" applyBorder="1" applyAlignment="1">
      <alignment/>
    </xf>
    <xf numFmtId="3" fontId="4" fillId="0" borderId="0" xfId="0" applyNumberFormat="1" applyFont="1" applyBorder="1" applyAlignment="1">
      <alignment/>
    </xf>
    <xf numFmtId="3" fontId="4" fillId="33" borderId="141" xfId="0" applyNumberFormat="1" applyFont="1" applyFill="1" applyBorder="1" applyAlignment="1">
      <alignment/>
    </xf>
    <xf numFmtId="3" fontId="4" fillId="35" borderId="142" xfId="0" applyNumberFormat="1" applyFont="1" applyFill="1" applyBorder="1" applyAlignment="1">
      <alignment/>
    </xf>
    <xf numFmtId="3" fontId="4" fillId="35" borderId="143" xfId="0" applyNumberFormat="1" applyFont="1" applyFill="1" applyBorder="1" applyAlignment="1">
      <alignment/>
    </xf>
    <xf numFmtId="3" fontId="4" fillId="35" borderId="134" xfId="0" applyNumberFormat="1" applyFont="1" applyFill="1" applyBorder="1" applyAlignment="1">
      <alignment/>
    </xf>
    <xf numFmtId="3" fontId="4" fillId="35" borderId="31" xfId="0" applyNumberFormat="1" applyFont="1" applyFill="1" applyBorder="1" applyAlignment="1">
      <alignment horizontal="center"/>
    </xf>
    <xf numFmtId="3" fontId="4" fillId="35" borderId="144" xfId="0" applyNumberFormat="1" applyFont="1" applyFill="1" applyBorder="1" applyAlignment="1">
      <alignment/>
    </xf>
    <xf numFmtId="3" fontId="4" fillId="35" borderId="20" xfId="0" applyNumberFormat="1" applyFont="1" applyFill="1" applyBorder="1" applyAlignment="1">
      <alignment horizontal="center"/>
    </xf>
    <xf numFmtId="3" fontId="4" fillId="35" borderId="67" xfId="0" applyNumberFormat="1" applyFont="1" applyFill="1" applyBorder="1" applyAlignment="1">
      <alignment horizontal="center"/>
    </xf>
    <xf numFmtId="3" fontId="4" fillId="33" borderId="145" xfId="0" applyNumberFormat="1" applyFont="1" applyFill="1" applyBorder="1" applyAlignment="1">
      <alignment horizontal="center"/>
    </xf>
    <xf numFmtId="3" fontId="4" fillId="33" borderId="146" xfId="0" applyNumberFormat="1" applyFont="1" applyFill="1" applyBorder="1" applyAlignment="1">
      <alignment horizontal="center"/>
    </xf>
    <xf numFmtId="0" fontId="8" fillId="33" borderId="147" xfId="0" applyFont="1" applyFill="1" applyBorder="1" applyAlignment="1">
      <alignment horizontal="center"/>
    </xf>
    <xf numFmtId="0" fontId="8" fillId="0" borderId="148" xfId="0" applyFont="1" applyBorder="1" applyAlignment="1">
      <alignment/>
    </xf>
    <xf numFmtId="0" fontId="8" fillId="33" borderId="149" xfId="0" applyFont="1" applyFill="1" applyBorder="1" applyAlignment="1">
      <alignment horizontal="center"/>
    </xf>
    <xf numFmtId="0" fontId="8" fillId="0" borderId="150" xfId="0" applyFont="1" applyBorder="1" applyAlignment="1">
      <alignment/>
    </xf>
    <xf numFmtId="0" fontId="8" fillId="33" borderId="151" xfId="0" applyFont="1" applyFill="1" applyBorder="1" applyAlignment="1">
      <alignment horizontal="center"/>
    </xf>
    <xf numFmtId="0" fontId="8" fillId="0" borderId="152" xfId="0" applyFont="1" applyBorder="1" applyAlignment="1">
      <alignment/>
    </xf>
    <xf numFmtId="3" fontId="12" fillId="0" borderId="53" xfId="0" applyNumberFormat="1" applyFont="1" applyBorder="1" applyAlignment="1">
      <alignment vertical="center"/>
    </xf>
    <xf numFmtId="0" fontId="12" fillId="33" borderId="21" xfId="0" applyFont="1" applyFill="1" applyBorder="1" applyAlignment="1">
      <alignment horizontal="center" vertical="center"/>
    </xf>
    <xf numFmtId="3" fontId="12" fillId="0" borderId="153" xfId="0" applyNumberFormat="1" applyFont="1" applyBorder="1" applyAlignment="1">
      <alignment vertical="center"/>
    </xf>
    <xf numFmtId="3" fontId="12" fillId="0" borderId="154" xfId="0" applyNumberFormat="1" applyFont="1" applyBorder="1" applyAlignment="1">
      <alignment vertical="center"/>
    </xf>
    <xf numFmtId="3" fontId="12" fillId="0" borderId="110" xfId="0" applyNumberFormat="1" applyFont="1" applyBorder="1" applyAlignment="1">
      <alignment/>
    </xf>
    <xf numFmtId="3" fontId="12" fillId="0" borderId="155" xfId="0" applyNumberFormat="1" applyFont="1" applyBorder="1" applyAlignment="1">
      <alignment/>
    </xf>
    <xf numFmtId="3" fontId="4" fillId="35" borderId="67" xfId="0" applyNumberFormat="1" applyFont="1" applyFill="1" applyBorder="1" applyAlignment="1">
      <alignment horizontal="center" vertical="center"/>
    </xf>
    <xf numFmtId="3" fontId="4" fillId="33" borderId="141" xfId="0" applyNumberFormat="1" applyFont="1" applyFill="1" applyBorder="1" applyAlignment="1">
      <alignment vertical="center"/>
    </xf>
    <xf numFmtId="3" fontId="4" fillId="33" borderId="143" xfId="0" applyNumberFormat="1" applyFont="1" applyFill="1" applyBorder="1" applyAlignment="1">
      <alignment vertical="center"/>
    </xf>
    <xf numFmtId="3" fontId="4" fillId="33" borderId="87" xfId="0" applyNumberFormat="1" applyFont="1" applyFill="1" applyBorder="1" applyAlignment="1">
      <alignment vertical="center"/>
    </xf>
    <xf numFmtId="0" fontId="0" fillId="33" borderId="0" xfId="0" applyFill="1" applyBorder="1" applyAlignment="1">
      <alignment vertical="center"/>
    </xf>
    <xf numFmtId="3" fontId="4" fillId="33" borderId="145" xfId="0" applyNumberFormat="1" applyFont="1" applyFill="1" applyBorder="1" applyAlignment="1">
      <alignment horizontal="center" vertical="center"/>
    </xf>
    <xf numFmtId="10" fontId="4" fillId="0" borderId="67" xfId="0" applyNumberFormat="1" applyFont="1" applyBorder="1" applyAlignment="1">
      <alignment vertical="center"/>
    </xf>
    <xf numFmtId="3" fontId="4" fillId="33" borderId="145" xfId="0" applyNumberFormat="1" applyFont="1" applyFill="1" applyBorder="1" applyAlignment="1">
      <alignment vertical="center"/>
    </xf>
    <xf numFmtId="10" fontId="21" fillId="0" borderId="67" xfId="0" applyNumberFormat="1" applyFont="1" applyBorder="1" applyAlignment="1">
      <alignment vertical="center"/>
    </xf>
    <xf numFmtId="10" fontId="21" fillId="0" borderId="156" xfId="0" applyNumberFormat="1" applyFont="1" applyBorder="1" applyAlignment="1">
      <alignment vertical="center"/>
    </xf>
    <xf numFmtId="10" fontId="21" fillId="0" borderId="157" xfId="0" applyNumberFormat="1" applyFont="1" applyBorder="1" applyAlignment="1">
      <alignment vertical="center"/>
    </xf>
    <xf numFmtId="3" fontId="12" fillId="0" borderId="158" xfId="0" applyNumberFormat="1" applyFont="1" applyBorder="1" applyAlignment="1">
      <alignment/>
    </xf>
    <xf numFmtId="0" fontId="0" fillId="0" borderId="0" xfId="0" applyFont="1" applyAlignment="1">
      <alignment/>
    </xf>
    <xf numFmtId="0" fontId="0" fillId="0" borderId="0" xfId="0" applyFont="1" applyBorder="1" applyAlignment="1">
      <alignment vertical="center"/>
    </xf>
    <xf numFmtId="0" fontId="1" fillId="0" borderId="0" xfId="0" applyFont="1" applyAlignment="1">
      <alignment/>
    </xf>
    <xf numFmtId="0" fontId="1" fillId="0" borderId="0" xfId="0" applyFont="1" applyAlignment="1">
      <alignment vertical="center"/>
    </xf>
    <xf numFmtId="0" fontId="86" fillId="0" borderId="0" xfId="0" applyFont="1" applyBorder="1" applyAlignment="1">
      <alignment vertical="center"/>
    </xf>
    <xf numFmtId="3" fontId="37" fillId="0" borderId="10" xfId="0" applyNumberFormat="1" applyFont="1" applyBorder="1" applyAlignment="1">
      <alignment/>
    </xf>
    <xf numFmtId="3" fontId="37" fillId="0" borderId="11" xfId="0" applyNumberFormat="1" applyFont="1" applyBorder="1" applyAlignment="1">
      <alignment/>
    </xf>
    <xf numFmtId="3" fontId="12" fillId="0" borderId="13" xfId="0" applyNumberFormat="1" applyFont="1" applyBorder="1" applyAlignment="1">
      <alignment/>
    </xf>
    <xf numFmtId="3" fontId="12" fillId="0" borderId="159" xfId="0" applyNumberFormat="1" applyFont="1" applyBorder="1" applyAlignment="1">
      <alignment/>
    </xf>
    <xf numFmtId="182" fontId="12" fillId="0" borderId="160" xfId="0" applyNumberFormat="1" applyFont="1" applyBorder="1" applyAlignment="1">
      <alignment/>
    </xf>
    <xf numFmtId="3" fontId="12" fillId="0" borderId="161" xfId="0" applyNumberFormat="1" applyFont="1" applyBorder="1" applyAlignment="1">
      <alignment/>
    </xf>
    <xf numFmtId="3" fontId="12" fillId="0" borderId="160" xfId="0" applyNumberFormat="1" applyFont="1" applyBorder="1" applyAlignment="1">
      <alignment/>
    </xf>
    <xf numFmtId="3" fontId="12" fillId="0" borderId="162" xfId="0" applyNumberFormat="1" applyFont="1" applyBorder="1" applyAlignment="1">
      <alignment/>
    </xf>
    <xf numFmtId="1" fontId="12" fillId="33" borderId="163" xfId="0" applyNumberFormat="1" applyFont="1" applyFill="1" applyBorder="1" applyAlignment="1">
      <alignment horizontal="center"/>
    </xf>
    <xf numFmtId="1" fontId="12" fillId="33" borderId="164" xfId="0" applyNumberFormat="1" applyFont="1" applyFill="1" applyBorder="1" applyAlignment="1">
      <alignment horizontal="center"/>
    </xf>
    <xf numFmtId="1" fontId="12" fillId="33" borderId="165" xfId="0" applyNumberFormat="1" applyFont="1" applyFill="1" applyBorder="1" applyAlignment="1">
      <alignment horizontal="center"/>
    </xf>
    <xf numFmtId="3" fontId="12" fillId="0" borderId="42" xfId="0" applyNumberFormat="1" applyFont="1" applyBorder="1" applyAlignment="1">
      <alignment/>
    </xf>
    <xf numFmtId="3" fontId="12" fillId="0" borderId="20" xfId="0" applyNumberFormat="1" applyFont="1" applyBorder="1" applyAlignment="1">
      <alignment/>
    </xf>
    <xf numFmtId="182" fontId="12" fillId="0" borderId="166" xfId="0" applyNumberFormat="1" applyFont="1" applyBorder="1" applyAlignment="1">
      <alignment/>
    </xf>
    <xf numFmtId="10" fontId="12" fillId="0" borderId="159" xfId="0" applyNumberFormat="1" applyFont="1" applyBorder="1" applyAlignment="1">
      <alignment/>
    </xf>
    <xf numFmtId="10" fontId="12" fillId="0" borderId="167" xfId="0" applyNumberFormat="1" applyFont="1" applyBorder="1" applyAlignment="1">
      <alignment/>
    </xf>
    <xf numFmtId="0" fontId="14" fillId="35" borderId="168" xfId="0" applyFont="1" applyFill="1" applyBorder="1" applyAlignment="1">
      <alignment/>
    </xf>
    <xf numFmtId="0" fontId="14" fillId="35" borderId="169" xfId="0" applyFont="1" applyFill="1" applyBorder="1" applyAlignment="1">
      <alignment horizontal="center"/>
    </xf>
    <xf numFmtId="0" fontId="18" fillId="36" borderId="170" xfId="0" applyFont="1" applyFill="1" applyBorder="1" applyAlignment="1">
      <alignment horizontal="center"/>
    </xf>
    <xf numFmtId="0" fontId="18" fillId="36" borderId="171" xfId="0" applyFont="1" applyFill="1" applyBorder="1" applyAlignment="1">
      <alignment horizontal="center"/>
    </xf>
    <xf numFmtId="0" fontId="18" fillId="38" borderId="172" xfId="0" applyFont="1" applyFill="1" applyBorder="1" applyAlignment="1">
      <alignment horizontal="center"/>
    </xf>
    <xf numFmtId="0" fontId="18" fillId="38" borderId="12" xfId="0" applyFont="1" applyFill="1" applyBorder="1" applyAlignment="1">
      <alignment horizontal="center"/>
    </xf>
    <xf numFmtId="0" fontId="18" fillId="38" borderId="82" xfId="0" applyFont="1" applyFill="1" applyBorder="1" applyAlignment="1">
      <alignment horizontal="center"/>
    </xf>
    <xf numFmtId="0" fontId="18" fillId="38" borderId="21" xfId="0" applyFont="1" applyFill="1" applyBorder="1" applyAlignment="1">
      <alignment horizontal="center"/>
    </xf>
    <xf numFmtId="0" fontId="18" fillId="38" borderId="173" xfId="0" applyFont="1" applyFill="1" applyBorder="1" applyAlignment="1">
      <alignment horizontal="center"/>
    </xf>
    <xf numFmtId="0" fontId="18" fillId="0" borderId="174" xfId="0" applyFont="1" applyBorder="1" applyAlignment="1">
      <alignment horizontal="center"/>
    </xf>
    <xf numFmtId="0" fontId="18" fillId="37" borderId="175" xfId="0" applyFont="1" applyFill="1" applyBorder="1" applyAlignment="1">
      <alignment horizontal="center"/>
    </xf>
    <xf numFmtId="0" fontId="12" fillId="35" borderId="176" xfId="0" applyFont="1" applyFill="1" applyBorder="1" applyAlignment="1">
      <alignment horizontal="center"/>
    </xf>
    <xf numFmtId="0" fontId="12" fillId="33" borderId="105" xfId="0" applyFont="1" applyFill="1" applyBorder="1" applyAlignment="1">
      <alignment/>
    </xf>
    <xf numFmtId="0" fontId="12" fillId="33" borderId="177" xfId="0" applyFont="1" applyFill="1" applyBorder="1" applyAlignment="1">
      <alignment horizontal="center"/>
    </xf>
    <xf numFmtId="0" fontId="12" fillId="33" borderId="177" xfId="0" applyFont="1" applyFill="1" applyBorder="1" applyAlignment="1">
      <alignment/>
    </xf>
    <xf numFmtId="0" fontId="12" fillId="33" borderId="106" xfId="0" applyFont="1" applyFill="1" applyBorder="1" applyAlignment="1">
      <alignment horizontal="center"/>
    </xf>
    <xf numFmtId="1" fontId="12" fillId="33" borderId="178" xfId="0" applyNumberFormat="1" applyFont="1" applyFill="1" applyBorder="1" applyAlignment="1">
      <alignment horizontal="center"/>
    </xf>
    <xf numFmtId="1" fontId="12" fillId="33" borderId="179" xfId="0" applyNumberFormat="1" applyFont="1" applyFill="1" applyBorder="1" applyAlignment="1">
      <alignment horizontal="center"/>
    </xf>
    <xf numFmtId="1" fontId="12" fillId="33" borderId="180" xfId="0" applyNumberFormat="1" applyFont="1" applyFill="1" applyBorder="1" applyAlignment="1">
      <alignment horizontal="center"/>
    </xf>
    <xf numFmtId="0" fontId="12" fillId="35" borderId="181" xfId="0" applyFont="1" applyFill="1" applyBorder="1" applyAlignment="1">
      <alignment horizontal="center"/>
    </xf>
    <xf numFmtId="0" fontId="12" fillId="35" borderId="182" xfId="0" applyFont="1" applyFill="1" applyBorder="1" applyAlignment="1">
      <alignment horizontal="center"/>
    </xf>
    <xf numFmtId="0" fontId="12" fillId="35" borderId="183" xfId="0" applyFont="1" applyFill="1" applyBorder="1" applyAlignment="1">
      <alignment horizontal="center"/>
    </xf>
    <xf numFmtId="0" fontId="12" fillId="35" borderId="173" xfId="0" applyFont="1" applyFill="1" applyBorder="1" applyAlignment="1">
      <alignment horizontal="center"/>
    </xf>
    <xf numFmtId="0" fontId="12" fillId="35" borderId="184" xfId="0" applyFont="1" applyFill="1" applyBorder="1" applyAlignment="1">
      <alignment horizontal="center"/>
    </xf>
    <xf numFmtId="182" fontId="12" fillId="35" borderId="185" xfId="0" applyNumberFormat="1" applyFont="1" applyFill="1" applyBorder="1" applyAlignment="1">
      <alignment horizontal="center"/>
    </xf>
    <xf numFmtId="0" fontId="12" fillId="35" borderId="185" xfId="0" applyFont="1" applyFill="1" applyBorder="1" applyAlignment="1">
      <alignment horizontal="center"/>
    </xf>
    <xf numFmtId="10" fontId="21" fillId="0" borderId="186" xfId="0" applyNumberFormat="1" applyFont="1" applyBorder="1" applyAlignment="1">
      <alignment vertical="center"/>
    </xf>
    <xf numFmtId="0" fontId="8" fillId="33" borderId="73" xfId="0" applyFont="1" applyFill="1" applyBorder="1" applyAlignment="1">
      <alignment vertical="center"/>
    </xf>
    <xf numFmtId="0" fontId="8" fillId="33" borderId="187" xfId="0" applyFont="1" applyFill="1" applyBorder="1" applyAlignment="1">
      <alignment horizontal="center" vertical="center"/>
    </xf>
    <xf numFmtId="0" fontId="8" fillId="33" borderId="188" xfId="0" applyFont="1" applyFill="1" applyBorder="1" applyAlignment="1">
      <alignment horizontal="center"/>
    </xf>
    <xf numFmtId="3" fontId="21" fillId="0" borderId="189" xfId="0" applyNumberFormat="1" applyFont="1" applyBorder="1" applyAlignment="1">
      <alignment/>
    </xf>
    <xf numFmtId="3" fontId="8" fillId="0" borderId="120" xfId="0" applyNumberFormat="1" applyFont="1" applyFill="1" applyBorder="1" applyAlignment="1">
      <alignment/>
    </xf>
    <xf numFmtId="178" fontId="21" fillId="0" borderId="120" xfId="0" applyNumberFormat="1" applyFont="1" applyBorder="1" applyAlignment="1">
      <alignment/>
    </xf>
    <xf numFmtId="3" fontId="21" fillId="0" borderId="120" xfId="0" applyNumberFormat="1" applyFont="1" applyBorder="1" applyAlignment="1">
      <alignment/>
    </xf>
    <xf numFmtId="0" fontId="8" fillId="0" borderId="120" xfId="0" applyFont="1" applyFill="1" applyBorder="1" applyAlignment="1">
      <alignment/>
    </xf>
    <xf numFmtId="0" fontId="8" fillId="0" borderId="156" xfId="0" applyFont="1" applyFill="1" applyBorder="1" applyAlignment="1">
      <alignment/>
    </xf>
    <xf numFmtId="3" fontId="4" fillId="35" borderId="190" xfId="0" applyNumberFormat="1" applyFont="1" applyFill="1" applyBorder="1" applyAlignment="1" quotePrefix="1">
      <alignment horizontal="center"/>
    </xf>
    <xf numFmtId="3" fontId="4" fillId="0" borderId="191" xfId="0" applyNumberFormat="1" applyFont="1" applyBorder="1" applyAlignment="1">
      <alignment/>
    </xf>
    <xf numFmtId="3" fontId="4" fillId="0" borderId="113" xfId="0" applyNumberFormat="1" applyFont="1" applyBorder="1" applyAlignment="1">
      <alignment/>
    </xf>
    <xf numFmtId="3" fontId="4" fillId="0" borderId="192" xfId="0" applyNumberFormat="1" applyFont="1" applyBorder="1" applyAlignment="1">
      <alignment/>
    </xf>
    <xf numFmtId="3" fontId="4" fillId="0" borderId="193" xfId="0" applyNumberFormat="1" applyFont="1" applyBorder="1" applyAlignment="1">
      <alignment/>
    </xf>
    <xf numFmtId="3" fontId="12" fillId="0" borderId="194" xfId="0" applyNumberFormat="1" applyFont="1" applyBorder="1" applyAlignment="1">
      <alignment vertical="center"/>
    </xf>
    <xf numFmtId="0" fontId="12" fillId="35" borderId="195" xfId="0" applyFont="1" applyFill="1" applyBorder="1" applyAlignment="1">
      <alignment horizontal="center" vertical="center"/>
    </xf>
    <xf numFmtId="55" fontId="12" fillId="35" borderId="195" xfId="0" applyNumberFormat="1" applyFont="1" applyFill="1" applyBorder="1" applyAlignment="1">
      <alignment horizontal="center" vertical="center"/>
    </xf>
    <xf numFmtId="0" fontId="12" fillId="35" borderId="196" xfId="0" applyFont="1" applyFill="1" applyBorder="1" applyAlignment="1">
      <alignment horizontal="center" vertical="center"/>
    </xf>
    <xf numFmtId="3" fontId="4" fillId="0" borderId="197" xfId="0" applyNumberFormat="1" applyFont="1" applyBorder="1" applyAlignment="1">
      <alignment/>
    </xf>
    <xf numFmtId="0" fontId="12" fillId="35" borderId="198" xfId="0" applyFont="1" applyFill="1" applyBorder="1" applyAlignment="1">
      <alignment horizontal="center" vertical="center"/>
    </xf>
    <xf numFmtId="3" fontId="12" fillId="0" borderId="199" xfId="0" applyNumberFormat="1" applyFont="1" applyBorder="1" applyAlignment="1">
      <alignment vertical="center"/>
    </xf>
    <xf numFmtId="3" fontId="12" fillId="0" borderId="27" xfId="0" applyNumberFormat="1" applyFont="1" applyBorder="1" applyAlignment="1">
      <alignment vertical="center"/>
    </xf>
    <xf numFmtId="3" fontId="12" fillId="0" borderId="200" xfId="0" applyNumberFormat="1" applyFont="1" applyBorder="1" applyAlignment="1">
      <alignment vertical="center"/>
    </xf>
    <xf numFmtId="3" fontId="12" fillId="0" borderId="201" xfId="0" applyNumberFormat="1" applyFont="1" applyBorder="1" applyAlignment="1">
      <alignment/>
    </xf>
    <xf numFmtId="3" fontId="12" fillId="0" borderId="115" xfId="0" applyNumberFormat="1" applyFont="1" applyBorder="1" applyAlignment="1">
      <alignment/>
    </xf>
    <xf numFmtId="3" fontId="12" fillId="0" borderId="202" xfId="0" applyNumberFormat="1" applyFont="1" applyBorder="1" applyAlignment="1">
      <alignment/>
    </xf>
    <xf numFmtId="3" fontId="12" fillId="0" borderId="203" xfId="0" applyNumberFormat="1" applyFont="1" applyBorder="1" applyAlignment="1">
      <alignment/>
    </xf>
    <xf numFmtId="3" fontId="12" fillId="0" borderId="19" xfId="0" applyNumberFormat="1" applyFont="1" applyBorder="1" applyAlignment="1">
      <alignment/>
    </xf>
    <xf numFmtId="3" fontId="12" fillId="0" borderId="121" xfId="0" applyNumberFormat="1" applyFont="1" applyBorder="1" applyAlignment="1">
      <alignment/>
    </xf>
    <xf numFmtId="3" fontId="12" fillId="0" borderId="156" xfId="0" applyNumberFormat="1" applyFont="1" applyBorder="1" applyAlignment="1">
      <alignment/>
    </xf>
    <xf numFmtId="3" fontId="12" fillId="0" borderId="204" xfId="0" applyNumberFormat="1" applyFont="1" applyBorder="1" applyAlignment="1">
      <alignment/>
    </xf>
    <xf numFmtId="3" fontId="12" fillId="0" borderId="0" xfId="0" applyNumberFormat="1" applyFont="1" applyBorder="1" applyAlignment="1">
      <alignment/>
    </xf>
    <xf numFmtId="3" fontId="12" fillId="0" borderId="33" xfId="0" applyNumberFormat="1" applyFont="1" applyBorder="1" applyAlignment="1">
      <alignment/>
    </xf>
    <xf numFmtId="3" fontId="12" fillId="0" borderId="205" xfId="0" applyNumberFormat="1" applyFont="1" applyBorder="1" applyAlignment="1">
      <alignment/>
    </xf>
    <xf numFmtId="3" fontId="12" fillId="0" borderId="206" xfId="0" applyNumberFormat="1" applyFont="1" applyBorder="1" applyAlignment="1">
      <alignment/>
    </xf>
    <xf numFmtId="3" fontId="12" fillId="0" borderId="207" xfId="0" applyNumberFormat="1" applyFont="1" applyBorder="1" applyAlignment="1">
      <alignment/>
    </xf>
    <xf numFmtId="3" fontId="12" fillId="0" borderId="208" xfId="0" applyNumberFormat="1" applyFont="1" applyBorder="1" applyAlignment="1">
      <alignment/>
    </xf>
    <xf numFmtId="3" fontId="12" fillId="0" borderId="209" xfId="0" applyNumberFormat="1" applyFont="1" applyBorder="1" applyAlignment="1">
      <alignment/>
    </xf>
    <xf numFmtId="3" fontId="12" fillId="0" borderId="210" xfId="0" applyNumberFormat="1" applyFont="1" applyBorder="1" applyAlignment="1">
      <alignment/>
    </xf>
    <xf numFmtId="3" fontId="12" fillId="0" borderId="211" xfId="0" applyNumberFormat="1" applyFont="1" applyBorder="1" applyAlignment="1">
      <alignment/>
    </xf>
    <xf numFmtId="3" fontId="12" fillId="0" borderId="212" xfId="0" applyNumberFormat="1" applyFont="1" applyBorder="1" applyAlignment="1">
      <alignment/>
    </xf>
    <xf numFmtId="3" fontId="12" fillId="0" borderId="213" xfId="0" applyNumberFormat="1" applyFont="1" applyBorder="1" applyAlignment="1">
      <alignment/>
    </xf>
    <xf numFmtId="3" fontId="12" fillId="0" borderId="214" xfId="0" applyNumberFormat="1" applyFont="1" applyBorder="1" applyAlignment="1">
      <alignment/>
    </xf>
    <xf numFmtId="3" fontId="12" fillId="0" borderId="215" xfId="0" applyNumberFormat="1" applyFont="1" applyBorder="1" applyAlignment="1">
      <alignment/>
    </xf>
    <xf numFmtId="3" fontId="12" fillId="0" borderId="150" xfId="0" applyNumberFormat="1" applyFont="1" applyBorder="1" applyAlignment="1">
      <alignment/>
    </xf>
    <xf numFmtId="3" fontId="12" fillId="0" borderId="216" xfId="0" applyNumberFormat="1" applyFont="1" applyBorder="1" applyAlignment="1">
      <alignment/>
    </xf>
    <xf numFmtId="179" fontId="21" fillId="0" borderId="46" xfId="0" applyNumberFormat="1" applyFont="1" applyFill="1" applyBorder="1" applyAlignment="1">
      <alignment vertical="center"/>
    </xf>
    <xf numFmtId="3" fontId="4" fillId="0" borderId="217" xfId="0" applyNumberFormat="1" applyFont="1" applyBorder="1" applyAlignment="1">
      <alignment/>
    </xf>
    <xf numFmtId="3" fontId="12" fillId="0" borderId="217" xfId="0" applyNumberFormat="1" applyFont="1" applyBorder="1" applyAlignment="1">
      <alignment vertical="center"/>
    </xf>
    <xf numFmtId="3" fontId="12" fillId="0" borderId="86" xfId="0" applyNumberFormat="1" applyFont="1" applyBorder="1" applyAlignment="1">
      <alignment vertical="center"/>
    </xf>
    <xf numFmtId="3" fontId="4" fillId="0" borderId="218" xfId="0" applyNumberFormat="1" applyFont="1" applyBorder="1" applyAlignment="1">
      <alignment/>
    </xf>
    <xf numFmtId="3" fontId="4" fillId="0" borderId="195" xfId="0" applyNumberFormat="1" applyFont="1" applyBorder="1" applyAlignment="1">
      <alignment/>
    </xf>
    <xf numFmtId="3" fontId="4" fillId="0" borderId="219" xfId="0" applyNumberFormat="1" applyFont="1" applyBorder="1" applyAlignment="1">
      <alignment/>
    </xf>
    <xf numFmtId="3" fontId="4" fillId="0" borderId="220" xfId="0" applyNumberFormat="1" applyFont="1" applyBorder="1" applyAlignment="1">
      <alignment/>
    </xf>
    <xf numFmtId="3" fontId="4" fillId="0" borderId="221" xfId="0" applyNumberFormat="1" applyFont="1" applyBorder="1" applyAlignment="1">
      <alignment/>
    </xf>
    <xf numFmtId="3" fontId="4" fillId="0" borderId="222" xfId="0" applyNumberFormat="1" applyFont="1" applyBorder="1" applyAlignment="1">
      <alignment/>
    </xf>
    <xf numFmtId="3" fontId="12" fillId="0" borderId="42" xfId="0" applyNumberFormat="1" applyFont="1" applyBorder="1" applyAlignment="1">
      <alignment vertical="center"/>
    </xf>
    <xf numFmtId="3" fontId="4" fillId="0" borderId="223" xfId="0" applyNumberFormat="1" applyFont="1" applyBorder="1" applyAlignment="1">
      <alignment/>
    </xf>
    <xf numFmtId="3" fontId="12" fillId="0" borderId="191" xfId="0" applyNumberFormat="1" applyFont="1" applyBorder="1" applyAlignment="1">
      <alignment vertical="center"/>
    </xf>
    <xf numFmtId="3" fontId="12" fillId="0" borderId="224" xfId="0" applyNumberFormat="1" applyFont="1" applyBorder="1" applyAlignment="1">
      <alignment vertical="center"/>
    </xf>
    <xf numFmtId="3" fontId="4" fillId="35" borderId="225" xfId="0" applyNumberFormat="1" applyFont="1" applyFill="1" applyBorder="1" applyAlignment="1">
      <alignment horizontal="center"/>
    </xf>
    <xf numFmtId="3" fontId="4" fillId="0" borderId="210" xfId="0" applyNumberFormat="1" applyFont="1" applyBorder="1" applyAlignment="1">
      <alignment/>
    </xf>
    <xf numFmtId="3" fontId="4" fillId="0" borderId="226" xfId="0" applyNumberFormat="1" applyFont="1" applyBorder="1" applyAlignment="1">
      <alignment/>
    </xf>
    <xf numFmtId="3" fontId="4" fillId="0" borderId="227" xfId="0" applyNumberFormat="1" applyFont="1" applyBorder="1" applyAlignment="1">
      <alignment/>
    </xf>
    <xf numFmtId="3" fontId="4" fillId="0" borderId="213" xfId="0" applyNumberFormat="1" applyFont="1" applyBorder="1" applyAlignment="1">
      <alignment/>
    </xf>
    <xf numFmtId="3" fontId="4" fillId="0" borderId="228" xfId="0" applyNumberFormat="1" applyFont="1" applyBorder="1" applyAlignment="1">
      <alignment/>
    </xf>
    <xf numFmtId="3" fontId="12" fillId="0" borderId="12" xfId="0" applyNumberFormat="1" applyFont="1" applyBorder="1" applyAlignment="1">
      <alignment/>
    </xf>
    <xf numFmtId="3" fontId="4" fillId="0" borderId="229" xfId="0" applyNumberFormat="1" applyFont="1" applyBorder="1" applyAlignment="1">
      <alignment/>
    </xf>
    <xf numFmtId="3" fontId="4" fillId="0" borderId="230" xfId="0" applyNumberFormat="1" applyFont="1" applyBorder="1" applyAlignment="1">
      <alignment/>
    </xf>
    <xf numFmtId="3" fontId="12" fillId="0" borderId="213" xfId="0" applyNumberFormat="1" applyFont="1" applyBorder="1" applyAlignment="1">
      <alignment vertical="center"/>
    </xf>
    <xf numFmtId="3" fontId="12" fillId="0" borderId="38" xfId="0" applyNumberFormat="1" applyFont="1" applyBorder="1" applyAlignment="1">
      <alignment vertical="center"/>
    </xf>
    <xf numFmtId="3" fontId="12" fillId="0" borderId="94" xfId="0" applyNumberFormat="1" applyFont="1" applyBorder="1" applyAlignment="1">
      <alignment vertical="center"/>
    </xf>
    <xf numFmtId="3" fontId="4" fillId="0" borderId="231" xfId="0" applyNumberFormat="1" applyFont="1" applyBorder="1" applyAlignment="1">
      <alignment/>
    </xf>
    <xf numFmtId="180" fontId="8" fillId="0" borderId="52" xfId="0" applyNumberFormat="1" applyFont="1" applyBorder="1" applyAlignment="1">
      <alignment vertical="center"/>
    </xf>
    <xf numFmtId="180" fontId="8" fillId="0" borderId="50" xfId="0" applyNumberFormat="1" applyFont="1" applyBorder="1" applyAlignment="1">
      <alignment vertical="center"/>
    </xf>
    <xf numFmtId="180" fontId="8" fillId="0" borderId="19" xfId="0" applyNumberFormat="1" applyFont="1" applyBorder="1" applyAlignment="1">
      <alignment vertical="center"/>
    </xf>
    <xf numFmtId="180" fontId="8" fillId="0" borderId="51" xfId="0" applyNumberFormat="1" applyFont="1" applyBorder="1" applyAlignment="1">
      <alignment vertical="center"/>
    </xf>
    <xf numFmtId="0" fontId="0" fillId="0" borderId="0" xfId="0" applyFont="1" applyAlignment="1">
      <alignment vertical="center"/>
    </xf>
    <xf numFmtId="178" fontId="21" fillId="0" borderId="45" xfId="0" applyNumberFormat="1" applyFont="1" applyBorder="1" applyAlignment="1">
      <alignment vertical="center"/>
    </xf>
    <xf numFmtId="178" fontId="21" fillId="0" borderId="47" xfId="0" applyNumberFormat="1" applyFont="1" applyBorder="1" applyAlignment="1">
      <alignment vertical="center"/>
    </xf>
    <xf numFmtId="10" fontId="21" fillId="0" borderId="44" xfId="0" applyNumberFormat="1" applyFont="1" applyBorder="1" applyAlignment="1">
      <alignment vertical="center"/>
    </xf>
    <xf numFmtId="3" fontId="4" fillId="0" borderId="232" xfId="0" applyNumberFormat="1" applyFont="1" applyBorder="1" applyAlignment="1">
      <alignment/>
    </xf>
    <xf numFmtId="3" fontId="4" fillId="35" borderId="233" xfId="0" applyNumberFormat="1" applyFont="1" applyFill="1" applyBorder="1" applyAlignment="1">
      <alignment horizontal="center"/>
    </xf>
    <xf numFmtId="3" fontId="4" fillId="35" borderId="233" xfId="0" applyNumberFormat="1" applyFont="1" applyFill="1" applyBorder="1" applyAlignment="1" quotePrefix="1">
      <alignment horizontal="center"/>
    </xf>
    <xf numFmtId="3" fontId="4" fillId="35" borderId="234" xfId="0" applyNumberFormat="1" applyFont="1" applyFill="1" applyBorder="1" applyAlignment="1" quotePrefix="1">
      <alignment horizontal="center"/>
    </xf>
    <xf numFmtId="0" fontId="0" fillId="35" borderId="235" xfId="0" applyFill="1" applyBorder="1" applyAlignment="1">
      <alignment/>
    </xf>
    <xf numFmtId="3" fontId="4" fillId="33" borderId="236" xfId="0" applyNumberFormat="1" applyFont="1" applyFill="1" applyBorder="1" applyAlignment="1">
      <alignment horizontal="center"/>
    </xf>
    <xf numFmtId="3" fontId="4" fillId="0" borderId="236" xfId="0" applyNumberFormat="1" applyFont="1" applyBorder="1" applyAlignment="1">
      <alignment/>
    </xf>
    <xf numFmtId="3" fontId="4" fillId="0" borderId="237" xfId="0" applyNumberFormat="1" applyFont="1" applyBorder="1" applyAlignment="1">
      <alignment/>
    </xf>
    <xf numFmtId="3" fontId="4" fillId="33" borderId="0" xfId="0" applyNumberFormat="1" applyFont="1" applyFill="1" applyBorder="1" applyAlignment="1">
      <alignment/>
    </xf>
    <xf numFmtId="3" fontId="4" fillId="33" borderId="81" xfId="0" applyNumberFormat="1" applyFont="1" applyFill="1" applyBorder="1" applyAlignment="1">
      <alignment/>
    </xf>
    <xf numFmtId="3" fontId="4" fillId="33" borderId="0" xfId="0" applyNumberFormat="1" applyFont="1" applyFill="1" applyBorder="1" applyAlignment="1">
      <alignment horizontal="center"/>
    </xf>
    <xf numFmtId="3" fontId="4" fillId="33" borderId="203" xfId="0" applyNumberFormat="1" applyFont="1" applyFill="1" applyBorder="1" applyAlignment="1">
      <alignment/>
    </xf>
    <xf numFmtId="3" fontId="4" fillId="33" borderId="238" xfId="0" applyNumberFormat="1" applyFont="1" applyFill="1" applyBorder="1" applyAlignment="1">
      <alignment/>
    </xf>
    <xf numFmtId="3" fontId="4" fillId="33" borderId="239" xfId="0" applyNumberFormat="1" applyFont="1" applyFill="1" applyBorder="1" applyAlignment="1">
      <alignment/>
    </xf>
    <xf numFmtId="3" fontId="4" fillId="33" borderId="240" xfId="0" applyNumberFormat="1" applyFont="1" applyFill="1" applyBorder="1" applyAlignment="1">
      <alignment/>
    </xf>
    <xf numFmtId="0" fontId="0" fillId="0" borderId="241" xfId="0" applyBorder="1" applyAlignment="1">
      <alignment/>
    </xf>
    <xf numFmtId="0" fontId="12" fillId="35" borderId="242" xfId="0" applyFont="1" applyFill="1" applyBorder="1" applyAlignment="1">
      <alignment horizontal="center"/>
    </xf>
    <xf numFmtId="0" fontId="12" fillId="35" borderId="90" xfId="0" applyFont="1" applyFill="1" applyBorder="1" applyAlignment="1">
      <alignment horizontal="center"/>
    </xf>
    <xf numFmtId="0" fontId="12" fillId="35" borderId="243" xfId="0" applyFont="1" applyFill="1" applyBorder="1" applyAlignment="1">
      <alignment horizontal="center"/>
    </xf>
    <xf numFmtId="3" fontId="12" fillId="0" borderId="244" xfId="0" applyNumberFormat="1" applyFont="1" applyBorder="1" applyAlignment="1">
      <alignment/>
    </xf>
    <xf numFmtId="3" fontId="12" fillId="0" borderId="245" xfId="0" applyNumberFormat="1" applyFont="1" applyBorder="1" applyAlignment="1">
      <alignment/>
    </xf>
    <xf numFmtId="3" fontId="12" fillId="0" borderId="246" xfId="0" applyNumberFormat="1" applyFont="1" applyBorder="1" applyAlignment="1">
      <alignment/>
    </xf>
    <xf numFmtId="3" fontId="12" fillId="0" borderId="247" xfId="0" applyNumberFormat="1" applyFont="1" applyBorder="1" applyAlignment="1">
      <alignment/>
    </xf>
    <xf numFmtId="3" fontId="12" fillId="0" borderId="248" xfId="0" applyNumberFormat="1" applyFont="1" applyBorder="1" applyAlignment="1">
      <alignment/>
    </xf>
    <xf numFmtId="3" fontId="12" fillId="0" borderId="249" xfId="0" applyNumberFormat="1" applyFont="1" applyBorder="1" applyAlignment="1">
      <alignment/>
    </xf>
    <xf numFmtId="3" fontId="12" fillId="0" borderId="250" xfId="0" applyNumberFormat="1" applyFont="1" applyBorder="1" applyAlignment="1">
      <alignment/>
    </xf>
    <xf numFmtId="3" fontId="12" fillId="0" borderId="251" xfId="0" applyNumberFormat="1" applyFont="1" applyBorder="1" applyAlignment="1">
      <alignment/>
    </xf>
    <xf numFmtId="3" fontId="4" fillId="35" borderId="252" xfId="0" applyNumberFormat="1" applyFont="1" applyFill="1" applyBorder="1" applyAlignment="1">
      <alignment horizontal="center"/>
    </xf>
    <xf numFmtId="3" fontId="12" fillId="0" borderId="252" xfId="0" applyNumberFormat="1" applyFont="1" applyBorder="1" applyAlignment="1">
      <alignment/>
    </xf>
    <xf numFmtId="3" fontId="37" fillId="0" borderId="33" xfId="0" applyNumberFormat="1" applyFont="1" applyBorder="1" applyAlignment="1">
      <alignment/>
    </xf>
    <xf numFmtId="3" fontId="37" fillId="0" borderId="253" xfId="0" applyNumberFormat="1" applyFont="1" applyBorder="1" applyAlignment="1">
      <alignment/>
    </xf>
    <xf numFmtId="3" fontId="37" fillId="0" borderId="254" xfId="0" applyNumberFormat="1" applyFont="1" applyBorder="1" applyAlignment="1">
      <alignment/>
    </xf>
    <xf numFmtId="3" fontId="37" fillId="0" borderId="131" xfId="0" applyNumberFormat="1" applyFont="1" applyBorder="1" applyAlignment="1">
      <alignment/>
    </xf>
    <xf numFmtId="0" fontId="0" fillId="0" borderId="0" xfId="0" applyFill="1" applyAlignment="1">
      <alignment/>
    </xf>
    <xf numFmtId="0" fontId="10" fillId="0" borderId="0" xfId="0" applyFont="1" applyFill="1" applyAlignment="1">
      <alignment/>
    </xf>
    <xf numFmtId="3" fontId="21" fillId="0" borderId="186" xfId="0" applyNumberFormat="1" applyFont="1" applyBorder="1" applyAlignment="1">
      <alignment/>
    </xf>
    <xf numFmtId="0" fontId="8" fillId="33" borderId="87" xfId="0" applyFont="1" applyFill="1" applyBorder="1" applyAlignment="1">
      <alignment vertical="center"/>
    </xf>
    <xf numFmtId="0" fontId="8" fillId="33" borderId="255" xfId="0" applyFont="1" applyFill="1" applyBorder="1" applyAlignment="1">
      <alignment horizontal="center" vertical="center"/>
    </xf>
    <xf numFmtId="180" fontId="8" fillId="0" borderId="115" xfId="0" applyNumberFormat="1" applyFont="1" applyBorder="1" applyAlignment="1">
      <alignment vertical="center"/>
    </xf>
    <xf numFmtId="180" fontId="8" fillId="0" borderId="113" xfId="0" applyNumberFormat="1" applyFont="1" applyBorder="1" applyAlignment="1">
      <alignment vertical="center"/>
    </xf>
    <xf numFmtId="180" fontId="8" fillId="0" borderId="0" xfId="0" applyNumberFormat="1" applyFont="1" applyBorder="1" applyAlignment="1">
      <alignment vertical="center"/>
    </xf>
    <xf numFmtId="180" fontId="8" fillId="0" borderId="114" xfId="0" applyNumberFormat="1" applyFont="1" applyBorder="1" applyAlignment="1">
      <alignment vertical="center"/>
    </xf>
    <xf numFmtId="10" fontId="21" fillId="0" borderId="52" xfId="0" applyNumberFormat="1" applyFont="1" applyBorder="1" applyAlignment="1">
      <alignment vertical="center"/>
    </xf>
    <xf numFmtId="3" fontId="4" fillId="33" borderId="0" xfId="0" applyNumberFormat="1" applyFont="1" applyFill="1" applyBorder="1" applyAlignment="1">
      <alignment vertical="center"/>
    </xf>
    <xf numFmtId="3" fontId="4" fillId="35" borderId="0" xfId="0" applyNumberFormat="1" applyFont="1" applyFill="1" applyBorder="1" applyAlignment="1">
      <alignment vertical="center"/>
    </xf>
    <xf numFmtId="3" fontId="4" fillId="35" borderId="31" xfId="0" applyNumberFormat="1" applyFont="1" applyFill="1" applyBorder="1" applyAlignment="1">
      <alignment vertical="center"/>
    </xf>
    <xf numFmtId="3" fontId="37" fillId="0" borderId="256" xfId="0" applyNumberFormat="1" applyFont="1" applyBorder="1" applyAlignment="1">
      <alignment/>
    </xf>
    <xf numFmtId="3" fontId="37" fillId="0" borderId="257" xfId="0" applyNumberFormat="1" applyFont="1" applyBorder="1" applyAlignment="1">
      <alignment/>
    </xf>
    <xf numFmtId="3" fontId="37" fillId="0" borderId="258" xfId="0" applyNumberFormat="1" applyFont="1" applyBorder="1" applyAlignment="1">
      <alignment/>
    </xf>
    <xf numFmtId="182" fontId="37" fillId="0" borderId="259" xfId="0" applyNumberFormat="1" applyFont="1" applyBorder="1" applyAlignment="1">
      <alignment/>
    </xf>
    <xf numFmtId="182" fontId="37" fillId="0" borderId="260" xfId="0" applyNumberFormat="1" applyFont="1" applyBorder="1" applyAlignment="1">
      <alignment/>
    </xf>
    <xf numFmtId="182" fontId="37" fillId="0" borderId="57" xfId="0" applyNumberFormat="1" applyFont="1" applyBorder="1" applyAlignment="1">
      <alignment/>
    </xf>
    <xf numFmtId="182" fontId="37" fillId="0" borderId="257" xfId="0" applyNumberFormat="1" applyFont="1" applyBorder="1" applyAlignment="1">
      <alignment/>
    </xf>
    <xf numFmtId="182" fontId="37" fillId="0" borderId="194" xfId="0" applyNumberFormat="1" applyFont="1" applyBorder="1" applyAlignment="1">
      <alignment/>
    </xf>
    <xf numFmtId="182" fontId="37" fillId="0" borderId="261" xfId="0" applyNumberFormat="1" applyFont="1" applyBorder="1" applyAlignment="1">
      <alignment/>
    </xf>
    <xf numFmtId="182" fontId="37" fillId="0" borderId="262" xfId="0" applyNumberFormat="1" applyFont="1" applyBorder="1" applyAlignment="1">
      <alignment/>
    </xf>
    <xf numFmtId="0" fontId="8" fillId="33" borderId="263" xfId="0" applyFont="1" applyFill="1" applyBorder="1" applyAlignment="1">
      <alignment horizontal="center"/>
    </xf>
    <xf numFmtId="3" fontId="21" fillId="0" borderId="264" xfId="0" applyNumberFormat="1" applyFont="1" applyBorder="1" applyAlignment="1">
      <alignment/>
    </xf>
    <xf numFmtId="3" fontId="8" fillId="0" borderId="126" xfId="0" applyNumberFormat="1" applyFont="1" applyFill="1" applyBorder="1" applyAlignment="1">
      <alignment/>
    </xf>
    <xf numFmtId="178" fontId="21" fillId="0" borderId="126" xfId="0" applyNumberFormat="1" applyFont="1" applyBorder="1" applyAlignment="1">
      <alignment/>
    </xf>
    <xf numFmtId="3" fontId="21" fillId="0" borderId="126" xfId="0" applyNumberFormat="1" applyFont="1" applyBorder="1" applyAlignment="1">
      <alignment/>
    </xf>
    <xf numFmtId="0" fontId="8" fillId="0" borderId="126" xfId="0" applyFont="1" applyFill="1" applyBorder="1" applyAlignment="1">
      <alignment/>
    </xf>
    <xf numFmtId="0" fontId="8" fillId="0" borderId="157" xfId="0" applyFont="1" applyFill="1" applyBorder="1" applyAlignment="1">
      <alignment/>
    </xf>
    <xf numFmtId="3" fontId="12" fillId="0" borderId="265" xfId="0" applyNumberFormat="1" applyFont="1" applyBorder="1" applyAlignment="1">
      <alignment/>
    </xf>
    <xf numFmtId="3" fontId="12" fillId="0" borderId="10" xfId="0" applyNumberFormat="1" applyFont="1" applyBorder="1" applyAlignment="1">
      <alignment/>
    </xf>
    <xf numFmtId="3" fontId="13" fillId="0" borderId="10" xfId="0" applyNumberFormat="1" applyFont="1" applyBorder="1" applyAlignment="1">
      <alignment/>
    </xf>
    <xf numFmtId="3" fontId="87" fillId="0" borderId="10" xfId="0" applyNumberFormat="1" applyFont="1" applyBorder="1" applyAlignment="1">
      <alignment/>
    </xf>
    <xf numFmtId="3" fontId="13" fillId="0" borderId="11" xfId="0" applyNumberFormat="1" applyFont="1" applyBorder="1" applyAlignment="1">
      <alignment/>
    </xf>
    <xf numFmtId="3" fontId="87" fillId="0" borderId="11" xfId="0" applyNumberFormat="1" applyFont="1" applyBorder="1" applyAlignment="1">
      <alignment/>
    </xf>
    <xf numFmtId="1" fontId="87" fillId="33" borderId="163" xfId="0" applyNumberFormat="1" applyFont="1" applyFill="1" applyBorder="1" applyAlignment="1">
      <alignment horizontal="center"/>
    </xf>
    <xf numFmtId="3" fontId="88" fillId="0" borderId="10" xfId="0" applyNumberFormat="1" applyFont="1" applyBorder="1" applyAlignment="1">
      <alignment/>
    </xf>
    <xf numFmtId="182" fontId="88" fillId="0" borderId="57" xfId="0" applyNumberFormat="1" applyFont="1" applyBorder="1" applyAlignment="1">
      <alignment/>
    </xf>
    <xf numFmtId="3" fontId="88" fillId="0" borderId="11" xfId="0" applyNumberFormat="1" applyFont="1" applyBorder="1" applyAlignment="1">
      <alignment/>
    </xf>
    <xf numFmtId="182" fontId="88" fillId="0" borderId="262" xfId="0" applyNumberFormat="1" applyFont="1" applyBorder="1" applyAlignment="1">
      <alignment/>
    </xf>
    <xf numFmtId="0" fontId="89" fillId="0" borderId="0" xfId="0" applyFont="1" applyAlignment="1">
      <alignment/>
    </xf>
    <xf numFmtId="38" fontId="89" fillId="0" borderId="0" xfId="48" applyFont="1" applyAlignment="1">
      <alignment/>
    </xf>
    <xf numFmtId="3" fontId="12" fillId="0" borderId="257" xfId="0" applyNumberFormat="1" applyFont="1" applyBorder="1" applyAlignment="1">
      <alignment vertical="center"/>
    </xf>
    <xf numFmtId="3" fontId="12" fillId="0" borderId="12" xfId="0" applyNumberFormat="1" applyFont="1" applyBorder="1" applyAlignment="1">
      <alignment vertical="center"/>
    </xf>
    <xf numFmtId="3" fontId="12" fillId="0" borderId="266" xfId="0" applyNumberFormat="1" applyFont="1" applyBorder="1" applyAlignment="1">
      <alignment vertical="center"/>
    </xf>
    <xf numFmtId="3" fontId="12" fillId="0" borderId="267" xfId="0" applyNumberFormat="1" applyFont="1" applyBorder="1" applyAlignment="1">
      <alignment vertical="center"/>
    </xf>
    <xf numFmtId="3" fontId="12" fillId="0" borderId="268" xfId="0" applyNumberFormat="1" applyFont="1" applyBorder="1" applyAlignment="1">
      <alignment vertical="center"/>
    </xf>
    <xf numFmtId="3" fontId="87" fillId="0" borderId="269" xfId="0" applyNumberFormat="1" applyFont="1" applyBorder="1" applyAlignment="1">
      <alignment/>
    </xf>
    <xf numFmtId="3" fontId="87" fillId="0" borderId="267" xfId="0" applyNumberFormat="1" applyFont="1" applyBorder="1" applyAlignment="1">
      <alignment/>
    </xf>
    <xf numFmtId="3" fontId="4" fillId="0" borderId="253" xfId="0" applyNumberFormat="1" applyFont="1" applyBorder="1" applyAlignment="1">
      <alignment/>
    </xf>
    <xf numFmtId="3" fontId="4" fillId="35" borderId="270" xfId="0" applyNumberFormat="1" applyFont="1" applyFill="1" applyBorder="1" applyAlignment="1" quotePrefix="1">
      <alignment horizontal="center"/>
    </xf>
    <xf numFmtId="3" fontId="4" fillId="35" borderId="271" xfId="0" applyNumberFormat="1" applyFont="1" applyFill="1" applyBorder="1" applyAlignment="1">
      <alignment horizontal="center"/>
    </xf>
    <xf numFmtId="3" fontId="4" fillId="0" borderId="114" xfId="0" applyNumberFormat="1" applyFont="1" applyBorder="1" applyAlignment="1">
      <alignment/>
    </xf>
    <xf numFmtId="3" fontId="4" fillId="0" borderId="272" xfId="0" applyNumberFormat="1" applyFont="1" applyBorder="1" applyAlignment="1">
      <alignment/>
    </xf>
    <xf numFmtId="3" fontId="4" fillId="0" borderId="273" xfId="0" applyNumberFormat="1" applyFont="1" applyBorder="1" applyAlignment="1">
      <alignment/>
    </xf>
    <xf numFmtId="3" fontId="4" fillId="0" borderId="274" xfId="0" applyNumberFormat="1" applyFont="1" applyBorder="1" applyAlignment="1">
      <alignment/>
    </xf>
    <xf numFmtId="3" fontId="4" fillId="0" borderId="275" xfId="0" applyNumberFormat="1" applyFont="1" applyBorder="1" applyAlignment="1">
      <alignment/>
    </xf>
    <xf numFmtId="3" fontId="4" fillId="0" borderId="276" xfId="0" applyNumberFormat="1" applyFont="1" applyBorder="1" applyAlignment="1">
      <alignment/>
    </xf>
    <xf numFmtId="3" fontId="4" fillId="0" borderId="277" xfId="0" applyNumberFormat="1" applyFont="1" applyBorder="1" applyAlignment="1">
      <alignment/>
    </xf>
    <xf numFmtId="3" fontId="4" fillId="0" borderId="278" xfId="0" applyNumberFormat="1" applyFont="1" applyBorder="1" applyAlignment="1">
      <alignment/>
    </xf>
    <xf numFmtId="3" fontId="4" fillId="0" borderId="279" xfId="0" applyNumberFormat="1" applyFont="1" applyBorder="1" applyAlignment="1">
      <alignment/>
    </xf>
    <xf numFmtId="3" fontId="4" fillId="0" borderId="280" xfId="0" applyNumberFormat="1" applyFont="1" applyBorder="1" applyAlignment="1">
      <alignment/>
    </xf>
    <xf numFmtId="3" fontId="4" fillId="35" borderId="281" xfId="0" applyNumberFormat="1" applyFont="1" applyFill="1" applyBorder="1" applyAlignment="1">
      <alignment horizontal="center"/>
    </xf>
    <xf numFmtId="3" fontId="4" fillId="0" borderId="282" xfId="0" applyNumberFormat="1" applyFont="1" applyBorder="1" applyAlignment="1">
      <alignment/>
    </xf>
    <xf numFmtId="3" fontId="12" fillId="0" borderId="283" xfId="0" applyNumberFormat="1" applyFont="1" applyBorder="1" applyAlignment="1">
      <alignment/>
    </xf>
    <xf numFmtId="3" fontId="4" fillId="0" borderId="284" xfId="0" applyNumberFormat="1" applyFont="1" applyBorder="1" applyAlignment="1">
      <alignment/>
    </xf>
    <xf numFmtId="3" fontId="12" fillId="0" borderId="15" xfId="0" applyNumberFormat="1" applyFont="1" applyBorder="1" applyAlignment="1">
      <alignment/>
    </xf>
    <xf numFmtId="3" fontId="4" fillId="0" borderId="285" xfId="0" applyNumberFormat="1" applyFont="1" applyBorder="1" applyAlignment="1">
      <alignment/>
    </xf>
    <xf numFmtId="3" fontId="4" fillId="0" borderId="286" xfId="0" applyNumberFormat="1" applyFont="1" applyBorder="1" applyAlignment="1">
      <alignment/>
    </xf>
    <xf numFmtId="3" fontId="12" fillId="0" borderId="287" xfId="0" applyNumberFormat="1" applyFont="1" applyBorder="1" applyAlignment="1">
      <alignment/>
    </xf>
    <xf numFmtId="3" fontId="4" fillId="0" borderId="288" xfId="0" applyNumberFormat="1" applyFont="1" applyBorder="1" applyAlignment="1">
      <alignment/>
    </xf>
    <xf numFmtId="3" fontId="4" fillId="0" borderId="289" xfId="0" applyNumberFormat="1" applyFont="1" applyBorder="1" applyAlignment="1">
      <alignment/>
    </xf>
    <xf numFmtId="3" fontId="4" fillId="0" borderId="290" xfId="0" applyNumberFormat="1" applyFont="1" applyBorder="1" applyAlignment="1">
      <alignment/>
    </xf>
    <xf numFmtId="3" fontId="12" fillId="0" borderId="133" xfId="0" applyNumberFormat="1" applyFont="1" applyBorder="1" applyAlignment="1">
      <alignment/>
    </xf>
    <xf numFmtId="3" fontId="12" fillId="0" borderId="32" xfId="0" applyNumberFormat="1" applyFont="1" applyBorder="1" applyAlignment="1">
      <alignment/>
    </xf>
    <xf numFmtId="3" fontId="4" fillId="0" borderId="291" xfId="0" applyNumberFormat="1" applyFont="1" applyBorder="1" applyAlignment="1">
      <alignment/>
    </xf>
    <xf numFmtId="3" fontId="4" fillId="0" borderId="292" xfId="0" applyNumberFormat="1" applyFont="1" applyBorder="1" applyAlignment="1">
      <alignment/>
    </xf>
    <xf numFmtId="3" fontId="12" fillId="0" borderId="293" xfId="0" applyNumberFormat="1" applyFont="1" applyBorder="1" applyAlignment="1">
      <alignment/>
    </xf>
    <xf numFmtId="3" fontId="4" fillId="0" borderId="294" xfId="0" applyNumberFormat="1" applyFont="1" applyBorder="1" applyAlignment="1">
      <alignment/>
    </xf>
    <xf numFmtId="3" fontId="12" fillId="0" borderId="295" xfId="0" applyNumberFormat="1" applyFont="1" applyBorder="1" applyAlignment="1">
      <alignment/>
    </xf>
    <xf numFmtId="3" fontId="12" fillId="0" borderId="236" xfId="0" applyNumberFormat="1" applyFont="1" applyBorder="1" applyAlignment="1">
      <alignment/>
    </xf>
    <xf numFmtId="3" fontId="12" fillId="0" borderId="296" xfId="0" applyNumberFormat="1" applyFont="1" applyBorder="1" applyAlignment="1">
      <alignment/>
    </xf>
    <xf numFmtId="3" fontId="4" fillId="35" borderId="297" xfId="0" applyNumberFormat="1" applyFont="1" applyFill="1" applyBorder="1" applyAlignment="1" quotePrefix="1">
      <alignment horizontal="center"/>
    </xf>
    <xf numFmtId="3" fontId="4" fillId="0" borderId="298" xfId="0" applyNumberFormat="1" applyFont="1" applyBorder="1" applyAlignment="1">
      <alignment/>
    </xf>
    <xf numFmtId="3" fontId="4" fillId="0" borderId="299" xfId="0" applyNumberFormat="1" applyFont="1" applyBorder="1" applyAlignment="1">
      <alignment/>
    </xf>
    <xf numFmtId="3" fontId="4" fillId="0" borderId="300" xfId="0" applyNumberFormat="1" applyFont="1" applyBorder="1" applyAlignment="1">
      <alignment/>
    </xf>
    <xf numFmtId="3" fontId="4" fillId="0" borderId="301" xfId="0" applyNumberFormat="1" applyFont="1" applyBorder="1" applyAlignment="1">
      <alignment/>
    </xf>
    <xf numFmtId="3" fontId="4" fillId="0" borderId="302" xfId="0" applyNumberFormat="1" applyFont="1" applyBorder="1" applyAlignment="1">
      <alignment/>
    </xf>
    <xf numFmtId="3" fontId="4" fillId="0" borderId="303" xfId="0" applyNumberFormat="1" applyFont="1" applyBorder="1" applyAlignment="1">
      <alignment/>
    </xf>
    <xf numFmtId="3" fontId="12" fillId="0" borderId="298" xfId="0" applyNumberFormat="1" applyFont="1" applyBorder="1" applyAlignment="1">
      <alignment vertical="center"/>
    </xf>
    <xf numFmtId="3" fontId="12" fillId="0" borderId="271" xfId="0" applyNumberFormat="1" applyFont="1" applyBorder="1" applyAlignment="1">
      <alignment vertical="center"/>
    </xf>
    <xf numFmtId="0" fontId="90" fillId="0" borderId="0" xfId="0" applyFont="1" applyAlignment="1">
      <alignment/>
    </xf>
    <xf numFmtId="3" fontId="91" fillId="0" borderId="264" xfId="0" applyNumberFormat="1" applyFont="1" applyBorder="1" applyAlignment="1">
      <alignment/>
    </xf>
    <xf numFmtId="3" fontId="92" fillId="0" borderId="126" xfId="0" applyNumberFormat="1" applyFont="1" applyFill="1" applyBorder="1" applyAlignment="1">
      <alignment/>
    </xf>
    <xf numFmtId="178" fontId="91" fillId="0" borderId="126" xfId="0" applyNumberFormat="1" applyFont="1" applyBorder="1" applyAlignment="1">
      <alignment/>
    </xf>
    <xf numFmtId="3" fontId="91" fillId="0" borderId="126" xfId="0" applyNumberFormat="1" applyFont="1" applyBorder="1" applyAlignment="1">
      <alignment/>
    </xf>
    <xf numFmtId="0" fontId="92" fillId="0" borderId="126" xfId="0" applyFont="1" applyFill="1" applyBorder="1" applyAlignment="1">
      <alignment/>
    </xf>
    <xf numFmtId="0" fontId="92" fillId="0" borderId="157" xfId="0" applyFont="1" applyFill="1" applyBorder="1" applyAlignment="1">
      <alignment/>
    </xf>
    <xf numFmtId="0" fontId="92" fillId="33" borderId="263" xfId="0" applyFont="1" applyFill="1" applyBorder="1" applyAlignment="1">
      <alignment horizontal="center"/>
    </xf>
    <xf numFmtId="0" fontId="90" fillId="0" borderId="0" xfId="0" applyFont="1" applyAlignment="1">
      <alignment vertical="center"/>
    </xf>
    <xf numFmtId="0" fontId="92" fillId="33" borderId="73" xfId="0" applyFont="1" applyFill="1" applyBorder="1" applyAlignment="1">
      <alignment vertical="center"/>
    </xf>
    <xf numFmtId="0" fontId="92" fillId="33" borderId="187" xfId="0" applyFont="1" applyFill="1" applyBorder="1" applyAlignment="1">
      <alignment horizontal="center" vertical="center"/>
    </xf>
    <xf numFmtId="180" fontId="92" fillId="0" borderId="52" xfId="0" applyNumberFormat="1" applyFont="1" applyBorder="1" applyAlignment="1">
      <alignment vertical="center"/>
    </xf>
    <xf numFmtId="180" fontId="92" fillId="0" borderId="50" xfId="0" applyNumberFormat="1" applyFont="1" applyBorder="1" applyAlignment="1">
      <alignment vertical="center"/>
    </xf>
    <xf numFmtId="180" fontId="92" fillId="0" borderId="19" xfId="0" applyNumberFormat="1" applyFont="1" applyBorder="1" applyAlignment="1">
      <alignment vertical="center"/>
    </xf>
    <xf numFmtId="180" fontId="92" fillId="0" borderId="51" xfId="0" applyNumberFormat="1" applyFont="1" applyBorder="1" applyAlignment="1">
      <alignment vertical="center"/>
    </xf>
    <xf numFmtId="3" fontId="93" fillId="0" borderId="124" xfId="0" applyNumberFormat="1" applyFont="1" applyBorder="1" applyAlignment="1">
      <alignment vertical="center"/>
    </xf>
    <xf numFmtId="180" fontId="93" fillId="0" borderId="124" xfId="0" applyNumberFormat="1" applyFont="1" applyBorder="1" applyAlignment="1">
      <alignment vertical="center"/>
    </xf>
    <xf numFmtId="10" fontId="93" fillId="0" borderId="231" xfId="0" applyNumberFormat="1" applyFont="1" applyBorder="1" applyAlignment="1">
      <alignment vertical="center"/>
    </xf>
    <xf numFmtId="3" fontId="93" fillId="33" borderId="304" xfId="0" applyNumberFormat="1" applyFont="1" applyFill="1" applyBorder="1" applyAlignment="1">
      <alignment vertical="center"/>
    </xf>
    <xf numFmtId="3" fontId="93" fillId="0" borderId="252" xfId="0" applyNumberFormat="1" applyFont="1" applyBorder="1" applyAlignment="1">
      <alignment vertical="center"/>
    </xf>
    <xf numFmtId="180" fontId="93" fillId="0" borderId="39" xfId="0" applyNumberFormat="1" applyFont="1" applyBorder="1" applyAlignment="1">
      <alignment vertical="center"/>
    </xf>
    <xf numFmtId="10" fontId="93" fillId="0" borderId="252" xfId="0" applyNumberFormat="1" applyFont="1" applyBorder="1" applyAlignment="1">
      <alignment vertical="center"/>
    </xf>
    <xf numFmtId="3" fontId="91" fillId="33" borderId="87" xfId="0" applyNumberFormat="1" applyFont="1" applyFill="1" applyBorder="1" applyAlignment="1">
      <alignment vertical="center"/>
    </xf>
    <xf numFmtId="3" fontId="91" fillId="33" borderId="112" xfId="0" applyNumberFormat="1" applyFont="1" applyFill="1" applyBorder="1" applyAlignment="1">
      <alignment horizontal="center" vertical="center"/>
    </xf>
    <xf numFmtId="3" fontId="91" fillId="0" borderId="0" xfId="0" applyNumberFormat="1" applyFont="1" applyFill="1" applyBorder="1" applyAlignment="1">
      <alignment vertical="center"/>
    </xf>
    <xf numFmtId="178" fontId="91" fillId="0" borderId="113" xfId="0" applyNumberFormat="1" applyFont="1" applyBorder="1" applyAlignment="1">
      <alignment vertical="center"/>
    </xf>
    <xf numFmtId="3" fontId="91" fillId="0" borderId="0" xfId="0" applyNumberFormat="1" applyFont="1" applyBorder="1" applyAlignment="1">
      <alignment vertical="center"/>
    </xf>
    <xf numFmtId="178" fontId="91" fillId="0" borderId="114" xfId="0" applyNumberFormat="1" applyFont="1" applyBorder="1" applyAlignment="1">
      <alignment vertical="center"/>
    </xf>
    <xf numFmtId="179" fontId="91" fillId="0" borderId="0" xfId="0" applyNumberFormat="1" applyFont="1" applyFill="1" applyBorder="1" applyAlignment="1">
      <alignment vertical="center"/>
    </xf>
    <xf numFmtId="3" fontId="91" fillId="0" borderId="114" xfId="0" applyNumberFormat="1" applyFont="1" applyBorder="1" applyAlignment="1">
      <alignment vertical="center"/>
    </xf>
    <xf numFmtId="178" fontId="91" fillId="0" borderId="0" xfId="0" applyNumberFormat="1" applyFont="1" applyBorder="1" applyAlignment="1">
      <alignment vertical="center"/>
    </xf>
    <xf numFmtId="3" fontId="91" fillId="0" borderId="115" xfId="0" applyNumberFormat="1" applyFont="1" applyBorder="1" applyAlignment="1">
      <alignment vertical="center"/>
    </xf>
    <xf numFmtId="180" fontId="91" fillId="0" borderId="107" xfId="0" applyNumberFormat="1" applyFont="1" applyBorder="1" applyAlignment="1">
      <alignment vertical="center"/>
    </xf>
    <xf numFmtId="180" fontId="91" fillId="0" borderId="20" xfId="0" applyNumberFormat="1" applyFont="1" applyBorder="1" applyAlignment="1">
      <alignment vertical="center"/>
    </xf>
    <xf numFmtId="180" fontId="91" fillId="0" borderId="108" xfId="0" applyNumberFormat="1" applyFont="1" applyBorder="1" applyAlignment="1">
      <alignment vertical="center"/>
    </xf>
    <xf numFmtId="180" fontId="91" fillId="0" borderId="109" xfId="0" applyNumberFormat="1" applyFont="1" applyBorder="1" applyAlignment="1">
      <alignment vertical="center"/>
    </xf>
    <xf numFmtId="10" fontId="91" fillId="0" borderId="115" xfId="0" applyNumberFormat="1" applyFont="1" applyBorder="1" applyAlignment="1">
      <alignment vertical="center"/>
    </xf>
    <xf numFmtId="10" fontId="91" fillId="0" borderId="150" xfId="0" applyNumberFormat="1" applyFont="1" applyBorder="1" applyAlignment="1">
      <alignment vertical="center"/>
    </xf>
    <xf numFmtId="0" fontId="90" fillId="0" borderId="0" xfId="0" applyFont="1" applyBorder="1" applyAlignment="1">
      <alignment vertical="center"/>
    </xf>
    <xf numFmtId="3" fontId="4" fillId="0" borderId="305" xfId="0" applyNumberFormat="1" applyFont="1" applyBorder="1" applyAlignment="1">
      <alignment/>
    </xf>
    <xf numFmtId="0" fontId="39" fillId="0" borderId="0" xfId="0" applyFont="1" applyAlignment="1">
      <alignment vertical="center"/>
    </xf>
    <xf numFmtId="3" fontId="14" fillId="36" borderId="306" xfId="0" applyNumberFormat="1" applyFont="1" applyFill="1" applyBorder="1" applyAlignment="1">
      <alignment/>
    </xf>
    <xf numFmtId="3" fontId="22" fillId="38" borderId="307" xfId="0" applyNumberFormat="1" applyFont="1" applyFill="1" applyBorder="1" applyAlignment="1">
      <alignment/>
    </xf>
    <xf numFmtId="3" fontId="22" fillId="38" borderId="139" xfId="0" applyNumberFormat="1" applyFont="1" applyFill="1" applyBorder="1" applyAlignment="1">
      <alignment/>
    </xf>
    <xf numFmtId="3" fontId="14" fillId="38" borderId="139" xfId="0" applyNumberFormat="1" applyFont="1" applyFill="1" applyBorder="1" applyAlignment="1">
      <alignment/>
    </xf>
    <xf numFmtId="3" fontId="14" fillId="38" borderId="308" xfId="0" applyNumberFormat="1" applyFont="1" applyFill="1" applyBorder="1" applyAlignment="1">
      <alignment/>
    </xf>
    <xf numFmtId="3" fontId="12" fillId="0" borderId="195" xfId="0" applyNumberFormat="1" applyFont="1" applyBorder="1" applyAlignment="1">
      <alignment vertical="center"/>
    </xf>
    <xf numFmtId="3" fontId="12" fillId="0" borderId="196" xfId="0" applyNumberFormat="1" applyFont="1" applyBorder="1" applyAlignment="1">
      <alignment vertical="center"/>
    </xf>
    <xf numFmtId="3" fontId="12" fillId="0" borderId="309" xfId="0" applyNumberFormat="1" applyFont="1" applyBorder="1" applyAlignment="1">
      <alignment/>
    </xf>
    <xf numFmtId="3" fontId="12" fillId="0" borderId="310" xfId="0" applyNumberFormat="1" applyFont="1" applyBorder="1" applyAlignment="1">
      <alignment/>
    </xf>
    <xf numFmtId="3" fontId="12" fillId="0" borderId="311" xfId="0" applyNumberFormat="1" applyFont="1" applyBorder="1" applyAlignment="1">
      <alignment/>
    </xf>
    <xf numFmtId="3" fontId="87" fillId="0" borderId="22" xfId="0" applyNumberFormat="1" applyFont="1" applyBorder="1" applyAlignment="1">
      <alignment/>
    </xf>
    <xf numFmtId="3" fontId="87" fillId="0" borderId="260" xfId="0" applyNumberFormat="1" applyFont="1" applyBorder="1" applyAlignment="1">
      <alignment/>
    </xf>
    <xf numFmtId="3" fontId="87" fillId="0" borderId="13" xfId="0" applyNumberFormat="1" applyFont="1" applyBorder="1" applyAlignment="1">
      <alignment/>
    </xf>
    <xf numFmtId="178" fontId="93" fillId="0" borderId="39" xfId="0" applyNumberFormat="1" applyFont="1" applyBorder="1" applyAlignment="1">
      <alignment vertical="center"/>
    </xf>
    <xf numFmtId="178" fontId="93" fillId="0" borderId="124" xfId="0" applyNumberFormat="1" applyFont="1" applyBorder="1" applyAlignment="1">
      <alignment vertical="center"/>
    </xf>
    <xf numFmtId="179" fontId="93" fillId="0" borderId="124" xfId="0" applyNumberFormat="1" applyFont="1" applyFill="1" applyBorder="1" applyAlignment="1">
      <alignment vertical="center"/>
    </xf>
    <xf numFmtId="178" fontId="93" fillId="0" borderId="231" xfId="0" applyNumberFormat="1" applyFont="1" applyBorder="1" applyAlignment="1">
      <alignment vertical="center"/>
    </xf>
    <xf numFmtId="0" fontId="10" fillId="0" borderId="63" xfId="0" applyFont="1" applyBorder="1" applyAlignment="1">
      <alignment/>
    </xf>
    <xf numFmtId="0" fontId="10" fillId="0" borderId="63" xfId="0" applyFont="1" applyBorder="1" applyAlignment="1">
      <alignment horizontal="center"/>
    </xf>
    <xf numFmtId="0" fontId="18" fillId="0" borderId="14" xfId="0" applyFont="1" applyBorder="1" applyAlignment="1">
      <alignment horizontal="center"/>
    </xf>
    <xf numFmtId="0" fontId="18" fillId="0" borderId="11" xfId="0" applyFont="1" applyBorder="1" applyAlignment="1">
      <alignment horizontal="center"/>
    </xf>
    <xf numFmtId="0" fontId="94" fillId="33" borderId="304" xfId="0" applyFont="1" applyFill="1" applyBorder="1" applyAlignment="1">
      <alignment vertical="center"/>
    </xf>
    <xf numFmtId="0" fontId="94" fillId="33" borderId="312" xfId="0" applyFont="1" applyFill="1" applyBorder="1" applyAlignment="1">
      <alignment horizontal="center" vertical="center"/>
    </xf>
    <xf numFmtId="0" fontId="94" fillId="0" borderId="0" xfId="0" applyFont="1" applyAlignment="1">
      <alignment/>
    </xf>
    <xf numFmtId="0" fontId="10" fillId="0" borderId="0" xfId="0" applyFont="1" applyAlignment="1">
      <alignment vertical="center"/>
    </xf>
    <xf numFmtId="3" fontId="12" fillId="0" borderId="26" xfId="0" applyNumberFormat="1" applyFont="1" applyBorder="1" applyAlignment="1">
      <alignment/>
    </xf>
    <xf numFmtId="3" fontId="12" fillId="0" borderId="313" xfId="0" applyNumberFormat="1" applyFont="1" applyBorder="1" applyAlignment="1">
      <alignment/>
    </xf>
    <xf numFmtId="0" fontId="95" fillId="0" borderId="0" xfId="0" applyFont="1" applyAlignment="1">
      <alignment/>
    </xf>
    <xf numFmtId="181" fontId="95" fillId="0" borderId="0" xfId="0" applyNumberFormat="1" applyFont="1" applyAlignment="1">
      <alignment/>
    </xf>
    <xf numFmtId="0" fontId="96" fillId="0" borderId="0" xfId="0" applyFont="1" applyAlignment="1">
      <alignment horizontal="left"/>
    </xf>
    <xf numFmtId="0" fontId="96" fillId="0" borderId="0" xfId="0" applyFont="1" applyAlignment="1">
      <alignment horizontal="center"/>
    </xf>
    <xf numFmtId="0" fontId="96" fillId="0" borderId="0" xfId="0" applyFont="1" applyAlignment="1">
      <alignment/>
    </xf>
    <xf numFmtId="178" fontId="96" fillId="0" borderId="0" xfId="0" applyNumberFormat="1" applyFont="1" applyAlignment="1">
      <alignment horizontal="center"/>
    </xf>
    <xf numFmtId="0" fontId="97" fillId="0" borderId="0" xfId="0" applyFont="1" applyBorder="1" applyAlignment="1">
      <alignment vertical="center"/>
    </xf>
    <xf numFmtId="3" fontId="97" fillId="0" borderId="0" xfId="0" applyNumberFormat="1" applyFont="1" applyBorder="1" applyAlignment="1">
      <alignment vertical="center"/>
    </xf>
    <xf numFmtId="0" fontId="98" fillId="0" borderId="0" xfId="0" applyFont="1" applyBorder="1" applyAlignment="1">
      <alignment vertical="center"/>
    </xf>
    <xf numFmtId="0" fontId="95" fillId="0" borderId="0" xfId="0" applyFont="1" applyBorder="1" applyAlignment="1">
      <alignment vertical="center"/>
    </xf>
    <xf numFmtId="3" fontId="93" fillId="33" borderId="314" xfId="0" applyNumberFormat="1" applyFont="1" applyFill="1" applyBorder="1" applyAlignment="1">
      <alignment horizontal="center" vertical="center"/>
    </xf>
    <xf numFmtId="3" fontId="93" fillId="0" borderId="315" xfId="0" applyNumberFormat="1" applyFont="1" applyFill="1" applyBorder="1" applyAlignment="1">
      <alignment vertical="center"/>
    </xf>
    <xf numFmtId="3" fontId="21" fillId="33" borderId="46" xfId="0" applyNumberFormat="1" applyFont="1" applyFill="1" applyBorder="1" applyAlignment="1">
      <alignment horizontal="center" vertical="center"/>
    </xf>
    <xf numFmtId="3" fontId="21" fillId="0" borderId="316" xfId="0" applyNumberFormat="1" applyFont="1" applyFill="1" applyBorder="1" applyAlignment="1">
      <alignment vertical="center"/>
    </xf>
    <xf numFmtId="178" fontId="21" fillId="0" borderId="36" xfId="0" applyNumberFormat="1" applyFont="1" applyBorder="1" applyAlignment="1">
      <alignment vertical="center"/>
    </xf>
    <xf numFmtId="180" fontId="21" fillId="0" borderId="47" xfId="0" applyNumberFormat="1" applyFont="1" applyBorder="1" applyAlignment="1">
      <alignment vertical="center"/>
    </xf>
    <xf numFmtId="180" fontId="21" fillId="0" borderId="36" xfId="0" applyNumberFormat="1" applyFont="1" applyBorder="1" applyAlignment="1">
      <alignment vertical="center"/>
    </xf>
    <xf numFmtId="10" fontId="21" fillId="0" borderId="45" xfId="0" applyNumberFormat="1" applyFont="1" applyBorder="1" applyAlignment="1">
      <alignment vertical="center"/>
    </xf>
    <xf numFmtId="180" fontId="8" fillId="0" borderId="36" xfId="0" applyNumberFormat="1" applyFont="1" applyBorder="1" applyAlignment="1">
      <alignment vertical="center"/>
    </xf>
    <xf numFmtId="180" fontId="94" fillId="0" borderId="252" xfId="0" applyNumberFormat="1" applyFont="1" applyBorder="1" applyAlignment="1">
      <alignment vertical="center"/>
    </xf>
    <xf numFmtId="180" fontId="94" fillId="0" borderId="39" xfId="0" applyNumberFormat="1" applyFont="1" applyBorder="1" applyAlignment="1">
      <alignment vertical="center"/>
    </xf>
    <xf numFmtId="180" fontId="94" fillId="0" borderId="124" xfId="0" applyNumberFormat="1" applyFont="1" applyBorder="1" applyAlignment="1">
      <alignment vertical="center"/>
    </xf>
    <xf numFmtId="180" fontId="94" fillId="0" borderId="231" xfId="0" applyNumberFormat="1" applyFont="1" applyBorder="1" applyAlignment="1">
      <alignment vertical="center"/>
    </xf>
    <xf numFmtId="0" fontId="94" fillId="33" borderId="317" xfId="0" applyFont="1" applyFill="1" applyBorder="1" applyAlignment="1">
      <alignment horizontal="center"/>
    </xf>
    <xf numFmtId="3" fontId="94" fillId="0" borderId="318" xfId="0" applyNumberFormat="1" applyFont="1" applyBorder="1" applyAlignment="1">
      <alignment/>
    </xf>
    <xf numFmtId="181" fontId="94" fillId="0" borderId="319" xfId="0" applyNumberFormat="1" applyFont="1" applyBorder="1" applyAlignment="1">
      <alignment horizontal="right"/>
    </xf>
    <xf numFmtId="178" fontId="94" fillId="0" borderId="319" xfId="0" applyNumberFormat="1" applyFont="1" applyBorder="1" applyAlignment="1">
      <alignment/>
    </xf>
    <xf numFmtId="3" fontId="94" fillId="0" borderId="319" xfId="0" applyNumberFormat="1" applyFont="1" applyBorder="1" applyAlignment="1">
      <alignment/>
    </xf>
    <xf numFmtId="0" fontId="94" fillId="0" borderId="319" xfId="0" applyFont="1" applyBorder="1" applyAlignment="1">
      <alignment/>
    </xf>
    <xf numFmtId="0" fontId="94" fillId="0" borderId="320" xfId="0" applyFont="1" applyBorder="1" applyAlignment="1">
      <alignment/>
    </xf>
    <xf numFmtId="3" fontId="8" fillId="0" borderId="321" xfId="0" applyNumberFormat="1" applyFont="1" applyBorder="1" applyAlignment="1">
      <alignment/>
    </xf>
    <xf numFmtId="181" fontId="8" fillId="0" borderId="53" xfId="0" applyNumberFormat="1" applyFont="1" applyBorder="1" applyAlignment="1">
      <alignment horizontal="right"/>
    </xf>
    <xf numFmtId="178" fontId="8" fillId="0" borderId="53" xfId="0" applyNumberFormat="1" applyFont="1" applyBorder="1" applyAlignment="1">
      <alignment/>
    </xf>
    <xf numFmtId="0" fontId="8" fillId="0" borderId="18" xfId="0" applyFont="1" applyBorder="1" applyAlignment="1">
      <alignment/>
    </xf>
    <xf numFmtId="178" fontId="13" fillId="0" borderId="111" xfId="0" applyNumberFormat="1" applyFont="1" applyFill="1" applyBorder="1" applyAlignment="1">
      <alignment horizontal="center"/>
    </xf>
    <xf numFmtId="178" fontId="13" fillId="0" borderId="177" xfId="0" applyNumberFormat="1" applyFont="1" applyFill="1" applyBorder="1" applyAlignment="1">
      <alignment/>
    </xf>
    <xf numFmtId="178" fontId="13" fillId="0" borderId="322" xfId="0" applyNumberFormat="1" applyFont="1" applyFill="1" applyBorder="1" applyAlignment="1">
      <alignment/>
    </xf>
    <xf numFmtId="178" fontId="13" fillId="0" borderId="323" xfId="0" applyNumberFormat="1" applyFont="1" applyFill="1" applyBorder="1" applyAlignment="1">
      <alignment/>
    </xf>
    <xf numFmtId="178" fontId="13" fillId="0" borderId="323" xfId="0" applyNumberFormat="1" applyFont="1" applyFill="1" applyBorder="1" applyAlignment="1">
      <alignment horizontal="center"/>
    </xf>
    <xf numFmtId="178" fontId="13" fillId="0" borderId="106" xfId="0" applyNumberFormat="1" applyFont="1" applyFill="1" applyBorder="1" applyAlignment="1">
      <alignment/>
    </xf>
    <xf numFmtId="178" fontId="13" fillId="0" borderId="324" xfId="0" applyNumberFormat="1" applyFont="1" applyFill="1" applyBorder="1" applyAlignment="1">
      <alignment/>
    </xf>
    <xf numFmtId="0" fontId="13" fillId="35" borderId="325" xfId="0" applyFont="1" applyFill="1" applyBorder="1" applyAlignment="1">
      <alignment horizontal="center"/>
    </xf>
    <xf numFmtId="178" fontId="13" fillId="0" borderId="326" xfId="0" applyNumberFormat="1" applyFont="1" applyFill="1" applyBorder="1" applyAlignment="1">
      <alignment/>
    </xf>
    <xf numFmtId="178" fontId="13" fillId="0" borderId="327" xfId="0" applyNumberFormat="1" applyFont="1" applyFill="1" applyBorder="1" applyAlignment="1">
      <alignment/>
    </xf>
    <xf numFmtId="178" fontId="13" fillId="0" borderId="328" xfId="0" applyNumberFormat="1" applyFont="1" applyFill="1" applyBorder="1" applyAlignment="1">
      <alignment/>
    </xf>
    <xf numFmtId="178" fontId="13" fillId="0" borderId="329" xfId="0" applyNumberFormat="1" applyFont="1" applyFill="1" applyBorder="1" applyAlignment="1">
      <alignment/>
    </xf>
    <xf numFmtId="178" fontId="13" fillId="0" borderId="330" xfId="0" applyNumberFormat="1" applyFont="1" applyFill="1" applyBorder="1" applyAlignment="1">
      <alignment/>
    </xf>
    <xf numFmtId="178" fontId="13" fillId="0" borderId="331" xfId="0" applyNumberFormat="1" applyFont="1" applyFill="1" applyBorder="1" applyAlignment="1">
      <alignment/>
    </xf>
    <xf numFmtId="3" fontId="96" fillId="0" borderId="0" xfId="0" applyNumberFormat="1" applyFont="1" applyAlignment="1">
      <alignment/>
    </xf>
    <xf numFmtId="0" fontId="96" fillId="0" borderId="0" xfId="0" applyFont="1" applyAlignment="1">
      <alignment horizontal="right"/>
    </xf>
    <xf numFmtId="10" fontId="12" fillId="0" borderId="59" xfId="0" applyNumberFormat="1" applyFont="1" applyBorder="1" applyAlignment="1">
      <alignment/>
    </xf>
    <xf numFmtId="10" fontId="12" fillId="0" borderId="332" xfId="0" applyNumberFormat="1" applyFont="1" applyBorder="1" applyAlignment="1">
      <alignment/>
    </xf>
    <xf numFmtId="10" fontId="12" fillId="0" borderId="310" xfId="0" applyNumberFormat="1" applyFont="1" applyBorder="1" applyAlignment="1">
      <alignment/>
    </xf>
    <xf numFmtId="10" fontId="12" fillId="0" borderId="333" xfId="0" applyNumberFormat="1" applyFont="1" applyBorder="1" applyAlignment="1">
      <alignment/>
    </xf>
    <xf numFmtId="10" fontId="12" fillId="0" borderId="334" xfId="0" applyNumberFormat="1" applyFont="1" applyBorder="1" applyAlignment="1">
      <alignment/>
    </xf>
    <xf numFmtId="10" fontId="87" fillId="0" borderId="334" xfId="0" applyNumberFormat="1" applyFont="1" applyBorder="1" applyAlignment="1">
      <alignment/>
    </xf>
    <xf numFmtId="10" fontId="87" fillId="0" borderId="333" xfId="0" applyNumberFormat="1" applyFont="1" applyBorder="1" applyAlignment="1">
      <alignment/>
    </xf>
    <xf numFmtId="10" fontId="13" fillId="0" borderId="334" xfId="0" applyNumberFormat="1" applyFont="1" applyBorder="1" applyAlignment="1">
      <alignment/>
    </xf>
    <xf numFmtId="10" fontId="13" fillId="0" borderId="333" xfId="0" applyNumberFormat="1" applyFont="1" applyBorder="1" applyAlignment="1">
      <alignment/>
    </xf>
    <xf numFmtId="10" fontId="13" fillId="0" borderId="335" xfId="0" applyNumberFormat="1" applyFont="1" applyBorder="1" applyAlignment="1">
      <alignment/>
    </xf>
    <xf numFmtId="10" fontId="13" fillId="0" borderId="336" xfId="0" applyNumberFormat="1" applyFont="1" applyBorder="1" applyAlignment="1">
      <alignment/>
    </xf>
    <xf numFmtId="3" fontId="40" fillId="37" borderId="337" xfId="0" applyNumberFormat="1" applyFont="1" applyFill="1" applyBorder="1" applyAlignment="1">
      <alignment/>
    </xf>
    <xf numFmtId="182" fontId="18" fillId="37" borderId="42" xfId="0" applyNumberFormat="1" applyFont="1" applyFill="1" applyBorder="1" applyAlignment="1">
      <alignment/>
    </xf>
    <xf numFmtId="3" fontId="40" fillId="38" borderId="338" xfId="0" applyNumberFormat="1" applyFont="1" applyFill="1" applyBorder="1" applyAlignment="1">
      <alignment/>
    </xf>
    <xf numFmtId="3" fontId="40" fillId="0" borderId="339" xfId="0" applyNumberFormat="1" applyFont="1" applyBorder="1" applyAlignment="1">
      <alignment/>
    </xf>
    <xf numFmtId="182" fontId="18" fillId="0" borderId="340" xfId="0" applyNumberFormat="1" applyFont="1" applyBorder="1" applyAlignment="1">
      <alignment/>
    </xf>
    <xf numFmtId="3" fontId="40" fillId="38" borderId="169" xfId="0" applyNumberFormat="1" applyFont="1" applyFill="1" applyBorder="1" applyAlignment="1">
      <alignment/>
    </xf>
    <xf numFmtId="3" fontId="40" fillId="37" borderId="58" xfId="0" applyNumberFormat="1" applyFont="1" applyFill="1" applyBorder="1" applyAlignment="1">
      <alignment/>
    </xf>
    <xf numFmtId="3" fontId="18" fillId="0" borderId="341" xfId="0" applyNumberFormat="1" applyFont="1" applyBorder="1" applyAlignment="1">
      <alignment/>
    </xf>
    <xf numFmtId="182" fontId="18" fillId="0" borderId="61" xfId="0" applyNumberFormat="1" applyFont="1" applyBorder="1" applyAlignment="1">
      <alignment/>
    </xf>
    <xf numFmtId="3" fontId="40" fillId="38" borderId="0" xfId="0" applyNumberFormat="1" applyFont="1" applyFill="1" applyBorder="1" applyAlignment="1">
      <alignment/>
    </xf>
    <xf numFmtId="3" fontId="40" fillId="37" borderId="244" xfId="0" applyNumberFormat="1" applyFont="1" applyFill="1" applyBorder="1" applyAlignment="1">
      <alignment/>
    </xf>
    <xf numFmtId="182" fontId="18" fillId="37" borderId="342" xfId="0" applyNumberFormat="1" applyFont="1" applyFill="1" applyBorder="1" applyAlignment="1">
      <alignment/>
    </xf>
    <xf numFmtId="3" fontId="40" fillId="38" borderId="87" xfId="0" applyNumberFormat="1" applyFont="1" applyFill="1" applyBorder="1" applyAlignment="1">
      <alignment/>
    </xf>
    <xf numFmtId="3" fontId="40" fillId="0" borderId="343" xfId="0" applyNumberFormat="1" applyFont="1" applyBorder="1" applyAlignment="1">
      <alignment/>
    </xf>
    <xf numFmtId="182" fontId="18" fillId="0" borderId="344" xfId="0" applyNumberFormat="1" applyFont="1" applyBorder="1" applyAlignment="1">
      <alignment/>
    </xf>
    <xf numFmtId="3" fontId="40" fillId="38" borderId="345" xfId="0" applyNumberFormat="1" applyFont="1" applyFill="1" applyBorder="1" applyAlignment="1">
      <alignment/>
    </xf>
    <xf numFmtId="3" fontId="40" fillId="38" borderId="31" xfId="0" applyNumberFormat="1" applyFont="1" applyFill="1" applyBorder="1" applyAlignment="1">
      <alignment/>
    </xf>
    <xf numFmtId="182" fontId="18" fillId="0" borderId="283" xfId="0" applyNumberFormat="1" applyFont="1" applyBorder="1" applyAlignment="1">
      <alignment/>
    </xf>
    <xf numFmtId="3" fontId="40" fillId="37" borderId="346" xfId="0" applyNumberFormat="1" applyFont="1" applyFill="1" applyBorder="1" applyAlignment="1">
      <alignment/>
    </xf>
    <xf numFmtId="182" fontId="18" fillId="37" borderId="347" xfId="0" applyNumberFormat="1" applyFont="1" applyFill="1" applyBorder="1" applyAlignment="1">
      <alignment/>
    </xf>
    <xf numFmtId="3" fontId="40" fillId="0" borderId="58" xfId="0" applyNumberFormat="1" applyFont="1" applyBorder="1" applyAlignment="1">
      <alignment/>
    </xf>
    <xf numFmtId="182" fontId="18" fillId="0" borderId="42" xfId="0" applyNumberFormat="1" applyFont="1" applyBorder="1" applyAlignment="1">
      <alignment/>
    </xf>
    <xf numFmtId="3" fontId="40" fillId="38" borderId="199" xfId="0" applyNumberFormat="1" applyFont="1" applyFill="1" applyBorder="1" applyAlignment="1">
      <alignment/>
    </xf>
    <xf numFmtId="3" fontId="40" fillId="38" borderId="63" xfId="0" applyNumberFormat="1" applyFont="1" applyFill="1" applyBorder="1" applyAlignment="1">
      <alignment/>
    </xf>
    <xf numFmtId="3" fontId="40" fillId="0" borderId="348" xfId="0" applyNumberFormat="1" applyFont="1" applyBorder="1" applyAlignment="1">
      <alignment/>
    </xf>
    <xf numFmtId="182" fontId="18" fillId="37" borderId="349" xfId="0" applyNumberFormat="1" applyFont="1" applyFill="1" applyBorder="1" applyAlignment="1">
      <alignment/>
    </xf>
    <xf numFmtId="182" fontId="18" fillId="37" borderId="11" xfId="0" applyNumberFormat="1" applyFont="1" applyFill="1" applyBorder="1" applyAlignment="1">
      <alignment/>
    </xf>
    <xf numFmtId="3" fontId="40" fillId="38" borderId="350" xfId="0" applyNumberFormat="1" applyFont="1" applyFill="1" applyBorder="1" applyAlignment="1">
      <alignment/>
    </xf>
    <xf numFmtId="3" fontId="40" fillId="0" borderId="351" xfId="0" applyNumberFormat="1" applyFont="1" applyBorder="1" applyAlignment="1">
      <alignment/>
    </xf>
    <xf numFmtId="182" fontId="18" fillId="0" borderId="352" xfId="0" applyNumberFormat="1" applyFont="1" applyBorder="1" applyAlignment="1">
      <alignment/>
    </xf>
    <xf numFmtId="3" fontId="40" fillId="38" borderId="353" xfId="0" applyNumberFormat="1" applyFont="1" applyFill="1" applyBorder="1" applyAlignment="1">
      <alignment/>
    </xf>
    <xf numFmtId="3" fontId="18" fillId="0" borderId="14" xfId="0" applyNumberFormat="1" applyFont="1" applyBorder="1" applyAlignment="1">
      <alignment/>
    </xf>
    <xf numFmtId="182" fontId="18" fillId="0" borderId="15" xfId="0" applyNumberFormat="1" applyFont="1" applyBorder="1" applyAlignment="1">
      <alignment/>
    </xf>
    <xf numFmtId="3" fontId="40" fillId="38" borderId="82" xfId="0" applyNumberFormat="1" applyFont="1" applyFill="1" applyBorder="1" applyAlignment="1">
      <alignment/>
    </xf>
    <xf numFmtId="3" fontId="40" fillId="37" borderId="354" xfId="0" applyNumberFormat="1" applyFont="1" applyFill="1" applyBorder="1" applyAlignment="1">
      <alignment/>
    </xf>
    <xf numFmtId="182" fontId="18" fillId="37" borderId="67" xfId="0" applyNumberFormat="1" applyFont="1" applyFill="1" applyBorder="1" applyAlignment="1">
      <alignment/>
    </xf>
    <xf numFmtId="3" fontId="40" fillId="38" borderId="355" xfId="0" applyNumberFormat="1" applyFont="1" applyFill="1" applyBorder="1" applyAlignment="1">
      <alignment/>
    </xf>
    <xf numFmtId="182" fontId="18" fillId="0" borderId="67" xfId="0" applyNumberFormat="1" applyFont="1" applyBorder="1" applyAlignment="1">
      <alignment/>
    </xf>
    <xf numFmtId="3" fontId="40" fillId="38" borderId="144" xfId="0" applyNumberFormat="1" applyFont="1" applyFill="1" applyBorder="1" applyAlignment="1">
      <alignment/>
    </xf>
    <xf numFmtId="3" fontId="40" fillId="38" borderId="310" xfId="0" applyNumberFormat="1" applyFont="1" applyFill="1" applyBorder="1" applyAlignment="1">
      <alignment/>
    </xf>
    <xf numFmtId="3" fontId="40" fillId="38" borderId="33" xfId="0" applyNumberFormat="1" applyFont="1" applyFill="1" applyBorder="1" applyAlignment="1">
      <alignment/>
    </xf>
    <xf numFmtId="182" fontId="18" fillId="37" borderId="356" xfId="0" applyNumberFormat="1" applyFont="1" applyFill="1" applyBorder="1" applyAlignment="1">
      <alignment/>
    </xf>
    <xf numFmtId="182" fontId="18" fillId="0" borderId="11" xfId="0" applyNumberFormat="1" applyFont="1" applyBorder="1" applyAlignment="1">
      <alignment/>
    </xf>
    <xf numFmtId="3" fontId="40" fillId="38" borderId="357" xfId="0" applyNumberFormat="1" applyFont="1" applyFill="1" applyBorder="1" applyAlignment="1">
      <alignment/>
    </xf>
    <xf numFmtId="3" fontId="40" fillId="38" borderId="358" xfId="0" applyNumberFormat="1" applyFont="1" applyFill="1" applyBorder="1" applyAlignment="1">
      <alignment/>
    </xf>
    <xf numFmtId="3" fontId="40" fillId="38" borderId="145" xfId="0" applyNumberFormat="1" applyFont="1" applyFill="1" applyBorder="1" applyAlignment="1">
      <alignment/>
    </xf>
    <xf numFmtId="3" fontId="40" fillId="38" borderId="10" xfId="0" applyNumberFormat="1" applyFont="1" applyFill="1" applyBorder="1" applyAlignment="1">
      <alignment/>
    </xf>
    <xf numFmtId="3" fontId="40" fillId="38" borderId="66" xfId="0" applyNumberFormat="1" applyFont="1" applyFill="1" applyBorder="1" applyAlignment="1">
      <alignment/>
    </xf>
    <xf numFmtId="182" fontId="18" fillId="37" borderId="41" xfId="0" applyNumberFormat="1" applyFont="1" applyFill="1" applyBorder="1" applyAlignment="1">
      <alignment/>
    </xf>
    <xf numFmtId="182" fontId="18" fillId="0" borderId="359" xfId="0" applyNumberFormat="1" applyFont="1" applyBorder="1" applyAlignment="1">
      <alignment/>
    </xf>
    <xf numFmtId="182" fontId="18" fillId="0" borderId="262" xfId="0" applyNumberFormat="1" applyFont="1" applyBorder="1" applyAlignment="1">
      <alignment/>
    </xf>
    <xf numFmtId="182" fontId="18" fillId="37" borderId="148" xfId="0" applyNumberFormat="1" applyFont="1" applyFill="1" applyBorder="1" applyAlignment="1">
      <alignment/>
    </xf>
    <xf numFmtId="182" fontId="18" fillId="0" borderId="148" xfId="0" applyNumberFormat="1" applyFont="1" applyBorder="1" applyAlignment="1">
      <alignment/>
    </xf>
    <xf numFmtId="182" fontId="18" fillId="37" borderId="360" xfId="0" applyNumberFormat="1" applyFont="1" applyFill="1" applyBorder="1" applyAlignment="1">
      <alignment/>
    </xf>
    <xf numFmtId="182" fontId="18" fillId="0" borderId="41" xfId="0" applyNumberFormat="1" applyFont="1" applyBorder="1" applyAlignment="1">
      <alignment/>
    </xf>
    <xf numFmtId="3" fontId="41" fillId="0" borderId="14" xfId="0" applyNumberFormat="1" applyFont="1" applyBorder="1" applyAlignment="1">
      <alignment/>
    </xf>
    <xf numFmtId="3" fontId="99" fillId="0" borderId="14" xfId="0" applyNumberFormat="1" applyFont="1" applyBorder="1" applyAlignment="1">
      <alignment/>
    </xf>
    <xf numFmtId="182" fontId="18" fillId="0" borderId="361" xfId="0" applyNumberFormat="1" applyFont="1" applyBorder="1" applyAlignment="1">
      <alignment/>
    </xf>
    <xf numFmtId="3" fontId="40" fillId="38" borderId="362" xfId="0" applyNumberFormat="1" applyFont="1" applyFill="1" applyBorder="1" applyAlignment="1">
      <alignment/>
    </xf>
    <xf numFmtId="3" fontId="40" fillId="37" borderId="140" xfId="0" applyNumberFormat="1" applyFont="1" applyFill="1" applyBorder="1" applyAlignment="1">
      <alignment/>
    </xf>
    <xf numFmtId="182" fontId="18" fillId="37" borderId="17" xfId="0" applyNumberFormat="1" applyFont="1" applyFill="1" applyBorder="1" applyAlignment="1">
      <alignment/>
    </xf>
    <xf numFmtId="3" fontId="40" fillId="38" borderId="363" xfId="0" applyNumberFormat="1" applyFont="1" applyFill="1" applyBorder="1" applyAlignment="1">
      <alignment/>
    </xf>
    <xf numFmtId="182" fontId="18" fillId="0" borderId="18" xfId="0" applyNumberFormat="1" applyFont="1" applyBorder="1" applyAlignment="1">
      <alignment/>
    </xf>
    <xf numFmtId="3" fontId="40" fillId="38" borderId="364" xfId="0" applyNumberFormat="1" applyFont="1" applyFill="1" applyBorder="1" applyAlignment="1">
      <alignment/>
    </xf>
    <xf numFmtId="3" fontId="40" fillId="37" borderId="365" xfId="0" applyNumberFormat="1" applyFont="1" applyFill="1" applyBorder="1" applyAlignment="1">
      <alignment/>
    </xf>
    <xf numFmtId="182" fontId="18" fillId="37" borderId="152" xfId="0" applyNumberFormat="1" applyFont="1" applyFill="1" applyBorder="1" applyAlignment="1">
      <alignment/>
    </xf>
    <xf numFmtId="3" fontId="40" fillId="38" borderId="366" xfId="0" applyNumberFormat="1" applyFont="1" applyFill="1" applyBorder="1" applyAlignment="1">
      <alignment/>
    </xf>
    <xf numFmtId="3" fontId="40" fillId="0" borderId="367" xfId="0" applyNumberFormat="1" applyFont="1" applyBorder="1" applyAlignment="1">
      <alignment/>
    </xf>
    <xf numFmtId="182" fontId="18" fillId="0" borderId="152" xfId="0" applyNumberFormat="1" applyFont="1" applyBorder="1" applyAlignment="1">
      <alignment/>
    </xf>
    <xf numFmtId="3" fontId="40" fillId="38" borderId="368" xfId="0" applyNumberFormat="1" applyFont="1" applyFill="1" applyBorder="1" applyAlignment="1">
      <alignment/>
    </xf>
    <xf numFmtId="3" fontId="40" fillId="38" borderId="16" xfId="0" applyNumberFormat="1" applyFont="1" applyFill="1" applyBorder="1" applyAlignment="1">
      <alignment/>
    </xf>
    <xf numFmtId="3" fontId="40" fillId="37" borderId="321" xfId="0" applyNumberFormat="1" applyFont="1" applyFill="1" applyBorder="1" applyAlignment="1">
      <alignment/>
    </xf>
    <xf numFmtId="182" fontId="18" fillId="37" borderId="369" xfId="0" applyNumberFormat="1" applyFont="1" applyFill="1" applyBorder="1" applyAlignment="1">
      <alignment/>
    </xf>
    <xf numFmtId="182" fontId="18" fillId="0" borderId="17" xfId="0" applyNumberFormat="1" applyFont="1" applyBorder="1" applyAlignment="1">
      <alignment/>
    </xf>
    <xf numFmtId="3" fontId="40" fillId="37" borderId="370" xfId="0" applyNumberFormat="1" applyFont="1" applyFill="1" applyBorder="1" applyAlignment="1">
      <alignment/>
    </xf>
    <xf numFmtId="3" fontId="40" fillId="38" borderId="371" xfId="0" applyNumberFormat="1" applyFont="1" applyFill="1" applyBorder="1" applyAlignment="1">
      <alignment/>
    </xf>
    <xf numFmtId="3" fontId="40" fillId="0" borderId="140" xfId="0" applyNumberFormat="1" applyFont="1" applyBorder="1" applyAlignment="1">
      <alignment/>
    </xf>
    <xf numFmtId="3" fontId="18" fillId="38" borderId="358" xfId="0" applyNumberFormat="1" applyFont="1" applyFill="1" applyBorder="1" applyAlignment="1">
      <alignment/>
    </xf>
    <xf numFmtId="182" fontId="18" fillId="0" borderId="372" xfId="0" applyNumberFormat="1" applyFont="1" applyBorder="1" applyAlignment="1">
      <alignment/>
    </xf>
    <xf numFmtId="3" fontId="18" fillId="38" borderId="169" xfId="0" applyNumberFormat="1" applyFont="1" applyFill="1" applyBorder="1" applyAlignment="1">
      <alignment/>
    </xf>
    <xf numFmtId="3" fontId="18" fillId="37" borderId="0" xfId="0" applyNumberFormat="1" applyFont="1" applyFill="1" applyBorder="1" applyAlignment="1">
      <alignment/>
    </xf>
    <xf numFmtId="182" fontId="18" fillId="37" borderId="20" xfId="0" applyNumberFormat="1" applyFont="1" applyFill="1" applyBorder="1" applyAlignment="1">
      <alignment/>
    </xf>
    <xf numFmtId="3" fontId="18" fillId="38" borderId="373" xfId="0" applyNumberFormat="1" applyFont="1" applyFill="1" applyBorder="1" applyAlignment="1">
      <alignment/>
    </xf>
    <xf numFmtId="182" fontId="18" fillId="0" borderId="32" xfId="0" applyNumberFormat="1" applyFont="1" applyBorder="1" applyAlignment="1">
      <alignment/>
    </xf>
    <xf numFmtId="3" fontId="18" fillId="38" borderId="0" xfId="0" applyNumberFormat="1" applyFont="1" applyFill="1" applyBorder="1" applyAlignment="1">
      <alignment/>
    </xf>
    <xf numFmtId="3" fontId="18" fillId="37" borderId="87" xfId="0" applyNumberFormat="1" applyFont="1" applyFill="1" applyBorder="1" applyAlignment="1">
      <alignment/>
    </xf>
    <xf numFmtId="182" fontId="18" fillId="37" borderId="150" xfId="0" applyNumberFormat="1" applyFont="1" applyFill="1" applyBorder="1" applyAlignment="1">
      <alignment/>
    </xf>
    <xf numFmtId="3" fontId="18" fillId="38" borderId="87" xfId="0" applyNumberFormat="1" applyFont="1" applyFill="1" applyBorder="1" applyAlignment="1">
      <alignment/>
    </xf>
    <xf numFmtId="182" fontId="18" fillId="0" borderId="150" xfId="0" applyNumberFormat="1" applyFont="1" applyBorder="1" applyAlignment="1">
      <alignment/>
    </xf>
    <xf numFmtId="3" fontId="18" fillId="38" borderId="255" xfId="0" applyNumberFormat="1" applyFont="1" applyFill="1" applyBorder="1" applyAlignment="1">
      <alignment/>
    </xf>
    <xf numFmtId="3" fontId="18" fillId="38" borderId="31" xfId="0" applyNumberFormat="1" applyFont="1" applyFill="1" applyBorder="1" applyAlignment="1">
      <alignment/>
    </xf>
    <xf numFmtId="3" fontId="18" fillId="37" borderId="20" xfId="0" applyNumberFormat="1" applyFont="1" applyFill="1" applyBorder="1" applyAlignment="1">
      <alignment/>
    </xf>
    <xf numFmtId="3" fontId="18" fillId="38" borderId="20" xfId="0" applyNumberFormat="1" applyFont="1" applyFill="1" applyBorder="1" applyAlignment="1">
      <alignment/>
    </xf>
    <xf numFmtId="182" fontId="18" fillId="0" borderId="20" xfId="0" applyNumberFormat="1" applyFont="1" applyBorder="1" applyAlignment="1">
      <alignment/>
    </xf>
    <xf numFmtId="3" fontId="18" fillId="38" borderId="374" xfId="0" applyNumberFormat="1" applyFont="1" applyFill="1" applyBorder="1" applyAlignment="1">
      <alignment/>
    </xf>
    <xf numFmtId="3" fontId="18" fillId="37" borderId="63" xfId="0" applyNumberFormat="1" applyFont="1" applyFill="1" applyBorder="1" applyAlignment="1">
      <alignment/>
    </xf>
    <xf numFmtId="3" fontId="18" fillId="38" borderId="63" xfId="0" applyNumberFormat="1" applyFont="1" applyFill="1" applyBorder="1" applyAlignment="1">
      <alignment/>
    </xf>
    <xf numFmtId="3" fontId="18" fillId="37" borderId="31" xfId="0" applyNumberFormat="1" applyFont="1" applyFill="1" applyBorder="1" applyAlignment="1">
      <alignment/>
    </xf>
    <xf numFmtId="182" fontId="18" fillId="37" borderId="375" xfId="0" applyNumberFormat="1" applyFont="1" applyFill="1" applyBorder="1" applyAlignment="1">
      <alignment/>
    </xf>
    <xf numFmtId="182" fontId="41" fillId="37" borderId="11" xfId="0" applyNumberFormat="1" applyFont="1" applyFill="1" applyBorder="1" applyAlignment="1">
      <alignment/>
    </xf>
    <xf numFmtId="3" fontId="41" fillId="38" borderId="358" xfId="0" applyNumberFormat="1" applyFont="1" applyFill="1" applyBorder="1" applyAlignment="1">
      <alignment/>
    </xf>
    <xf numFmtId="182" fontId="41" fillId="0" borderId="352" xfId="0" applyNumberFormat="1" applyFont="1" applyBorder="1" applyAlignment="1">
      <alignment/>
    </xf>
    <xf numFmtId="3" fontId="41" fillId="38" borderId="353" xfId="0" applyNumberFormat="1" applyFont="1" applyFill="1" applyBorder="1" applyAlignment="1">
      <alignment/>
    </xf>
    <xf numFmtId="3" fontId="41" fillId="37" borderId="33" xfId="0" applyNumberFormat="1" applyFont="1" applyFill="1" applyBorder="1" applyAlignment="1">
      <alignment/>
    </xf>
    <xf numFmtId="182" fontId="41" fillId="0" borderId="15" xfId="0" applyNumberFormat="1" applyFont="1" applyBorder="1" applyAlignment="1">
      <alignment/>
    </xf>
    <xf numFmtId="3" fontId="41" fillId="38" borderId="33" xfId="0" applyNumberFormat="1" applyFont="1" applyFill="1" applyBorder="1" applyAlignment="1">
      <alignment/>
    </xf>
    <xf numFmtId="3" fontId="41" fillId="37" borderId="145" xfId="0" applyNumberFormat="1" applyFont="1" applyFill="1" applyBorder="1" applyAlignment="1">
      <alignment/>
    </xf>
    <xf numFmtId="182" fontId="41" fillId="37" borderId="67" xfId="0" applyNumberFormat="1" applyFont="1" applyFill="1" applyBorder="1" applyAlignment="1">
      <alignment/>
    </xf>
    <xf numFmtId="3" fontId="41" fillId="38" borderId="145" xfId="0" applyNumberFormat="1" applyFont="1" applyFill="1" applyBorder="1" applyAlignment="1">
      <alignment/>
    </xf>
    <xf numFmtId="182" fontId="41" fillId="0" borderId="67" xfId="0" applyNumberFormat="1" applyFont="1" applyBorder="1" applyAlignment="1">
      <alignment/>
    </xf>
    <xf numFmtId="3" fontId="41" fillId="38" borderId="144" xfId="0" applyNumberFormat="1" applyFont="1" applyFill="1" applyBorder="1" applyAlignment="1">
      <alignment/>
    </xf>
    <xf numFmtId="3" fontId="41" fillId="38" borderId="10" xfId="0" applyNumberFormat="1" applyFont="1" applyFill="1" applyBorder="1" applyAlignment="1">
      <alignment/>
    </xf>
    <xf numFmtId="3" fontId="41" fillId="37" borderId="11" xfId="0" applyNumberFormat="1" applyFont="1" applyFill="1" applyBorder="1" applyAlignment="1">
      <alignment/>
    </xf>
    <xf numFmtId="3" fontId="41" fillId="38" borderId="11" xfId="0" applyNumberFormat="1" applyFont="1" applyFill="1" applyBorder="1" applyAlignment="1">
      <alignment/>
    </xf>
    <xf numFmtId="182" fontId="41" fillId="0" borderId="11" xfId="0" applyNumberFormat="1" applyFont="1" applyBorder="1" applyAlignment="1">
      <alignment/>
    </xf>
    <xf numFmtId="3" fontId="41" fillId="38" borderId="14" xfId="0" applyNumberFormat="1" applyFont="1" applyFill="1" applyBorder="1" applyAlignment="1">
      <alignment/>
    </xf>
    <xf numFmtId="3" fontId="41" fillId="37" borderId="66" xfId="0" applyNumberFormat="1" applyFont="1" applyFill="1" applyBorder="1" applyAlignment="1">
      <alignment/>
    </xf>
    <xf numFmtId="3" fontId="41" fillId="38" borderId="66" xfId="0" applyNumberFormat="1" applyFont="1" applyFill="1" applyBorder="1" applyAlignment="1">
      <alignment/>
    </xf>
    <xf numFmtId="3" fontId="41" fillId="37" borderId="10" xfId="0" applyNumberFormat="1" applyFont="1" applyFill="1" applyBorder="1" applyAlignment="1">
      <alignment/>
    </xf>
    <xf numFmtId="182" fontId="41" fillId="37" borderId="356" xfId="0" applyNumberFormat="1" applyFont="1" applyFill="1" applyBorder="1" applyAlignment="1">
      <alignment/>
    </xf>
    <xf numFmtId="182" fontId="41" fillId="37" borderId="12" xfId="0" applyNumberFormat="1" applyFont="1" applyFill="1" applyBorder="1" applyAlignment="1">
      <alignment/>
    </xf>
    <xf numFmtId="3" fontId="41" fillId="38" borderId="172" xfId="0" applyNumberFormat="1" applyFont="1" applyFill="1" applyBorder="1" applyAlignment="1">
      <alignment/>
    </xf>
    <xf numFmtId="182" fontId="41" fillId="0" borderId="84" xfId="0" applyNumberFormat="1" applyFont="1" applyBorder="1" applyAlignment="1">
      <alignment/>
    </xf>
    <xf numFmtId="3" fontId="41" fillId="38" borderId="171" xfId="0" applyNumberFormat="1" applyFont="1" applyFill="1" applyBorder="1" applyAlignment="1">
      <alignment/>
    </xf>
    <xf numFmtId="3" fontId="40" fillId="0" borderId="376" xfId="0" applyNumberFormat="1" applyFont="1" applyBorder="1" applyAlignment="1">
      <alignment/>
    </xf>
    <xf numFmtId="182" fontId="41" fillId="0" borderId="133" xfId="0" applyNumberFormat="1" applyFont="1" applyBorder="1" applyAlignment="1">
      <alignment/>
    </xf>
    <xf numFmtId="3" fontId="41" fillId="37" borderId="377" xfId="0" applyNumberFormat="1" applyFont="1" applyFill="1" applyBorder="1" applyAlignment="1">
      <alignment/>
    </xf>
    <xf numFmtId="182" fontId="41" fillId="37" borderId="378" xfId="0" applyNumberFormat="1" applyFont="1" applyFill="1" applyBorder="1" applyAlignment="1">
      <alignment/>
    </xf>
    <xf numFmtId="3" fontId="41" fillId="38" borderId="377" xfId="0" applyNumberFormat="1" applyFont="1" applyFill="1" applyBorder="1" applyAlignment="1">
      <alignment/>
    </xf>
    <xf numFmtId="182" fontId="41" fillId="0" borderId="378" xfId="0" applyNumberFormat="1" applyFont="1" applyBorder="1" applyAlignment="1">
      <alignment/>
    </xf>
    <xf numFmtId="3" fontId="41" fillId="38" borderId="379" xfId="0" applyNumberFormat="1" applyFont="1" applyFill="1" applyBorder="1" applyAlignment="1">
      <alignment/>
    </xf>
    <xf numFmtId="3" fontId="18" fillId="37" borderId="380" xfId="0" applyNumberFormat="1" applyFont="1" applyFill="1" applyBorder="1" applyAlignment="1">
      <alignment/>
    </xf>
    <xf numFmtId="182" fontId="18" fillId="37" borderId="381" xfId="0" applyNumberFormat="1" applyFont="1" applyFill="1" applyBorder="1" applyAlignment="1">
      <alignment/>
    </xf>
    <xf numFmtId="3" fontId="18" fillId="36" borderId="382" xfId="0" applyNumberFormat="1" applyFont="1" applyFill="1" applyBorder="1" applyAlignment="1">
      <alignment/>
    </xf>
    <xf numFmtId="3" fontId="18" fillId="0" borderId="383" xfId="0" applyNumberFormat="1" applyFont="1" applyBorder="1" applyAlignment="1">
      <alignment/>
    </xf>
    <xf numFmtId="182" fontId="18" fillId="0" borderId="384" xfId="0" applyNumberFormat="1" applyFont="1" applyBorder="1" applyAlignment="1">
      <alignment/>
    </xf>
    <xf numFmtId="3" fontId="18" fillId="36" borderId="385" xfId="0" applyNumberFormat="1" applyFont="1" applyFill="1" applyBorder="1" applyAlignment="1">
      <alignment/>
    </xf>
    <xf numFmtId="3" fontId="18" fillId="38" borderId="382" xfId="0" applyNumberFormat="1" applyFont="1" applyFill="1" applyBorder="1" applyAlignment="1">
      <alignment/>
    </xf>
    <xf numFmtId="182" fontId="18" fillId="0" borderId="381" xfId="0" applyNumberFormat="1" applyFont="1" applyBorder="1" applyAlignment="1">
      <alignment/>
    </xf>
    <xf numFmtId="3" fontId="18" fillId="36" borderId="381" xfId="0" applyNumberFormat="1" applyFont="1" applyFill="1" applyBorder="1" applyAlignment="1">
      <alignment/>
    </xf>
    <xf numFmtId="3" fontId="18" fillId="37" borderId="386" xfId="0" applyNumberFormat="1" applyFont="1" applyFill="1" applyBorder="1" applyAlignment="1">
      <alignment/>
    </xf>
    <xf numFmtId="182" fontId="18" fillId="37" borderId="387" xfId="0" applyNumberFormat="1" applyFont="1" applyFill="1" applyBorder="1" applyAlignment="1">
      <alignment/>
    </xf>
    <xf numFmtId="182" fontId="18" fillId="0" borderId="388" xfId="0" applyNumberFormat="1" applyFont="1" applyBorder="1" applyAlignment="1">
      <alignment/>
    </xf>
    <xf numFmtId="3" fontId="18" fillId="37" borderId="389" xfId="0" applyNumberFormat="1" applyFont="1" applyFill="1" applyBorder="1" applyAlignment="1">
      <alignment/>
    </xf>
    <xf numFmtId="182" fontId="18" fillId="0" borderId="390" xfId="0" applyNumberFormat="1" applyFont="1" applyBorder="1" applyAlignment="1">
      <alignment/>
    </xf>
    <xf numFmtId="3" fontId="18" fillId="38" borderId="381" xfId="0" applyNumberFormat="1" applyFont="1" applyFill="1" applyBorder="1" applyAlignment="1">
      <alignment/>
    </xf>
    <xf numFmtId="3" fontId="18" fillId="37" borderId="391" xfId="0" applyNumberFormat="1" applyFont="1" applyFill="1" applyBorder="1" applyAlignment="1">
      <alignment/>
    </xf>
    <xf numFmtId="182" fontId="18" fillId="37" borderId="392" xfId="0" applyNumberFormat="1" applyFont="1" applyFill="1" applyBorder="1" applyAlignment="1">
      <alignment/>
    </xf>
    <xf numFmtId="0" fontId="38" fillId="33" borderId="380" xfId="0" applyFont="1" applyFill="1" applyBorder="1" applyAlignment="1">
      <alignment horizontal="center"/>
    </xf>
    <xf numFmtId="1" fontId="18" fillId="33" borderId="393" xfId="0" applyNumberFormat="1" applyFont="1" applyFill="1" applyBorder="1" applyAlignment="1">
      <alignment horizontal="center"/>
    </xf>
    <xf numFmtId="1" fontId="18" fillId="33" borderId="66" xfId="0" applyNumberFormat="1" applyFont="1" applyFill="1" applyBorder="1" applyAlignment="1">
      <alignment horizontal="center"/>
    </xf>
    <xf numFmtId="1" fontId="18" fillId="33" borderId="357" xfId="0" applyNumberFormat="1" applyFont="1" applyFill="1" applyBorder="1" applyAlignment="1">
      <alignment horizontal="center"/>
    </xf>
    <xf numFmtId="1" fontId="18" fillId="33" borderId="83" xfId="0" applyNumberFormat="1" applyFont="1" applyFill="1" applyBorder="1" applyAlignment="1">
      <alignment horizontal="center"/>
    </xf>
    <xf numFmtId="0" fontId="18" fillId="33" borderId="63" xfId="0" applyFont="1" applyFill="1" applyBorder="1" applyAlignment="1">
      <alignment horizontal="center"/>
    </xf>
    <xf numFmtId="182" fontId="18" fillId="0" borderId="42" xfId="0" applyNumberFormat="1" applyFont="1" applyFill="1" applyBorder="1" applyAlignment="1">
      <alignment/>
    </xf>
    <xf numFmtId="3" fontId="40" fillId="0" borderId="374" xfId="0" applyNumberFormat="1" applyFont="1" applyFill="1" applyBorder="1" applyAlignment="1">
      <alignment/>
    </xf>
    <xf numFmtId="3" fontId="40" fillId="0" borderId="346" xfId="0" applyNumberFormat="1" applyFont="1" applyBorder="1" applyAlignment="1">
      <alignment/>
    </xf>
    <xf numFmtId="182" fontId="18" fillId="0" borderId="11" xfId="0" applyNumberFormat="1" applyFont="1" applyFill="1" applyBorder="1" applyAlignment="1">
      <alignment/>
    </xf>
    <xf numFmtId="3" fontId="40" fillId="0" borderId="354" xfId="0" applyNumberFormat="1" applyFont="1" applyBorder="1" applyAlignment="1">
      <alignment/>
    </xf>
    <xf numFmtId="3" fontId="40" fillId="0" borderId="394" xfId="0" applyNumberFormat="1" applyFont="1" applyFill="1" applyBorder="1" applyAlignment="1">
      <alignment/>
    </xf>
    <xf numFmtId="182" fontId="18" fillId="0" borderId="395" xfId="0" applyNumberFormat="1" applyFont="1" applyFill="1" applyBorder="1" applyAlignment="1">
      <alignment/>
    </xf>
    <xf numFmtId="3" fontId="40" fillId="0" borderId="0" xfId="0" applyNumberFormat="1" applyFont="1" applyFill="1" applyBorder="1" applyAlignment="1">
      <alignment/>
    </xf>
    <xf numFmtId="3" fontId="40" fillId="0" borderId="212" xfId="0" applyNumberFormat="1" applyFont="1" applyFill="1" applyBorder="1" applyAlignment="1">
      <alignment/>
    </xf>
    <xf numFmtId="3" fontId="40" fillId="0" borderId="345" xfId="0" applyNumberFormat="1" applyFont="1" applyFill="1" applyBorder="1" applyAlignment="1">
      <alignment/>
    </xf>
    <xf numFmtId="3" fontId="40" fillId="0" borderId="14" xfId="0" applyNumberFormat="1" applyFont="1" applyFill="1" applyBorder="1" applyAlignment="1">
      <alignment/>
    </xf>
    <xf numFmtId="3" fontId="40" fillId="0" borderId="396" xfId="0" applyNumberFormat="1" applyFont="1" applyFill="1" applyBorder="1" applyAlignment="1">
      <alignment/>
    </xf>
    <xf numFmtId="3" fontId="40" fillId="0" borderId="397" xfId="0" applyNumberFormat="1" applyFont="1" applyFill="1" applyBorder="1" applyAlignment="1">
      <alignment/>
    </xf>
    <xf numFmtId="182" fontId="18" fillId="0" borderId="398" xfId="0" applyNumberFormat="1" applyFont="1" applyFill="1" applyBorder="1" applyAlignment="1">
      <alignment/>
    </xf>
    <xf numFmtId="3" fontId="40" fillId="0" borderId="33" xfId="0" applyNumberFormat="1" applyFont="1" applyFill="1" applyBorder="1" applyAlignment="1">
      <alignment/>
    </xf>
    <xf numFmtId="3" fontId="40" fillId="0" borderId="144" xfId="0" applyNumberFormat="1" applyFont="1" applyFill="1" applyBorder="1" applyAlignment="1">
      <alignment/>
    </xf>
    <xf numFmtId="182" fontId="18" fillId="0" borderId="41" xfId="0" applyNumberFormat="1" applyFont="1" applyFill="1" applyBorder="1" applyAlignment="1">
      <alignment/>
    </xf>
    <xf numFmtId="182" fontId="18" fillId="0" borderId="399" xfId="0" applyNumberFormat="1" applyFont="1" applyFill="1" applyBorder="1" applyAlignment="1">
      <alignment/>
    </xf>
    <xf numFmtId="3" fontId="40" fillId="0" borderId="400" xfId="0" applyNumberFormat="1" applyFont="1" applyFill="1" applyBorder="1" applyAlignment="1">
      <alignment/>
    </xf>
    <xf numFmtId="3" fontId="40" fillId="0" borderId="82" xfId="0" applyNumberFormat="1" applyFont="1" applyFill="1" applyBorder="1" applyAlignment="1">
      <alignment/>
    </xf>
    <xf numFmtId="3" fontId="40" fillId="0" borderId="135" xfId="0" applyNumberFormat="1" applyFont="1" applyFill="1" applyBorder="1" applyAlignment="1">
      <alignment/>
    </xf>
    <xf numFmtId="182" fontId="18" fillId="0" borderId="20" xfId="0" applyNumberFormat="1" applyFont="1" applyFill="1" applyBorder="1" applyAlignment="1">
      <alignment/>
    </xf>
    <xf numFmtId="3" fontId="18" fillId="0" borderId="374" xfId="0" applyNumberFormat="1" applyFont="1" applyFill="1" applyBorder="1" applyAlignment="1">
      <alignment/>
    </xf>
    <xf numFmtId="3" fontId="18" fillId="0" borderId="401" xfId="0" applyNumberFormat="1" applyFont="1" applyFill="1" applyBorder="1" applyAlignment="1">
      <alignment/>
    </xf>
    <xf numFmtId="182" fontId="18" fillId="0" borderId="32" xfId="0" applyNumberFormat="1" applyFont="1" applyFill="1" applyBorder="1" applyAlignment="1">
      <alignment/>
    </xf>
    <xf numFmtId="3" fontId="18" fillId="0" borderId="402" xfId="0" applyNumberFormat="1" applyFont="1" applyFill="1" applyBorder="1" applyAlignment="1">
      <alignment/>
    </xf>
    <xf numFmtId="182" fontId="18" fillId="0" borderId="403" xfId="0" applyNumberFormat="1" applyFont="1" applyFill="1" applyBorder="1" applyAlignment="1">
      <alignment/>
    </xf>
    <xf numFmtId="3" fontId="18" fillId="0" borderId="0" xfId="0" applyNumberFormat="1" applyFont="1" applyBorder="1" applyAlignment="1">
      <alignment/>
    </xf>
    <xf numFmtId="3" fontId="18" fillId="0" borderId="255" xfId="0" applyNumberFormat="1" applyFont="1" applyBorder="1" applyAlignment="1">
      <alignment/>
    </xf>
    <xf numFmtId="182" fontId="41" fillId="0" borderId="11" xfId="0" applyNumberFormat="1" applyFont="1" applyFill="1" applyBorder="1" applyAlignment="1">
      <alignment/>
    </xf>
    <xf numFmtId="3" fontId="41" fillId="0" borderId="14" xfId="0" applyNumberFormat="1" applyFont="1" applyFill="1" applyBorder="1" applyAlignment="1">
      <alignment/>
    </xf>
    <xf numFmtId="3" fontId="41" fillId="0" borderId="404" xfId="0" applyNumberFormat="1" applyFont="1" applyFill="1" applyBorder="1" applyAlignment="1">
      <alignment/>
    </xf>
    <xf numFmtId="182" fontId="41" fillId="0" borderId="15" xfId="0" applyNumberFormat="1" applyFont="1" applyFill="1" applyBorder="1" applyAlignment="1">
      <alignment/>
    </xf>
    <xf numFmtId="3" fontId="41" fillId="0" borderId="397" xfId="0" applyNumberFormat="1" applyFont="1" applyFill="1" applyBorder="1" applyAlignment="1">
      <alignment/>
    </xf>
    <xf numFmtId="182" fontId="41" fillId="0" borderId="398" xfId="0" applyNumberFormat="1" applyFont="1" applyFill="1" applyBorder="1" applyAlignment="1">
      <alignment/>
    </xf>
    <xf numFmtId="3" fontId="41" fillId="0" borderId="33" xfId="0" applyNumberFormat="1" applyFont="1" applyBorder="1" applyAlignment="1">
      <alignment/>
    </xf>
    <xf numFmtId="3" fontId="41" fillId="0" borderId="144" xfId="0" applyNumberFormat="1" applyFont="1" applyBorder="1" applyAlignment="1">
      <alignment/>
    </xf>
    <xf numFmtId="3" fontId="18" fillId="0" borderId="405" xfId="0" applyNumberFormat="1" applyFont="1" applyFill="1" applyBorder="1" applyAlignment="1">
      <alignment/>
    </xf>
    <xf numFmtId="182" fontId="18" fillId="0" borderId="406" xfId="0" applyNumberFormat="1" applyFont="1" applyFill="1" applyBorder="1" applyAlignment="1">
      <alignment/>
    </xf>
    <xf numFmtId="3" fontId="18" fillId="0" borderId="407" xfId="0" applyNumberFormat="1" applyFont="1" applyFill="1" applyBorder="1" applyAlignment="1">
      <alignment/>
    </xf>
    <xf numFmtId="3" fontId="18" fillId="0" borderId="408" xfId="0" applyNumberFormat="1" applyFont="1" applyFill="1" applyBorder="1" applyAlignment="1">
      <alignment/>
    </xf>
    <xf numFmtId="3" fontId="18" fillId="0" borderId="409" xfId="0" applyNumberFormat="1" applyFont="1" applyFill="1" applyBorder="1" applyAlignment="1">
      <alignment/>
    </xf>
    <xf numFmtId="3" fontId="18" fillId="0" borderId="410" xfId="0" applyNumberFormat="1" applyFont="1" applyFill="1" applyBorder="1" applyAlignment="1">
      <alignment/>
    </xf>
    <xf numFmtId="182" fontId="18" fillId="0" borderId="411" xfId="0" applyNumberFormat="1" applyFont="1" applyFill="1" applyBorder="1" applyAlignment="1">
      <alignment/>
    </xf>
    <xf numFmtId="3" fontId="18" fillId="0" borderId="412" xfId="0" applyNumberFormat="1" applyFont="1" applyFill="1" applyBorder="1" applyAlignment="1">
      <alignment/>
    </xf>
    <xf numFmtId="182" fontId="18" fillId="0" borderId="413" xfId="0" applyNumberFormat="1" applyFont="1" applyFill="1" applyBorder="1" applyAlignment="1">
      <alignment/>
    </xf>
    <xf numFmtId="3" fontId="18" fillId="0" borderId="414" xfId="0" applyNumberFormat="1" applyFont="1" applyFill="1" applyBorder="1" applyAlignment="1">
      <alignment/>
    </xf>
    <xf numFmtId="0" fontId="100" fillId="0" borderId="0" xfId="0" applyFont="1" applyBorder="1" applyAlignment="1">
      <alignment vertical="center"/>
    </xf>
    <xf numFmtId="3" fontId="101" fillId="0" borderId="0" xfId="0" applyNumberFormat="1" applyFont="1" applyBorder="1" applyAlignment="1">
      <alignment vertical="center"/>
    </xf>
    <xf numFmtId="3" fontId="101" fillId="0" borderId="0" xfId="0" applyNumberFormat="1" applyFont="1" applyBorder="1" applyAlignment="1">
      <alignment horizontal="center" vertical="center"/>
    </xf>
    <xf numFmtId="0" fontId="100" fillId="0" borderId="0" xfId="0" applyFont="1" applyBorder="1" applyAlignment="1">
      <alignment horizontal="center" vertical="center"/>
    </xf>
    <xf numFmtId="0" fontId="102" fillId="0" borderId="0" xfId="0" applyFont="1" applyBorder="1" applyAlignment="1">
      <alignment horizontal="center" vertical="center"/>
    </xf>
    <xf numFmtId="196" fontId="102" fillId="0" borderId="0" xfId="0" applyNumberFormat="1" applyFont="1" applyBorder="1" applyAlignment="1">
      <alignment horizontal="right" vertical="center"/>
    </xf>
    <xf numFmtId="3" fontId="102" fillId="0" borderId="0" xfId="0" applyNumberFormat="1" applyFont="1" applyBorder="1" applyAlignment="1">
      <alignment horizontal="right" vertical="center"/>
    </xf>
    <xf numFmtId="0" fontId="12" fillId="35" borderId="76" xfId="0" applyFont="1" applyFill="1" applyBorder="1" applyAlignment="1">
      <alignment horizontal="center" vertical="center"/>
    </xf>
    <xf numFmtId="0" fontId="10" fillId="35" borderId="415" xfId="0" applyFont="1" applyFill="1" applyBorder="1" applyAlignment="1">
      <alignment horizontal="center" vertical="center"/>
    </xf>
    <xf numFmtId="0" fontId="12" fillId="35" borderId="77" xfId="0" applyFont="1" applyFill="1" applyBorder="1" applyAlignment="1">
      <alignment horizontal="center" vertical="center"/>
    </xf>
    <xf numFmtId="0" fontId="17" fillId="35" borderId="416" xfId="0" applyFont="1" applyFill="1" applyBorder="1" applyAlignment="1">
      <alignment horizontal="center" vertical="center"/>
    </xf>
    <xf numFmtId="0" fontId="17" fillId="35" borderId="80" xfId="0" applyFont="1" applyFill="1" applyBorder="1" applyAlignment="1">
      <alignment horizontal="center" vertical="center"/>
    </xf>
    <xf numFmtId="0" fontId="17" fillId="35" borderId="417" xfId="0" applyFont="1" applyFill="1" applyBorder="1" applyAlignment="1">
      <alignment horizontal="center" vertical="center"/>
    </xf>
    <xf numFmtId="0" fontId="17" fillId="35" borderId="96" xfId="0" applyFont="1" applyFill="1" applyBorder="1" applyAlignment="1">
      <alignment horizontal="center" vertical="center"/>
    </xf>
    <xf numFmtId="0" fontId="17" fillId="35" borderId="238" xfId="0" applyFont="1" applyFill="1" applyBorder="1" applyAlignment="1">
      <alignment horizontal="center" vertical="center"/>
    </xf>
    <xf numFmtId="0" fontId="17" fillId="35" borderId="97" xfId="0" applyFont="1" applyFill="1" applyBorder="1" applyAlignment="1">
      <alignment horizontal="center" vertical="center"/>
    </xf>
    <xf numFmtId="0" fontId="10" fillId="35" borderId="418" xfId="0" applyFont="1" applyFill="1" applyBorder="1" applyAlignment="1">
      <alignment horizontal="center" vertical="center"/>
    </xf>
    <xf numFmtId="0" fontId="17" fillId="35" borderId="419" xfId="0" applyFont="1" applyFill="1" applyBorder="1" applyAlignment="1">
      <alignment horizontal="center" vertical="center"/>
    </xf>
    <xf numFmtId="0" fontId="17" fillId="35" borderId="420" xfId="0" applyFont="1" applyFill="1" applyBorder="1" applyAlignment="1">
      <alignment horizontal="center" vertical="center"/>
    </xf>
    <xf numFmtId="0" fontId="10" fillId="35" borderId="421" xfId="0" applyFont="1" applyFill="1" applyBorder="1" applyAlignment="1">
      <alignment horizontal="center" vertical="center"/>
    </xf>
    <xf numFmtId="0" fontId="10" fillId="35" borderId="419" xfId="0" applyFont="1" applyFill="1" applyBorder="1" applyAlignment="1">
      <alignment horizontal="center" vertical="center"/>
    </xf>
    <xf numFmtId="0" fontId="10" fillId="35" borderId="422" xfId="0" applyFont="1" applyFill="1" applyBorder="1" applyAlignment="1">
      <alignment horizontal="center" vertical="center"/>
    </xf>
    <xf numFmtId="0" fontId="17" fillId="35" borderId="62" xfId="0" applyFont="1" applyFill="1" applyBorder="1" applyAlignment="1">
      <alignment horizontal="center" vertical="center"/>
    </xf>
    <xf numFmtId="0" fontId="17" fillId="35" borderId="168" xfId="0" applyFont="1" applyFill="1" applyBorder="1" applyAlignment="1">
      <alignment horizontal="center" vertical="center"/>
    </xf>
    <xf numFmtId="0" fontId="17" fillId="35" borderId="423" xfId="0" applyFont="1" applyFill="1" applyBorder="1" applyAlignment="1">
      <alignment horizontal="center" vertical="center"/>
    </xf>
    <xf numFmtId="0" fontId="17" fillId="35" borderId="212" xfId="0" applyFont="1" applyFill="1" applyBorder="1" applyAlignment="1">
      <alignment horizontal="center" vertical="center"/>
    </xf>
    <xf numFmtId="0" fontId="17" fillId="35" borderId="424" xfId="0" applyFont="1" applyFill="1" applyBorder="1" applyAlignment="1">
      <alignment horizontal="center" vertical="center"/>
    </xf>
    <xf numFmtId="0" fontId="18" fillId="37" borderId="355" xfId="0" applyFont="1" applyFill="1" applyBorder="1" applyAlignment="1">
      <alignment horizontal="center"/>
    </xf>
    <xf numFmtId="0" fontId="18" fillId="37" borderId="82" xfId="0" applyFont="1" applyFill="1" applyBorder="1" applyAlignment="1">
      <alignment horizontal="center"/>
    </xf>
    <xf numFmtId="0" fontId="18" fillId="0" borderId="396" xfId="0" applyFont="1" applyBorder="1" applyAlignment="1">
      <alignment horizontal="center"/>
    </xf>
    <xf numFmtId="0" fontId="18" fillId="0" borderId="135" xfId="0" applyFont="1" applyBorder="1" applyAlignment="1">
      <alignment horizontal="center"/>
    </xf>
    <xf numFmtId="0" fontId="18" fillId="0" borderId="99" xfId="0" applyFont="1" applyBorder="1" applyAlignment="1">
      <alignment horizontal="center"/>
    </xf>
    <xf numFmtId="0" fontId="18" fillId="37" borderId="357" xfId="0" applyFont="1" applyFill="1" applyBorder="1" applyAlignment="1">
      <alignment horizontal="center"/>
    </xf>
    <xf numFmtId="0" fontId="18" fillId="0" borderId="170" xfId="0" applyFont="1" applyBorder="1" applyAlignment="1">
      <alignment horizontal="center"/>
    </xf>
    <xf numFmtId="0" fontId="18" fillId="0" borderId="82" xfId="0" applyFont="1" applyBorder="1" applyAlignment="1">
      <alignment horizontal="center"/>
    </xf>
    <xf numFmtId="0" fontId="18" fillId="37" borderId="310" xfId="0" applyFont="1" applyFill="1" applyBorder="1" applyAlignment="1">
      <alignment horizontal="center"/>
    </xf>
    <xf numFmtId="0" fontId="18" fillId="37" borderId="425" xfId="0" applyFont="1" applyFill="1" applyBorder="1" applyAlignment="1">
      <alignment horizontal="center"/>
    </xf>
    <xf numFmtId="0" fontId="18" fillId="37" borderId="41" xfId="0" applyFont="1" applyFill="1" applyBorder="1" applyAlignment="1">
      <alignment horizontal="center"/>
    </xf>
    <xf numFmtId="0" fontId="18" fillId="0" borderId="396" xfId="0" applyFont="1" applyFill="1" applyBorder="1" applyAlignment="1">
      <alignment horizontal="center"/>
    </xf>
    <xf numFmtId="0" fontId="18" fillId="0" borderId="82" xfId="0" applyFont="1" applyFill="1" applyBorder="1" applyAlignment="1">
      <alignment horizontal="center"/>
    </xf>
    <xf numFmtId="0" fontId="17" fillId="35" borderId="426" xfId="0" applyFont="1" applyFill="1" applyBorder="1" applyAlignment="1">
      <alignment horizontal="center"/>
    </xf>
    <xf numFmtId="0" fontId="17" fillId="35" borderId="419" xfId="0" applyFont="1" applyFill="1" applyBorder="1" applyAlignment="1">
      <alignment horizontal="center"/>
    </xf>
    <xf numFmtId="0" fontId="17" fillId="35" borderId="422" xfId="0" applyFont="1" applyFill="1" applyBorder="1" applyAlignment="1">
      <alignment horizontal="center"/>
    </xf>
    <xf numFmtId="0" fontId="17" fillId="35" borderId="59" xfId="0" applyFont="1" applyFill="1" applyBorder="1" applyAlignment="1">
      <alignment horizontal="center"/>
    </xf>
    <xf numFmtId="0" fontId="17" fillId="35" borderId="427" xfId="0" applyFont="1" applyFill="1" applyBorder="1" applyAlignment="1">
      <alignment horizontal="center"/>
    </xf>
    <xf numFmtId="0" fontId="17" fillId="35" borderId="428" xfId="0" applyFont="1" applyFill="1" applyBorder="1" applyAlignment="1">
      <alignment horizontal="center"/>
    </xf>
    <xf numFmtId="0" fontId="17" fillId="35" borderId="80" xfId="0" applyFont="1" applyFill="1" applyBorder="1" applyAlignment="1">
      <alignment horizontal="center"/>
    </xf>
    <xf numFmtId="0" fontId="12" fillId="35" borderId="429" xfId="0" applyFont="1" applyFill="1" applyBorder="1" applyAlignment="1">
      <alignment horizontal="center"/>
    </xf>
    <xf numFmtId="0" fontId="12" fillId="35" borderId="427" xfId="0" applyFont="1" applyFill="1" applyBorder="1" applyAlignment="1">
      <alignment horizontal="center"/>
    </xf>
    <xf numFmtId="0" fontId="17" fillId="35" borderId="430" xfId="0" applyFont="1" applyFill="1" applyBorder="1" applyAlignment="1">
      <alignment horizontal="center"/>
    </xf>
    <xf numFmtId="0" fontId="17" fillId="35" borderId="206" xfId="0" applyFont="1" applyFill="1" applyBorder="1" applyAlignment="1">
      <alignment horizontal="center"/>
    </xf>
    <xf numFmtId="0" fontId="17" fillId="35" borderId="431" xfId="0" applyFont="1" applyFill="1" applyBorder="1" applyAlignment="1">
      <alignment horizontal="center"/>
    </xf>
    <xf numFmtId="0" fontId="17" fillId="35" borderId="98" xfId="0" applyFont="1" applyFill="1" applyBorder="1" applyAlignment="1">
      <alignment horizontal="center"/>
    </xf>
    <xf numFmtId="0" fontId="17" fillId="35" borderId="60" xfId="0" applyFont="1" applyFill="1" applyBorder="1" applyAlignment="1">
      <alignment horizontal="center"/>
    </xf>
    <xf numFmtId="0" fontId="12" fillId="35" borderId="430" xfId="0" applyFont="1" applyFill="1" applyBorder="1" applyAlignment="1">
      <alignment horizontal="center" vertical="center"/>
    </xf>
    <xf numFmtId="0" fontId="10" fillId="35" borderId="206" xfId="0" applyFont="1" applyFill="1" applyBorder="1" applyAlignment="1">
      <alignment horizontal="center" vertical="center"/>
    </xf>
    <xf numFmtId="0" fontId="10" fillId="35" borderId="431" xfId="0" applyFont="1" applyFill="1" applyBorder="1" applyAlignment="1">
      <alignment horizontal="center" vertical="center"/>
    </xf>
    <xf numFmtId="0" fontId="12" fillId="35" borderId="145" xfId="0" applyFont="1" applyFill="1" applyBorder="1" applyAlignment="1">
      <alignment horizontal="center" vertical="center"/>
    </xf>
    <xf numFmtId="0" fontId="10" fillId="35" borderId="33" xfId="0" applyFont="1" applyFill="1" applyBorder="1" applyAlignment="1">
      <alignment horizontal="center" vertical="center"/>
    </xf>
    <xf numFmtId="0" fontId="10" fillId="35" borderId="27" xfId="0" applyFont="1" applyFill="1" applyBorder="1" applyAlignment="1">
      <alignment horizontal="center" vertical="center"/>
    </xf>
    <xf numFmtId="0" fontId="12" fillId="35" borderId="11" xfId="0" applyFont="1" applyFill="1" applyBorder="1" applyAlignment="1">
      <alignment horizontal="center" vertical="center"/>
    </xf>
    <xf numFmtId="0" fontId="10" fillId="35" borderId="144" xfId="0" applyFont="1" applyFill="1" applyBorder="1" applyAlignment="1">
      <alignment horizontal="center" vertical="center"/>
    </xf>
    <xf numFmtId="0" fontId="12" fillId="35" borderId="143" xfId="0" applyFont="1" applyFill="1" applyBorder="1" applyAlignment="1">
      <alignment horizontal="center" vertical="center"/>
    </xf>
    <xf numFmtId="0" fontId="12" fillId="35" borderId="134"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255" xfId="0" applyFont="1" applyFill="1" applyBorder="1" applyAlignment="1">
      <alignment horizontal="center" vertical="center"/>
    </xf>
    <xf numFmtId="0" fontId="12" fillId="35" borderId="206" xfId="0" applyFont="1" applyFill="1" applyBorder="1" applyAlignment="1">
      <alignment horizontal="center"/>
    </xf>
    <xf numFmtId="3" fontId="4" fillId="35" borderId="310" xfId="0" applyNumberFormat="1" applyFont="1" applyFill="1" applyBorder="1" applyAlignment="1">
      <alignment horizontal="center" vertical="center"/>
    </xf>
    <xf numFmtId="0" fontId="0" fillId="35" borderId="82" xfId="0" applyFill="1" applyBorder="1" applyAlignment="1">
      <alignment/>
    </xf>
    <xf numFmtId="3" fontId="4" fillId="35" borderId="432" xfId="0" applyNumberFormat="1" applyFont="1" applyFill="1" applyBorder="1" applyAlignment="1">
      <alignment horizontal="center" vertical="center"/>
    </xf>
    <xf numFmtId="3" fontId="4" fillId="35" borderId="212" xfId="0" applyNumberFormat="1" applyFont="1" applyFill="1" applyBorder="1" applyAlignment="1">
      <alignment horizontal="center" vertical="center"/>
    </xf>
    <xf numFmtId="3" fontId="4" fillId="35" borderId="433" xfId="0" applyNumberFormat="1" applyFont="1" applyFill="1" applyBorder="1" applyAlignment="1">
      <alignment horizontal="center" vertical="center"/>
    </xf>
    <xf numFmtId="3" fontId="4" fillId="35" borderId="41" xfId="0" applyNumberFormat="1" applyFont="1" applyFill="1" applyBorder="1" applyAlignment="1">
      <alignment horizontal="center" vertical="center"/>
    </xf>
    <xf numFmtId="3" fontId="4" fillId="35" borderId="82" xfId="0" applyNumberFormat="1" applyFont="1" applyFill="1" applyBorder="1" applyAlignment="1">
      <alignment horizontal="center" vertical="center"/>
    </xf>
    <xf numFmtId="3" fontId="4" fillId="35" borderId="99" xfId="0" applyNumberFormat="1" applyFont="1" applyFill="1" applyBorder="1" applyAlignment="1">
      <alignment horizontal="center" vertical="center"/>
    </xf>
    <xf numFmtId="3" fontId="4" fillId="33" borderId="87" xfId="0" applyNumberFormat="1" applyFont="1" applyFill="1" applyBorder="1" applyAlignment="1">
      <alignment horizontal="center" vertical="center"/>
    </xf>
    <xf numFmtId="3" fontId="4" fillId="33" borderId="434" xfId="0" applyNumberFormat="1" applyFont="1" applyFill="1" applyBorder="1" applyAlignment="1">
      <alignment horizontal="center" vertical="center"/>
    </xf>
    <xf numFmtId="3" fontId="4" fillId="0" borderId="0" xfId="0" applyNumberFormat="1" applyFont="1" applyBorder="1" applyAlignment="1">
      <alignment horizontal="right"/>
    </xf>
    <xf numFmtId="3" fontId="4" fillId="35" borderId="435" xfId="0" applyNumberFormat="1" applyFont="1" applyFill="1" applyBorder="1" applyAlignment="1">
      <alignment horizontal="center" vertical="center"/>
    </xf>
    <xf numFmtId="3" fontId="4" fillId="35" borderId="436" xfId="0" applyNumberFormat="1" applyFont="1" applyFill="1" applyBorder="1" applyAlignment="1">
      <alignment horizontal="center" vertical="center"/>
    </xf>
    <xf numFmtId="3" fontId="4" fillId="35" borderId="437" xfId="0" applyNumberFormat="1" applyFont="1" applyFill="1" applyBorder="1" applyAlignment="1">
      <alignment horizontal="center" vertical="center"/>
    </xf>
    <xf numFmtId="3" fontId="4" fillId="35" borderId="374" xfId="0" applyNumberFormat="1" applyFont="1" applyFill="1" applyBorder="1" applyAlignment="1">
      <alignment horizontal="center" vertical="center"/>
    </xf>
    <xf numFmtId="3" fontId="4" fillId="35" borderId="108" xfId="0" applyNumberFormat="1" applyFont="1" applyFill="1" applyBorder="1" applyAlignment="1">
      <alignment horizontal="center" vertical="center"/>
    </xf>
    <xf numFmtId="3" fontId="4" fillId="35" borderId="438" xfId="0" applyNumberFormat="1" applyFont="1" applyFill="1" applyBorder="1" applyAlignment="1">
      <alignment horizontal="center" vertical="center"/>
    </xf>
    <xf numFmtId="3" fontId="4" fillId="35" borderId="345" xfId="0" applyNumberFormat="1" applyFont="1" applyFill="1" applyBorder="1" applyAlignment="1">
      <alignment horizontal="center" vertical="center"/>
    </xf>
    <xf numFmtId="3" fontId="4" fillId="35" borderId="439" xfId="0" applyNumberFormat="1" applyFont="1" applyFill="1" applyBorder="1" applyAlignment="1">
      <alignment horizontal="center" vertical="center"/>
    </xf>
    <xf numFmtId="3" fontId="4" fillId="35" borderId="440" xfId="0" applyNumberFormat="1" applyFont="1" applyFill="1" applyBorder="1" applyAlignment="1">
      <alignment horizontal="center" vertical="center"/>
    </xf>
    <xf numFmtId="3" fontId="4" fillId="35" borderId="441" xfId="0" applyNumberFormat="1" applyFont="1" applyFill="1" applyBorder="1" applyAlignment="1">
      <alignment horizontal="center" vertical="center"/>
    </xf>
    <xf numFmtId="3" fontId="4" fillId="35" borderId="58" xfId="0" applyNumberFormat="1" applyFont="1" applyFill="1" applyBorder="1" applyAlignment="1">
      <alignment horizontal="center" vertical="center"/>
    </xf>
    <xf numFmtId="3" fontId="4" fillId="33" borderId="31" xfId="0" applyNumberFormat="1" applyFont="1" applyFill="1" applyBorder="1" applyAlignment="1">
      <alignment horizontal="center" vertical="center"/>
    </xf>
    <xf numFmtId="3" fontId="4" fillId="33" borderId="108" xfId="0" applyNumberFormat="1" applyFont="1" applyFill="1" applyBorder="1" applyAlignment="1">
      <alignment horizontal="center" vertical="center"/>
    </xf>
    <xf numFmtId="3" fontId="4" fillId="35" borderId="71" xfId="0" applyNumberFormat="1" applyFont="1" applyFill="1" applyBorder="1" applyAlignment="1">
      <alignment horizontal="center" vertical="center"/>
    </xf>
    <xf numFmtId="3" fontId="4" fillId="35" borderId="95" xfId="0" applyNumberFormat="1" applyFont="1" applyFill="1" applyBorder="1" applyAlignment="1">
      <alignment horizontal="center" vertical="center"/>
    </xf>
    <xf numFmtId="3" fontId="4" fillId="35" borderId="11" xfId="0" applyNumberFormat="1" applyFont="1" applyFill="1" applyBorder="1" applyAlignment="1">
      <alignment horizontal="center" vertical="center"/>
    </xf>
    <xf numFmtId="3" fontId="4" fillId="35" borderId="10" xfId="0" applyNumberFormat="1" applyFont="1" applyFill="1" applyBorder="1" applyAlignment="1">
      <alignment horizontal="center" vertical="center"/>
    </xf>
    <xf numFmtId="3" fontId="4" fillId="35" borderId="59" xfId="0" applyNumberFormat="1" applyFont="1" applyFill="1" applyBorder="1" applyAlignment="1">
      <alignment horizontal="center" vertical="center"/>
    </xf>
    <xf numFmtId="3" fontId="4" fillId="35" borderId="427" xfId="0" applyNumberFormat="1" applyFont="1" applyFill="1" applyBorder="1" applyAlignment="1">
      <alignment horizontal="center" vertical="center"/>
    </xf>
    <xf numFmtId="3" fontId="4" fillId="35" borderId="442" xfId="0" applyNumberFormat="1" applyFont="1" applyFill="1" applyBorder="1" applyAlignment="1">
      <alignment horizontal="center" vertical="center"/>
    </xf>
    <xf numFmtId="3" fontId="101" fillId="0" borderId="0" xfId="0" applyNumberFormat="1" applyFont="1" applyBorder="1" applyAlignment="1">
      <alignment horizontal="center" vertical="center"/>
    </xf>
    <xf numFmtId="3" fontId="4" fillId="0" borderId="0" xfId="0" applyNumberFormat="1" applyFont="1" applyAlignment="1">
      <alignment horizontal="right"/>
    </xf>
    <xf numFmtId="3" fontId="4" fillId="35" borderId="430" xfId="0" applyNumberFormat="1" applyFont="1" applyFill="1" applyBorder="1" applyAlignment="1">
      <alignment horizontal="center" vertical="center"/>
    </xf>
    <xf numFmtId="3" fontId="4" fillId="35" borderId="431" xfId="0" applyNumberFormat="1" applyFont="1" applyFill="1" applyBorder="1" applyAlignment="1">
      <alignment horizontal="center" vertical="center"/>
    </xf>
    <xf numFmtId="3" fontId="4" fillId="35" borderId="245" xfId="0" applyNumberFormat="1" applyFont="1" applyFill="1" applyBorder="1" applyAlignment="1">
      <alignment horizontal="center" vertical="center" wrapText="1"/>
    </xf>
    <xf numFmtId="3" fontId="4" fillId="35" borderId="443" xfId="0" applyNumberFormat="1" applyFont="1" applyFill="1" applyBorder="1" applyAlignment="1">
      <alignment horizontal="center" vertical="center" wrapText="1"/>
    </xf>
    <xf numFmtId="3" fontId="4" fillId="35" borderId="67" xfId="0" applyNumberFormat="1" applyFont="1" applyFill="1" applyBorder="1" applyAlignment="1">
      <alignment horizontal="center" vertical="center"/>
    </xf>
    <xf numFmtId="3" fontId="4" fillId="35" borderId="444" xfId="0" applyNumberFormat="1" applyFont="1" applyFill="1" applyBorder="1" applyAlignment="1">
      <alignment horizontal="center" vertical="center"/>
    </xf>
    <xf numFmtId="3" fontId="4" fillId="33" borderId="141" xfId="0" applyNumberFormat="1" applyFont="1" applyFill="1" applyBorder="1" applyAlignment="1">
      <alignment horizontal="center"/>
    </xf>
    <xf numFmtId="3" fontId="4" fillId="33" borderId="445" xfId="0" applyNumberFormat="1" applyFont="1" applyFill="1" applyBorder="1" applyAlignment="1">
      <alignment horizontal="center"/>
    </xf>
    <xf numFmtId="3" fontId="4" fillId="35" borderId="446" xfId="0" applyNumberFormat="1" applyFont="1" applyFill="1" applyBorder="1" applyAlignment="1" quotePrefix="1">
      <alignment horizontal="center"/>
    </xf>
    <xf numFmtId="3" fontId="4" fillId="35" borderId="440" xfId="0" applyNumberFormat="1" applyFont="1" applyFill="1" applyBorder="1" applyAlignment="1" quotePrefix="1">
      <alignment horizontal="center"/>
    </xf>
    <xf numFmtId="3" fontId="4" fillId="35" borderId="441" xfId="0" applyNumberFormat="1" applyFont="1" applyFill="1" applyBorder="1" applyAlignment="1" quotePrefix="1">
      <alignment horizontal="center"/>
    </xf>
    <xf numFmtId="3" fontId="4" fillId="0" borderId="0" xfId="0" applyNumberFormat="1" applyFont="1" applyBorder="1" applyAlignment="1">
      <alignment/>
    </xf>
    <xf numFmtId="0" fontId="12" fillId="33" borderId="246" xfId="0" applyFont="1" applyFill="1" applyBorder="1" applyAlignment="1">
      <alignment horizontal="center" vertical="center"/>
    </xf>
    <xf numFmtId="0" fontId="12" fillId="33" borderId="248" xfId="0" applyFont="1" applyFill="1" applyBorder="1" applyAlignment="1">
      <alignment horizontal="center" vertical="center"/>
    </xf>
    <xf numFmtId="0" fontId="12" fillId="33" borderId="443" xfId="0" applyFont="1" applyFill="1" applyBorder="1" applyAlignment="1">
      <alignment horizontal="center" vertical="center"/>
    </xf>
    <xf numFmtId="3" fontId="4" fillId="33" borderId="447" xfId="0" applyNumberFormat="1" applyFont="1" applyFill="1" applyBorder="1" applyAlignment="1">
      <alignment horizontal="center"/>
    </xf>
    <xf numFmtId="3" fontId="4" fillId="35" borderId="448" xfId="0" applyNumberFormat="1" applyFont="1" applyFill="1" applyBorder="1" applyAlignment="1" quotePrefix="1">
      <alignment horizontal="center"/>
    </xf>
    <xf numFmtId="3" fontId="4" fillId="35" borderId="449" xfId="0" applyNumberFormat="1" applyFont="1" applyFill="1" applyBorder="1" applyAlignment="1" quotePrefix="1">
      <alignment horizontal="center"/>
    </xf>
    <xf numFmtId="3" fontId="4" fillId="35" borderId="450" xfId="0" applyNumberFormat="1" applyFont="1" applyFill="1" applyBorder="1" applyAlignment="1" quotePrefix="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建て方別新設住宅着工戸数の推移</a:t>
            </a:r>
          </a:p>
        </c:rich>
      </c:tx>
      <c:layout>
        <c:manualLayout>
          <c:xMode val="factor"/>
          <c:yMode val="factor"/>
          <c:x val="0.0015"/>
          <c:y val="0"/>
        </c:manualLayout>
      </c:layout>
      <c:spPr>
        <a:noFill/>
        <a:ln>
          <a:noFill/>
        </a:ln>
      </c:spPr>
    </c:title>
    <c:plotArea>
      <c:layout>
        <c:manualLayout>
          <c:xMode val="edge"/>
          <c:yMode val="edge"/>
          <c:x val="0.049"/>
          <c:y val="0.1425"/>
          <c:w val="0.7605"/>
          <c:h val="0.77175"/>
        </c:manualLayout>
      </c:layout>
      <c:lineChart>
        <c:grouping val="standard"/>
        <c:varyColors val="0"/>
        <c:ser>
          <c:idx val="0"/>
          <c:order val="0"/>
          <c:tx>
            <c:strRef>
              <c:f>'戸数・床面積の推移'!$W$4</c:f>
              <c:strCache>
                <c:ptCount val="1"/>
                <c:pt idx="0">
                  <c:v>一戸建・長屋建</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'戸数・床面積の推移'!$W$6:$W$36</c:f>
              <c:numCache>
                <c:ptCount val="31"/>
                <c:pt idx="0">
                  <c:v>12519</c:v>
                </c:pt>
                <c:pt idx="1">
                  <c:v>11546</c:v>
                </c:pt>
                <c:pt idx="2">
                  <c:v>11974</c:v>
                </c:pt>
                <c:pt idx="3">
                  <c:v>14398</c:v>
                </c:pt>
                <c:pt idx="4">
                  <c:v>13237</c:v>
                </c:pt>
                <c:pt idx="5">
                  <c:v>13883</c:v>
                </c:pt>
                <c:pt idx="6">
                  <c:v>14996</c:v>
                </c:pt>
                <c:pt idx="7">
                  <c:v>13416</c:v>
                </c:pt>
                <c:pt idx="8">
                  <c:v>13504</c:v>
                </c:pt>
                <c:pt idx="9">
                  <c:v>14940</c:v>
                </c:pt>
                <c:pt idx="10">
                  <c:v>15428</c:v>
                </c:pt>
                <c:pt idx="11">
                  <c:v>14366</c:v>
                </c:pt>
                <c:pt idx="12">
                  <c:v>17461</c:v>
                </c:pt>
                <c:pt idx="13">
                  <c:v>13523</c:v>
                </c:pt>
                <c:pt idx="14">
                  <c:v>12747</c:v>
                </c:pt>
                <c:pt idx="15">
                  <c:v>13874</c:v>
                </c:pt>
                <c:pt idx="16">
                  <c:v>13008</c:v>
                </c:pt>
                <c:pt idx="17">
                  <c:v>10937</c:v>
                </c:pt>
                <c:pt idx="18">
                  <c:v>10880</c:v>
                </c:pt>
                <c:pt idx="19">
                  <c:v>12622</c:v>
                </c:pt>
                <c:pt idx="20">
                  <c:v>12326</c:v>
                </c:pt>
                <c:pt idx="21">
                  <c:v>12142</c:v>
                </c:pt>
                <c:pt idx="22">
                  <c:v>12933</c:v>
                </c:pt>
                <c:pt idx="23">
                  <c:v>10959</c:v>
                </c:pt>
                <c:pt idx="24">
                  <c:v>11653</c:v>
                </c:pt>
                <c:pt idx="25">
                  <c:v>9958</c:v>
                </c:pt>
                <c:pt idx="26">
                  <c:v>11152</c:v>
                </c:pt>
                <c:pt idx="27">
                  <c:v>10552</c:v>
                </c:pt>
                <c:pt idx="28">
                  <c:v>10793</c:v>
                </c:pt>
                <c:pt idx="29">
                  <c:v>12557</c:v>
                </c:pt>
                <c:pt idx="30">
                  <c:v>10505</c:v>
                </c:pt>
              </c:numCache>
            </c:numRef>
          </c:val>
          <c:smooth val="0"/>
        </c:ser>
        <c:ser>
          <c:idx val="1"/>
          <c:order val="1"/>
          <c:tx>
            <c:strRef>
              <c:f>'戸数・床面積の推移'!$Z$4</c:f>
              <c:strCache>
                <c:ptCount val="1"/>
                <c:pt idx="0">
                  <c:v>共同建</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'戸数・床面積の推移'!$Z$6:$Z$36</c:f>
              <c:numCache>
                <c:ptCount val="31"/>
                <c:pt idx="0">
                  <c:v>5702</c:v>
                </c:pt>
                <c:pt idx="1">
                  <c:v>7618</c:v>
                </c:pt>
                <c:pt idx="2">
                  <c:v>8152</c:v>
                </c:pt>
                <c:pt idx="3">
                  <c:v>8840</c:v>
                </c:pt>
                <c:pt idx="4">
                  <c:v>10601</c:v>
                </c:pt>
                <c:pt idx="5">
                  <c:v>14392</c:v>
                </c:pt>
                <c:pt idx="6">
                  <c:v>16697</c:v>
                </c:pt>
                <c:pt idx="7">
                  <c:v>12917</c:v>
                </c:pt>
                <c:pt idx="8">
                  <c:v>9173</c:v>
                </c:pt>
                <c:pt idx="9">
                  <c:v>8171</c:v>
                </c:pt>
                <c:pt idx="10">
                  <c:v>7252</c:v>
                </c:pt>
                <c:pt idx="11">
                  <c:v>8123</c:v>
                </c:pt>
                <c:pt idx="12">
                  <c:v>8906</c:v>
                </c:pt>
                <c:pt idx="13">
                  <c:v>8670</c:v>
                </c:pt>
                <c:pt idx="14">
                  <c:v>6463</c:v>
                </c:pt>
                <c:pt idx="15">
                  <c:v>5465</c:v>
                </c:pt>
                <c:pt idx="16">
                  <c:v>4874</c:v>
                </c:pt>
                <c:pt idx="17">
                  <c:v>5724</c:v>
                </c:pt>
                <c:pt idx="18">
                  <c:v>5895</c:v>
                </c:pt>
                <c:pt idx="19">
                  <c:v>4734</c:v>
                </c:pt>
                <c:pt idx="20">
                  <c:v>5003</c:v>
                </c:pt>
                <c:pt idx="21">
                  <c:v>5150</c:v>
                </c:pt>
                <c:pt idx="22">
                  <c:v>5997</c:v>
                </c:pt>
                <c:pt idx="23">
                  <c:v>4704</c:v>
                </c:pt>
                <c:pt idx="24">
                  <c:v>4006</c:v>
                </c:pt>
                <c:pt idx="25">
                  <c:v>2322</c:v>
                </c:pt>
                <c:pt idx="26">
                  <c:v>1758</c:v>
                </c:pt>
                <c:pt idx="27">
                  <c:v>1494</c:v>
                </c:pt>
                <c:pt idx="28">
                  <c:v>1441</c:v>
                </c:pt>
                <c:pt idx="29">
                  <c:v>1648</c:v>
                </c:pt>
                <c:pt idx="30">
                  <c:v>1057</c:v>
                </c:pt>
              </c:numCache>
            </c:numRef>
          </c:val>
          <c:smooth val="0"/>
        </c:ser>
        <c:marker val="1"/>
        <c:axId val="53251384"/>
        <c:axId val="9500409"/>
      </c:lineChart>
      <c:catAx>
        <c:axId val="5325138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525"/>
              <c:y val="0.147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9500409"/>
        <c:crosses val="autoZero"/>
        <c:auto val="1"/>
        <c:lblOffset val="100"/>
        <c:tickLblSkip val="1"/>
        <c:noMultiLvlLbl val="0"/>
      </c:catAx>
      <c:valAx>
        <c:axId val="9500409"/>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戸</a:t>
                </a:r>
              </a:p>
            </c:rich>
          </c:tx>
          <c:layout>
            <c:manualLayout>
              <c:xMode val="factor"/>
              <c:yMode val="factor"/>
              <c:x val="0.009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53251384"/>
        <c:crossesAt val="1"/>
        <c:crossBetween val="midCat"/>
        <c:dispUnits/>
      </c:valAx>
      <c:spPr>
        <a:solidFill>
          <a:srgbClr val="C0C0C0"/>
        </a:solidFill>
        <a:ln w="12700">
          <a:solidFill>
            <a:srgbClr val="808080"/>
          </a:solidFill>
        </a:ln>
      </c:spPr>
    </c:plotArea>
    <c:legend>
      <c:legendPos val="r"/>
      <c:layout>
        <c:manualLayout>
          <c:xMode val="edge"/>
          <c:yMode val="edge"/>
          <c:x val="0.8115"/>
          <c:y val="0.453"/>
          <c:w val="0.18575"/>
          <c:h val="0.10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構造別着工戸数の推移</a:t>
            </a:r>
          </a:p>
        </c:rich>
      </c:tx>
      <c:layout>
        <c:manualLayout>
          <c:xMode val="factor"/>
          <c:yMode val="factor"/>
          <c:x val="0.0015"/>
          <c:y val="0"/>
        </c:manualLayout>
      </c:layout>
      <c:spPr>
        <a:noFill/>
        <a:ln>
          <a:noFill/>
        </a:ln>
      </c:spPr>
    </c:title>
    <c:plotArea>
      <c:layout>
        <c:manualLayout>
          <c:xMode val="edge"/>
          <c:yMode val="edge"/>
          <c:x val="0.03975"/>
          <c:y val="0.1455"/>
          <c:w val="0.8205"/>
          <c:h val="0.76825"/>
        </c:manualLayout>
      </c:layout>
      <c:lineChart>
        <c:grouping val="standard"/>
        <c:varyColors val="0"/>
        <c:ser>
          <c:idx val="0"/>
          <c:order val="0"/>
          <c:tx>
            <c:strRef>
              <c:f>'構造別'!$D$4</c:f>
              <c:strCache>
                <c:ptCount val="1"/>
                <c:pt idx="0">
                  <c:v>木造</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'構造別'!$D$6:$D$36</c:f>
              <c:numCache>
                <c:ptCount val="31"/>
                <c:pt idx="0">
                  <c:v>11997</c:v>
                </c:pt>
                <c:pt idx="1">
                  <c:v>11682</c:v>
                </c:pt>
                <c:pt idx="2">
                  <c:v>12402</c:v>
                </c:pt>
                <c:pt idx="3">
                  <c:v>14681</c:v>
                </c:pt>
                <c:pt idx="4">
                  <c:v>13475</c:v>
                </c:pt>
                <c:pt idx="5">
                  <c:v>16404</c:v>
                </c:pt>
                <c:pt idx="6">
                  <c:v>18553</c:v>
                </c:pt>
                <c:pt idx="7">
                  <c:v>15120</c:v>
                </c:pt>
                <c:pt idx="8">
                  <c:v>14997</c:v>
                </c:pt>
                <c:pt idx="9">
                  <c:v>15106</c:v>
                </c:pt>
                <c:pt idx="10">
                  <c:v>14977</c:v>
                </c:pt>
                <c:pt idx="11">
                  <c:v>14206</c:v>
                </c:pt>
                <c:pt idx="12">
                  <c:v>16571</c:v>
                </c:pt>
                <c:pt idx="13">
                  <c:v>13062</c:v>
                </c:pt>
                <c:pt idx="14">
                  <c:v>12574</c:v>
                </c:pt>
                <c:pt idx="15">
                  <c:v>12542</c:v>
                </c:pt>
                <c:pt idx="16">
                  <c:v>12073</c:v>
                </c:pt>
                <c:pt idx="17">
                  <c:v>10846</c:v>
                </c:pt>
                <c:pt idx="18">
                  <c:v>10542</c:v>
                </c:pt>
                <c:pt idx="19">
                  <c:v>11041</c:v>
                </c:pt>
                <c:pt idx="20">
                  <c:v>10947</c:v>
                </c:pt>
                <c:pt idx="21">
                  <c:v>11332</c:v>
                </c:pt>
                <c:pt idx="22">
                  <c:v>11722</c:v>
                </c:pt>
                <c:pt idx="23">
                  <c:v>10230</c:v>
                </c:pt>
                <c:pt idx="24">
                  <c:v>10695</c:v>
                </c:pt>
                <c:pt idx="25">
                  <c:v>8911</c:v>
                </c:pt>
                <c:pt idx="26">
                  <c:v>9595</c:v>
                </c:pt>
                <c:pt idx="27">
                  <c:v>8995</c:v>
                </c:pt>
                <c:pt idx="28">
                  <c:v>9367</c:v>
                </c:pt>
                <c:pt idx="29">
                  <c:v>11083</c:v>
                </c:pt>
                <c:pt idx="30">
                  <c:v>9201</c:v>
                </c:pt>
              </c:numCache>
            </c:numRef>
          </c:val>
          <c:smooth val="0"/>
        </c:ser>
        <c:ser>
          <c:idx val="1"/>
          <c:order val="1"/>
          <c:tx>
            <c:strRef>
              <c:f>'構造別'!$G$4</c:f>
              <c:strCache>
                <c:ptCount val="1"/>
                <c:pt idx="0">
                  <c:v>非木造</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'構造別'!$G$6:$G$36</c:f>
              <c:numCache>
                <c:ptCount val="31"/>
                <c:pt idx="0">
                  <c:v>6224</c:v>
                </c:pt>
                <c:pt idx="1">
                  <c:v>7482</c:v>
                </c:pt>
                <c:pt idx="2">
                  <c:v>7724</c:v>
                </c:pt>
                <c:pt idx="3">
                  <c:v>8557</c:v>
                </c:pt>
                <c:pt idx="4">
                  <c:v>10363</c:v>
                </c:pt>
                <c:pt idx="5">
                  <c:v>11871</c:v>
                </c:pt>
                <c:pt idx="6">
                  <c:v>13140</c:v>
                </c:pt>
                <c:pt idx="7">
                  <c:v>11213</c:v>
                </c:pt>
                <c:pt idx="8">
                  <c:v>7680</c:v>
                </c:pt>
                <c:pt idx="9">
                  <c:v>8005</c:v>
                </c:pt>
                <c:pt idx="10">
                  <c:v>7703</c:v>
                </c:pt>
                <c:pt idx="11">
                  <c:v>8283</c:v>
                </c:pt>
                <c:pt idx="12">
                  <c:v>9796</c:v>
                </c:pt>
                <c:pt idx="13">
                  <c:v>9131</c:v>
                </c:pt>
                <c:pt idx="14">
                  <c:v>6636</c:v>
                </c:pt>
                <c:pt idx="15">
                  <c:v>6797</c:v>
                </c:pt>
                <c:pt idx="16">
                  <c:v>5809</c:v>
                </c:pt>
                <c:pt idx="17">
                  <c:v>5815</c:v>
                </c:pt>
                <c:pt idx="18">
                  <c:v>6233</c:v>
                </c:pt>
                <c:pt idx="19">
                  <c:v>6315</c:v>
                </c:pt>
                <c:pt idx="20">
                  <c:v>6382</c:v>
                </c:pt>
                <c:pt idx="21">
                  <c:v>5960</c:v>
                </c:pt>
                <c:pt idx="22">
                  <c:v>7208</c:v>
                </c:pt>
                <c:pt idx="23">
                  <c:v>5433</c:v>
                </c:pt>
                <c:pt idx="24">
                  <c:v>4964</c:v>
                </c:pt>
                <c:pt idx="25">
                  <c:v>3369</c:v>
                </c:pt>
                <c:pt idx="26">
                  <c:v>3315</c:v>
                </c:pt>
                <c:pt idx="27">
                  <c:v>2930</c:v>
                </c:pt>
                <c:pt idx="28">
                  <c:v>2867</c:v>
                </c:pt>
                <c:pt idx="29">
                  <c:v>3122</c:v>
                </c:pt>
                <c:pt idx="30">
                  <c:v>2361</c:v>
                </c:pt>
              </c:numCache>
            </c:numRef>
          </c:val>
          <c:smooth val="0"/>
        </c:ser>
        <c:ser>
          <c:idx val="4"/>
          <c:order val="2"/>
          <c:tx>
            <c:strRef>
              <c:f>'構造別'!$L$5</c:f>
              <c:strCache>
                <c:ptCount val="1"/>
                <c:pt idx="0">
                  <c:v>Ｓ</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'構造別'!$L$6:$L$36</c:f>
              <c:numCache>
                <c:ptCount val="31"/>
                <c:pt idx="0">
                  <c:v>3924</c:v>
                </c:pt>
                <c:pt idx="1">
                  <c:v>4535</c:v>
                </c:pt>
                <c:pt idx="2">
                  <c:v>4538</c:v>
                </c:pt>
                <c:pt idx="3">
                  <c:v>5455</c:v>
                </c:pt>
                <c:pt idx="4">
                  <c:v>5660</c:v>
                </c:pt>
                <c:pt idx="5">
                  <c:v>7015</c:v>
                </c:pt>
                <c:pt idx="6">
                  <c:v>7032</c:v>
                </c:pt>
                <c:pt idx="7">
                  <c:v>5960</c:v>
                </c:pt>
                <c:pt idx="8">
                  <c:v>5570</c:v>
                </c:pt>
                <c:pt idx="9">
                  <c:v>6107</c:v>
                </c:pt>
                <c:pt idx="10">
                  <c:v>5760</c:v>
                </c:pt>
                <c:pt idx="11">
                  <c:v>6550</c:v>
                </c:pt>
                <c:pt idx="12">
                  <c:v>7966</c:v>
                </c:pt>
                <c:pt idx="13">
                  <c:v>7048</c:v>
                </c:pt>
                <c:pt idx="14">
                  <c:v>5002</c:v>
                </c:pt>
                <c:pt idx="15">
                  <c:v>4929</c:v>
                </c:pt>
                <c:pt idx="16">
                  <c:v>4555</c:v>
                </c:pt>
                <c:pt idx="17">
                  <c:v>4231</c:v>
                </c:pt>
                <c:pt idx="18">
                  <c:v>4625</c:v>
                </c:pt>
                <c:pt idx="19">
                  <c:v>4739</c:v>
                </c:pt>
                <c:pt idx="20">
                  <c:v>4700</c:v>
                </c:pt>
                <c:pt idx="21">
                  <c:v>4281</c:v>
                </c:pt>
                <c:pt idx="22">
                  <c:v>4551</c:v>
                </c:pt>
                <c:pt idx="23">
                  <c:v>3738</c:v>
                </c:pt>
                <c:pt idx="24">
                  <c:v>3823</c:v>
                </c:pt>
                <c:pt idx="25">
                  <c:v>2978</c:v>
                </c:pt>
                <c:pt idx="26">
                  <c:v>2904</c:v>
                </c:pt>
                <c:pt idx="27">
                  <c:v>2571</c:v>
                </c:pt>
                <c:pt idx="28">
                  <c:v>2362</c:v>
                </c:pt>
                <c:pt idx="29">
                  <c:v>2514</c:v>
                </c:pt>
                <c:pt idx="30">
                  <c:v>2189</c:v>
                </c:pt>
              </c:numCache>
            </c:numRef>
          </c:val>
          <c:smooth val="0"/>
        </c:ser>
        <c:ser>
          <c:idx val="2"/>
          <c:order val="3"/>
          <c:tx>
            <c:strRef>
              <c:f>'構造別'!$K$5</c:f>
              <c:strCache>
                <c:ptCount val="1"/>
                <c:pt idx="0">
                  <c:v>ＲＣ</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'構造別'!$K$6:$K$36</c:f>
              <c:numCache>
                <c:ptCount val="31"/>
                <c:pt idx="0">
                  <c:v>1999</c:v>
                </c:pt>
                <c:pt idx="1">
                  <c:v>1863</c:v>
                </c:pt>
                <c:pt idx="2">
                  <c:v>2786</c:v>
                </c:pt>
                <c:pt idx="3">
                  <c:v>2853</c:v>
                </c:pt>
                <c:pt idx="4">
                  <c:v>2303</c:v>
                </c:pt>
                <c:pt idx="5">
                  <c:v>2264</c:v>
                </c:pt>
                <c:pt idx="6">
                  <c:v>3406</c:v>
                </c:pt>
                <c:pt idx="7">
                  <c:v>3963</c:v>
                </c:pt>
                <c:pt idx="8">
                  <c:v>1705</c:v>
                </c:pt>
                <c:pt idx="9">
                  <c:v>1471</c:v>
                </c:pt>
                <c:pt idx="10">
                  <c:v>1753</c:v>
                </c:pt>
                <c:pt idx="11">
                  <c:v>1229</c:v>
                </c:pt>
                <c:pt idx="12">
                  <c:v>1658</c:v>
                </c:pt>
                <c:pt idx="13">
                  <c:v>1689</c:v>
                </c:pt>
                <c:pt idx="14">
                  <c:v>1517</c:v>
                </c:pt>
                <c:pt idx="15">
                  <c:v>1463</c:v>
                </c:pt>
                <c:pt idx="16">
                  <c:v>1096</c:v>
                </c:pt>
                <c:pt idx="17">
                  <c:v>1289</c:v>
                </c:pt>
                <c:pt idx="18">
                  <c:v>1271</c:v>
                </c:pt>
                <c:pt idx="19">
                  <c:v>1132</c:v>
                </c:pt>
                <c:pt idx="20">
                  <c:v>1505</c:v>
                </c:pt>
                <c:pt idx="21">
                  <c:v>1479</c:v>
                </c:pt>
                <c:pt idx="22">
                  <c:v>2547</c:v>
                </c:pt>
                <c:pt idx="23">
                  <c:v>1491</c:v>
                </c:pt>
                <c:pt idx="24">
                  <c:v>1010</c:v>
                </c:pt>
                <c:pt idx="25">
                  <c:v>369</c:v>
                </c:pt>
                <c:pt idx="26">
                  <c:v>396</c:v>
                </c:pt>
                <c:pt idx="27">
                  <c:v>354</c:v>
                </c:pt>
                <c:pt idx="28">
                  <c:v>501</c:v>
                </c:pt>
                <c:pt idx="29">
                  <c:v>605</c:v>
                </c:pt>
                <c:pt idx="30">
                  <c:v>163</c:v>
                </c:pt>
              </c:numCache>
            </c:numRef>
          </c:val>
          <c:smooth val="0"/>
        </c:ser>
        <c:ser>
          <c:idx val="3"/>
          <c:order val="4"/>
          <c:tx>
            <c:strRef>
              <c:f>'構造別'!$J$5</c:f>
              <c:strCache>
                <c:ptCount val="1"/>
                <c:pt idx="0">
                  <c:v>ＳＲＣ</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'構造別'!$J$6:$J$36</c:f>
              <c:numCache>
                <c:ptCount val="31"/>
                <c:pt idx="0">
                  <c:v>237</c:v>
                </c:pt>
                <c:pt idx="1">
                  <c:v>1025</c:v>
                </c:pt>
                <c:pt idx="2">
                  <c:v>303</c:v>
                </c:pt>
                <c:pt idx="3">
                  <c:v>226</c:v>
                </c:pt>
                <c:pt idx="4">
                  <c:v>2367</c:v>
                </c:pt>
                <c:pt idx="5">
                  <c:v>2577</c:v>
                </c:pt>
                <c:pt idx="6">
                  <c:v>2632</c:v>
                </c:pt>
                <c:pt idx="7">
                  <c:v>1275</c:v>
                </c:pt>
                <c:pt idx="8">
                  <c:v>389</c:v>
                </c:pt>
                <c:pt idx="9">
                  <c:v>362</c:v>
                </c:pt>
                <c:pt idx="10">
                  <c:v>174</c:v>
                </c:pt>
                <c:pt idx="11">
                  <c:v>440</c:v>
                </c:pt>
                <c:pt idx="12">
                  <c:v>149</c:v>
                </c:pt>
                <c:pt idx="13">
                  <c:v>371</c:v>
                </c:pt>
                <c:pt idx="14">
                  <c:v>88</c:v>
                </c:pt>
                <c:pt idx="15">
                  <c:v>365</c:v>
                </c:pt>
                <c:pt idx="16">
                  <c:v>139</c:v>
                </c:pt>
                <c:pt idx="17">
                  <c:v>256</c:v>
                </c:pt>
                <c:pt idx="18">
                  <c:v>191</c:v>
                </c:pt>
                <c:pt idx="19">
                  <c:v>380</c:v>
                </c:pt>
                <c:pt idx="20">
                  <c:v>98</c:v>
                </c:pt>
                <c:pt idx="21">
                  <c:v>147</c:v>
                </c:pt>
                <c:pt idx="22">
                  <c:v>28</c:v>
                </c:pt>
                <c:pt idx="23">
                  <c:v>88</c:v>
                </c:pt>
                <c:pt idx="24">
                  <c:v>91</c:v>
                </c:pt>
                <c:pt idx="25">
                  <c:v>8</c:v>
                </c:pt>
                <c:pt idx="26">
                  <c:v>10</c:v>
                </c:pt>
                <c:pt idx="27">
                  <c:v>2</c:v>
                </c:pt>
                <c:pt idx="28">
                  <c:v>3</c:v>
                </c:pt>
                <c:pt idx="29">
                  <c:v>3</c:v>
                </c:pt>
                <c:pt idx="30">
                  <c:v>9</c:v>
                </c:pt>
              </c:numCache>
            </c:numRef>
          </c:val>
          <c:smooth val="0"/>
        </c:ser>
        <c:marker val="1"/>
        <c:axId val="18394818"/>
        <c:axId val="31335635"/>
      </c:lineChart>
      <c:catAx>
        <c:axId val="18394818"/>
        <c:scaling>
          <c:orientation val="minMax"/>
        </c:scaling>
        <c:axPos val="b"/>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年度</a:t>
                </a:r>
              </a:p>
            </c:rich>
          </c:tx>
          <c:layout>
            <c:manualLayout>
              <c:xMode val="factor"/>
              <c:yMode val="factor"/>
              <c:x val="0.01375"/>
              <c:y val="0.144"/>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31335635"/>
        <c:crosses val="autoZero"/>
        <c:auto val="1"/>
        <c:lblOffset val="100"/>
        <c:tickLblSkip val="1"/>
        <c:noMultiLvlLbl val="0"/>
      </c:catAx>
      <c:valAx>
        <c:axId val="31335635"/>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戸</a:t>
                </a:r>
              </a:p>
            </c:rich>
          </c:tx>
          <c:layout>
            <c:manualLayout>
              <c:xMode val="factor"/>
              <c:yMode val="factor"/>
              <c:x val="0.00625"/>
              <c:y val="0.149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crossAx val="18394818"/>
        <c:crossesAt val="1"/>
        <c:crossBetween val="midCat"/>
        <c:dispUnits/>
      </c:valAx>
      <c:spPr>
        <a:solidFill>
          <a:srgbClr val="C0C0C0"/>
        </a:solidFill>
        <a:ln w="12700">
          <a:solidFill>
            <a:srgbClr val="808080"/>
          </a:solidFill>
        </a:ln>
      </c:spPr>
    </c:plotArea>
    <c:legend>
      <c:legendPos val="r"/>
      <c:layout>
        <c:manualLayout>
          <c:xMode val="edge"/>
          <c:yMode val="edge"/>
          <c:x val="0.866"/>
          <c:y val="0.368"/>
          <c:w val="0.1295"/>
          <c:h val="0.259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solidFill>
                  <a:srgbClr val="000000"/>
                </a:solidFill>
                <a:latin typeface="ＭＳ Ｐゴシック"/>
                <a:ea typeface="ＭＳ Ｐゴシック"/>
                <a:cs typeface="ＭＳ Ｐゴシック"/>
              </a:rPr>
              <a:t>構造別構成比の推移</a:t>
            </a:r>
          </a:p>
        </c:rich>
      </c:tx>
      <c:layout>
        <c:manualLayout>
          <c:xMode val="factor"/>
          <c:yMode val="factor"/>
          <c:x val="0"/>
          <c:y val="0"/>
        </c:manualLayout>
      </c:layout>
      <c:spPr>
        <a:noFill/>
        <a:ln>
          <a:noFill/>
        </a:ln>
      </c:spPr>
    </c:title>
    <c:plotArea>
      <c:layout>
        <c:manualLayout>
          <c:xMode val="edge"/>
          <c:yMode val="edge"/>
          <c:x val="0.06575"/>
          <c:y val="0.13975"/>
          <c:w val="0.83425"/>
          <c:h val="0.773"/>
        </c:manualLayout>
      </c:layout>
      <c:areaChart>
        <c:grouping val="percentStacked"/>
        <c:varyColors val="0"/>
        <c:ser>
          <c:idx val="0"/>
          <c:order val="0"/>
          <c:tx>
            <c:strRef>
              <c:f>'構造別'!$D$4</c:f>
              <c:strCache>
                <c:ptCount val="1"/>
                <c:pt idx="0">
                  <c:v>木造</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'構造別'!$E$6:$E$36</c:f>
              <c:numCache>
                <c:ptCount val="31"/>
                <c:pt idx="0">
                  <c:v>0.6584161132758904</c:v>
                </c:pt>
                <c:pt idx="1">
                  <c:v>0.6095804633688165</c:v>
                </c:pt>
                <c:pt idx="2">
                  <c:v>0.6162178276855809</c:v>
                </c:pt>
                <c:pt idx="3">
                  <c:v>0.6317669334710388</c:v>
                </c:pt>
                <c:pt idx="4">
                  <c:v>0.5652739323768773</c:v>
                </c:pt>
                <c:pt idx="5">
                  <c:v>0.5801591511936339</c:v>
                </c:pt>
                <c:pt idx="6">
                  <c:v>0.5853974063673366</c:v>
                </c:pt>
                <c:pt idx="7">
                  <c:v>0.5741844833478905</c:v>
                </c:pt>
                <c:pt idx="8">
                  <c:v>0.6613308638708824</c:v>
                </c:pt>
                <c:pt idx="9">
                  <c:v>0.6536281424429925</c:v>
                </c:pt>
                <c:pt idx="10">
                  <c:v>0.6603615520282187</c:v>
                </c:pt>
                <c:pt idx="11">
                  <c:v>0.6316866023389213</c:v>
                </c:pt>
                <c:pt idx="12">
                  <c:v>0.6284749876739865</c:v>
                </c:pt>
                <c:pt idx="13">
                  <c:v>0.5885639616095165</c:v>
                </c:pt>
                <c:pt idx="14">
                  <c:v>0.6545549193128579</c:v>
                </c:pt>
                <c:pt idx="15">
                  <c:v>0.6485340503645484</c:v>
                </c:pt>
                <c:pt idx="16">
                  <c:v>0.6751481937143496</c:v>
                </c:pt>
                <c:pt idx="17">
                  <c:v>0.6509813336534421</c:v>
                </c:pt>
                <c:pt idx="18">
                  <c:v>0.628435171385991</c:v>
                </c:pt>
                <c:pt idx="19">
                  <c:v>0.6361488822309288</c:v>
                </c:pt>
                <c:pt idx="20">
                  <c:v>0.6317156212129955</c:v>
                </c:pt>
                <c:pt idx="21">
                  <c:v>0.6553319454082813</c:v>
                </c:pt>
                <c:pt idx="22">
                  <c:v>0.619228737453777</c:v>
                </c:pt>
                <c:pt idx="23">
                  <c:v>0.6531315839877418</c:v>
                </c:pt>
                <c:pt idx="24">
                  <c:v>0.6829938054792771</c:v>
                </c:pt>
                <c:pt idx="25">
                  <c:v>0.7256514657980456</c:v>
                </c:pt>
                <c:pt idx="26">
                  <c:v>0.7432223082881487</c:v>
                </c:pt>
                <c:pt idx="27">
                  <c:v>0.7542976939203354</c:v>
                </c:pt>
                <c:pt idx="28">
                  <c:v>0.7656530979238189</c:v>
                </c:pt>
                <c:pt idx="29">
                  <c:v>0.7802182330165435</c:v>
                </c:pt>
                <c:pt idx="30">
                  <c:v>0.7957965749870265</c:v>
                </c:pt>
              </c:numCache>
            </c:numRef>
          </c:val>
        </c:ser>
        <c:ser>
          <c:idx val="1"/>
          <c:order val="1"/>
          <c:tx>
            <c:strRef>
              <c:f>'構造別'!$G$4</c:f>
              <c:strCache>
                <c:ptCount val="1"/>
                <c:pt idx="0">
                  <c:v>非木造</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'構造別'!$B$6:$B$36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'構造別'!$H$6:$H$36</c:f>
              <c:numCache>
                <c:ptCount val="31"/>
                <c:pt idx="0">
                  <c:v>0.34158388672410955</c:v>
                </c:pt>
                <c:pt idx="1">
                  <c:v>0.39041953663118345</c:v>
                </c:pt>
                <c:pt idx="2">
                  <c:v>0.38378217231441913</c:v>
                </c:pt>
                <c:pt idx="3">
                  <c:v>0.3682330665289612</c:v>
                </c:pt>
                <c:pt idx="4">
                  <c:v>0.43472606762312277</c:v>
                </c:pt>
                <c:pt idx="5">
                  <c:v>0.4198408488063661</c:v>
                </c:pt>
                <c:pt idx="6">
                  <c:v>0.4146025936326634</c:v>
                </c:pt>
                <c:pt idx="7">
                  <c:v>0.42581551665210954</c:v>
                </c:pt>
                <c:pt idx="8">
                  <c:v>0.3386691361291176</c:v>
                </c:pt>
                <c:pt idx="9">
                  <c:v>0.3463718575570075</c:v>
                </c:pt>
                <c:pt idx="10">
                  <c:v>0.33963844797178133</c:v>
                </c:pt>
                <c:pt idx="11">
                  <c:v>0.36831339766107873</c:v>
                </c:pt>
                <c:pt idx="12">
                  <c:v>0.3715250123260136</c:v>
                </c:pt>
                <c:pt idx="13">
                  <c:v>0.4114360383904835</c:v>
                </c:pt>
                <c:pt idx="14">
                  <c:v>0.34544508068714214</c:v>
                </c:pt>
                <c:pt idx="15">
                  <c:v>0.3514659496354517</c:v>
                </c:pt>
                <c:pt idx="16">
                  <c:v>0.32485180628565036</c:v>
                </c:pt>
                <c:pt idx="17">
                  <c:v>0.3490186663465578</c:v>
                </c:pt>
                <c:pt idx="18">
                  <c:v>0.37156482861400897</c:v>
                </c:pt>
                <c:pt idx="19">
                  <c:v>0.3638511177690712</c:v>
                </c:pt>
                <c:pt idx="20">
                  <c:v>0.36828437878700443</c:v>
                </c:pt>
                <c:pt idx="21">
                  <c:v>0.34466805459171873</c:v>
                </c:pt>
                <c:pt idx="22">
                  <c:v>0.3807712625462229</c:v>
                </c:pt>
                <c:pt idx="23">
                  <c:v>0.3468684160122582</c:v>
                </c:pt>
                <c:pt idx="24">
                  <c:v>0.31700619452072293</c:v>
                </c:pt>
                <c:pt idx="25">
                  <c:v>0.2743485342019544</c:v>
                </c:pt>
                <c:pt idx="26">
                  <c:v>0.2567776917118513</c:v>
                </c:pt>
                <c:pt idx="27">
                  <c:v>0.24570230607966456</c:v>
                </c:pt>
                <c:pt idx="28">
                  <c:v>0.23434690207618114</c:v>
                </c:pt>
                <c:pt idx="29">
                  <c:v>0.21978176698345653</c:v>
                </c:pt>
                <c:pt idx="30">
                  <c:v>0.20420342501297353</c:v>
                </c:pt>
              </c:numCache>
            </c:numRef>
          </c:val>
        </c:ser>
        <c:axId val="13585260"/>
        <c:axId val="55158477"/>
      </c:areaChart>
      <c:catAx>
        <c:axId val="13585260"/>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2"/>
              <c:y val="0.141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5158477"/>
        <c:crosses val="autoZero"/>
        <c:auto val="1"/>
        <c:lblOffset val="100"/>
        <c:tickLblSkip val="1"/>
        <c:noMultiLvlLbl val="0"/>
      </c:catAx>
      <c:valAx>
        <c:axId val="55158477"/>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割合</a:t>
                </a:r>
              </a:p>
            </c:rich>
          </c:tx>
          <c:layout>
            <c:manualLayout>
              <c:xMode val="factor"/>
              <c:yMode val="factor"/>
              <c:x val="0.0165"/>
              <c:y val="0.149"/>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3585260"/>
        <c:crossesAt val="1"/>
        <c:crossBetween val="midCat"/>
        <c:dispUnits/>
      </c:valAx>
      <c:spPr>
        <a:solidFill>
          <a:srgbClr val="C0C0C0"/>
        </a:solidFill>
        <a:ln w="12700">
          <a:solidFill>
            <a:srgbClr val="808080"/>
          </a:solidFill>
        </a:ln>
      </c:spPr>
    </c:plotArea>
    <c:legend>
      <c:legendPos val="r"/>
      <c:layout>
        <c:manualLayout>
          <c:xMode val="edge"/>
          <c:yMode val="edge"/>
          <c:x val="0.89175"/>
          <c:y val="0.36625"/>
          <c:w val="0.10675"/>
          <c:h val="0.10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新設住宅着工戸数の推移</a:t>
            </a:r>
          </a:p>
        </c:rich>
      </c:tx>
      <c:layout>
        <c:manualLayout>
          <c:xMode val="factor"/>
          <c:yMode val="factor"/>
          <c:x val="0.0175"/>
          <c:y val="0"/>
        </c:manualLayout>
      </c:layout>
      <c:spPr>
        <a:noFill/>
        <a:ln>
          <a:noFill/>
        </a:ln>
      </c:spPr>
    </c:title>
    <c:plotArea>
      <c:layout>
        <c:manualLayout>
          <c:xMode val="edge"/>
          <c:yMode val="edge"/>
          <c:x val="0.068"/>
          <c:y val="0.13175"/>
          <c:w val="0.80575"/>
          <c:h val="0.756"/>
        </c:manualLayout>
      </c:layout>
      <c:lineChart>
        <c:grouping val="standard"/>
        <c:varyColors val="0"/>
        <c:ser>
          <c:idx val="0"/>
          <c:order val="0"/>
          <c:tx>
            <c:strRef>
              <c:f>'戸数・床面積の推移'!$F$4</c:f>
              <c:strCache>
                <c:ptCount val="1"/>
                <c:pt idx="0">
                  <c:v>戸数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dLbls>
            <c:dLbl>
              <c:idx val="21"/>
              <c:txPr>
                <a:bodyPr vert="horz" rot="-5400000" anchor="ctr"/>
                <a:lstStyle/>
                <a:p>
                  <a:pPr algn="ctr" rtl="1">
                    <a:defRPr lang="en-US" cap="none" sz="1000" b="0" i="0" u="none" baseline="0">
                      <a:solidFill>
                        <a:srgbClr val="000000"/>
                      </a:solidFill>
                      <a:latin typeface="ＭＳ Ｐゴシック"/>
                      <a:ea typeface="ＭＳ Ｐゴシック"/>
                      <a:cs typeface="ＭＳ Ｐゴシック"/>
                    </a:defRPr>
                  </a:pPr>
                </a:p>
              </c:txPr>
              <c:numFmt formatCode="#,##0" sourceLinked="0"/>
              <c:spPr/>
              <c:dLblPos val="t"/>
              <c:showLegendKey val="0"/>
              <c:showVal val="1"/>
              <c:showBubbleSize val="0"/>
              <c:showCatName val="0"/>
              <c:showSerName val="0"/>
              <c:showPercent val="0"/>
            </c:dLbl>
            <c:numFmt formatCode="General" sourceLinked="1"/>
            <c:txPr>
              <a:bodyPr vert="horz" rot="-5400000" anchor="ctr"/>
              <a:lstStyle/>
              <a:p>
                <a:pPr algn="ctr" rtl="1">
                  <a:defRPr lang="en-US" cap="none" sz="10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'戸数・床面積の推移'!$F$6:$F$36</c:f>
              <c:numCache>
                <c:ptCount val="31"/>
                <c:pt idx="0">
                  <c:v>18221</c:v>
                </c:pt>
                <c:pt idx="1">
                  <c:v>19164</c:v>
                </c:pt>
                <c:pt idx="2">
                  <c:v>20126</c:v>
                </c:pt>
                <c:pt idx="3">
                  <c:v>23238</c:v>
                </c:pt>
                <c:pt idx="4">
                  <c:v>23838</c:v>
                </c:pt>
                <c:pt idx="5">
                  <c:v>28275</c:v>
                </c:pt>
                <c:pt idx="6">
                  <c:v>31693</c:v>
                </c:pt>
                <c:pt idx="7">
                  <c:v>26333</c:v>
                </c:pt>
                <c:pt idx="8">
                  <c:v>22677</c:v>
                </c:pt>
                <c:pt idx="9">
                  <c:v>23111</c:v>
                </c:pt>
                <c:pt idx="10">
                  <c:v>22680</c:v>
                </c:pt>
                <c:pt idx="11">
                  <c:v>22489</c:v>
                </c:pt>
                <c:pt idx="12">
                  <c:v>26367</c:v>
                </c:pt>
                <c:pt idx="13">
                  <c:v>22193</c:v>
                </c:pt>
                <c:pt idx="14">
                  <c:v>19210</c:v>
                </c:pt>
                <c:pt idx="15">
                  <c:v>19339</c:v>
                </c:pt>
                <c:pt idx="16">
                  <c:v>17882</c:v>
                </c:pt>
                <c:pt idx="17">
                  <c:v>16661</c:v>
                </c:pt>
                <c:pt idx="18">
                  <c:v>16775</c:v>
                </c:pt>
                <c:pt idx="19">
                  <c:v>17356</c:v>
                </c:pt>
                <c:pt idx="20">
                  <c:v>17329</c:v>
                </c:pt>
                <c:pt idx="21">
                  <c:v>17292</c:v>
                </c:pt>
                <c:pt idx="22">
                  <c:v>18930</c:v>
                </c:pt>
                <c:pt idx="23">
                  <c:v>15663</c:v>
                </c:pt>
                <c:pt idx="24">
                  <c:v>15659</c:v>
                </c:pt>
                <c:pt idx="25">
                  <c:v>12280</c:v>
                </c:pt>
                <c:pt idx="26">
                  <c:v>12910</c:v>
                </c:pt>
                <c:pt idx="27">
                  <c:v>11925</c:v>
                </c:pt>
                <c:pt idx="28">
                  <c:v>12234</c:v>
                </c:pt>
                <c:pt idx="29">
                  <c:v>14205</c:v>
                </c:pt>
                <c:pt idx="30">
                  <c:v>11562</c:v>
                </c:pt>
              </c:numCache>
            </c:numRef>
          </c:val>
          <c:smooth val="0"/>
        </c:ser>
        <c:marker val="1"/>
        <c:axId val="26664246"/>
        <c:axId val="38651623"/>
      </c:lineChart>
      <c:catAx>
        <c:axId val="2666424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475"/>
              <c:y val="0.147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8651623"/>
        <c:crosses val="autoZero"/>
        <c:auto val="1"/>
        <c:lblOffset val="100"/>
        <c:tickLblSkip val="1"/>
        <c:noMultiLvlLbl val="0"/>
      </c:catAx>
      <c:valAx>
        <c:axId val="38651623"/>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戸</a:t>
                </a:r>
              </a:p>
            </c:rich>
          </c:tx>
          <c:layout>
            <c:manualLayout>
              <c:xMode val="factor"/>
              <c:yMode val="factor"/>
              <c:x val="0.00875"/>
              <c:y val="0.15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26664246"/>
        <c:crossesAt val="1"/>
        <c:crossBetween val="midCat"/>
        <c:dispUnits/>
      </c:valAx>
      <c:spPr>
        <a:solidFill>
          <a:srgbClr val="C0C0C0"/>
        </a:solidFill>
        <a:ln w="12700">
          <a:solidFill>
            <a:srgbClr val="808080"/>
          </a:solidFill>
        </a:ln>
      </c:spPr>
    </c:plotArea>
    <c:legend>
      <c:legendPos val="r"/>
      <c:layout>
        <c:manualLayout>
          <c:xMode val="edge"/>
          <c:yMode val="edge"/>
          <c:x val="0.887"/>
          <c:y val="0.453"/>
          <c:w val="0.107"/>
          <c:h val="0.05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solidFill>
                  <a:srgbClr val="000000"/>
                </a:solidFill>
                <a:latin typeface="ＭＳ Ｐゴシック"/>
                <a:ea typeface="ＭＳ Ｐゴシック"/>
                <a:cs typeface="ＭＳ Ｐゴシック"/>
              </a:rPr>
              <a:t>利用関係別新設住宅着工戸数の推移</a:t>
            </a:r>
          </a:p>
        </c:rich>
      </c:tx>
      <c:layout>
        <c:manualLayout>
          <c:xMode val="factor"/>
          <c:yMode val="factor"/>
          <c:x val="0.0045"/>
          <c:y val="0"/>
        </c:manualLayout>
      </c:layout>
      <c:spPr>
        <a:noFill/>
        <a:ln>
          <a:noFill/>
        </a:ln>
      </c:spPr>
    </c:title>
    <c:plotArea>
      <c:layout>
        <c:manualLayout>
          <c:xMode val="edge"/>
          <c:yMode val="edge"/>
          <c:x val="0.071"/>
          <c:y val="0.1405"/>
          <c:w val="0.7725"/>
          <c:h val="0.75675"/>
        </c:manualLayout>
      </c:layout>
      <c:lineChart>
        <c:grouping val="standard"/>
        <c:varyColors val="0"/>
        <c:ser>
          <c:idx val="0"/>
          <c:order val="0"/>
          <c:tx>
            <c:strRef>
              <c:f>'戸数・床面積の推移'!$K$4</c:f>
              <c:strCache>
                <c:ptCount val="1"/>
                <c:pt idx="0">
                  <c:v>持家</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'戸数・床面積の推移'!$K$6:$K$36</c:f>
              <c:numCache>
                <c:ptCount val="31"/>
                <c:pt idx="0">
                  <c:v>9843</c:v>
                </c:pt>
                <c:pt idx="1">
                  <c:v>9187</c:v>
                </c:pt>
                <c:pt idx="2">
                  <c:v>9673</c:v>
                </c:pt>
                <c:pt idx="3">
                  <c:v>11375</c:v>
                </c:pt>
                <c:pt idx="4">
                  <c:v>10632</c:v>
                </c:pt>
                <c:pt idx="5">
                  <c:v>10831</c:v>
                </c:pt>
                <c:pt idx="6">
                  <c:v>10632</c:v>
                </c:pt>
                <c:pt idx="7">
                  <c:v>10196</c:v>
                </c:pt>
                <c:pt idx="8">
                  <c:v>10641</c:v>
                </c:pt>
                <c:pt idx="9">
                  <c:v>12145</c:v>
                </c:pt>
                <c:pt idx="10">
                  <c:v>12835</c:v>
                </c:pt>
                <c:pt idx="11">
                  <c:v>11784</c:v>
                </c:pt>
                <c:pt idx="12">
                  <c:v>14687</c:v>
                </c:pt>
                <c:pt idx="13">
                  <c:v>10531</c:v>
                </c:pt>
                <c:pt idx="14">
                  <c:v>10422</c:v>
                </c:pt>
                <c:pt idx="15">
                  <c:v>11139</c:v>
                </c:pt>
                <c:pt idx="16">
                  <c:v>10551</c:v>
                </c:pt>
                <c:pt idx="17">
                  <c:v>8186</c:v>
                </c:pt>
                <c:pt idx="18">
                  <c:v>7957</c:v>
                </c:pt>
                <c:pt idx="19">
                  <c:v>8583</c:v>
                </c:pt>
                <c:pt idx="20">
                  <c:v>8807</c:v>
                </c:pt>
                <c:pt idx="21">
                  <c:v>8269</c:v>
                </c:pt>
                <c:pt idx="22">
                  <c:v>8888</c:v>
                </c:pt>
                <c:pt idx="23">
                  <c:v>7556</c:v>
                </c:pt>
                <c:pt idx="24">
                  <c:v>7809</c:v>
                </c:pt>
                <c:pt idx="25">
                  <c:v>6516</c:v>
                </c:pt>
                <c:pt idx="26">
                  <c:v>7141</c:v>
                </c:pt>
                <c:pt idx="27">
                  <c:v>6865</c:v>
                </c:pt>
                <c:pt idx="28">
                  <c:v>6943</c:v>
                </c:pt>
                <c:pt idx="29">
                  <c:v>8073</c:v>
                </c:pt>
                <c:pt idx="30">
                  <c:v>6305</c:v>
                </c:pt>
              </c:numCache>
            </c:numRef>
          </c:val>
          <c:smooth val="0"/>
        </c:ser>
        <c:ser>
          <c:idx val="1"/>
          <c:order val="1"/>
          <c:tx>
            <c:strRef>
              <c:f>'戸数・床面積の推移'!$N$4</c:f>
              <c:strCache>
                <c:ptCount val="1"/>
                <c:pt idx="0">
                  <c:v>貸家</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'戸数・床面積の推移'!$N$6:$N$36</c:f>
              <c:numCache>
                <c:ptCount val="31"/>
                <c:pt idx="0">
                  <c:v>7086</c:v>
                </c:pt>
                <c:pt idx="1">
                  <c:v>7897</c:v>
                </c:pt>
                <c:pt idx="2">
                  <c:v>8927</c:v>
                </c:pt>
                <c:pt idx="3">
                  <c:v>10000</c:v>
                </c:pt>
                <c:pt idx="4">
                  <c:v>9577</c:v>
                </c:pt>
                <c:pt idx="5">
                  <c:v>11695</c:v>
                </c:pt>
                <c:pt idx="6">
                  <c:v>13212</c:v>
                </c:pt>
                <c:pt idx="7">
                  <c:v>9174</c:v>
                </c:pt>
                <c:pt idx="8">
                  <c:v>8711</c:v>
                </c:pt>
                <c:pt idx="9">
                  <c:v>8084</c:v>
                </c:pt>
                <c:pt idx="10">
                  <c:v>7200</c:v>
                </c:pt>
                <c:pt idx="11">
                  <c:v>8163</c:v>
                </c:pt>
                <c:pt idx="12">
                  <c:v>9305</c:v>
                </c:pt>
                <c:pt idx="13">
                  <c:v>8770</c:v>
                </c:pt>
                <c:pt idx="14">
                  <c:v>6619</c:v>
                </c:pt>
                <c:pt idx="15">
                  <c:v>5954</c:v>
                </c:pt>
                <c:pt idx="16">
                  <c:v>5607</c:v>
                </c:pt>
                <c:pt idx="17">
                  <c:v>6445</c:v>
                </c:pt>
                <c:pt idx="18">
                  <c:v>6936</c:v>
                </c:pt>
                <c:pt idx="19">
                  <c:v>6630</c:v>
                </c:pt>
                <c:pt idx="20">
                  <c:v>6158</c:v>
                </c:pt>
                <c:pt idx="21">
                  <c:v>6001</c:v>
                </c:pt>
                <c:pt idx="22">
                  <c:v>6133</c:v>
                </c:pt>
                <c:pt idx="23">
                  <c:v>5697</c:v>
                </c:pt>
                <c:pt idx="24">
                  <c:v>6017</c:v>
                </c:pt>
                <c:pt idx="25">
                  <c:v>4460</c:v>
                </c:pt>
                <c:pt idx="26">
                  <c:v>4129</c:v>
                </c:pt>
                <c:pt idx="27">
                  <c:v>3459</c:v>
                </c:pt>
                <c:pt idx="28">
                  <c:v>3520</c:v>
                </c:pt>
                <c:pt idx="29">
                  <c:v>3721</c:v>
                </c:pt>
                <c:pt idx="30">
                  <c:v>3342</c:v>
                </c:pt>
              </c:numCache>
            </c:numRef>
          </c:val>
          <c:smooth val="0"/>
        </c:ser>
        <c:ser>
          <c:idx val="2"/>
          <c:order val="2"/>
          <c:tx>
            <c:strRef>
              <c:f>'戸数・床面積の推移'!$Q$4</c:f>
              <c:strCache>
                <c:ptCount val="1"/>
                <c:pt idx="0">
                  <c:v>給与住宅</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'戸数・床面積の推移'!$Q$6:$Q$36</c:f>
              <c:numCache>
                <c:ptCount val="31"/>
                <c:pt idx="0">
                  <c:v>197</c:v>
                </c:pt>
                <c:pt idx="1">
                  <c:v>246</c:v>
                </c:pt>
                <c:pt idx="2">
                  <c:v>176</c:v>
                </c:pt>
                <c:pt idx="3">
                  <c:v>293</c:v>
                </c:pt>
                <c:pt idx="4">
                  <c:v>217</c:v>
                </c:pt>
                <c:pt idx="5">
                  <c:v>582</c:v>
                </c:pt>
                <c:pt idx="6">
                  <c:v>675</c:v>
                </c:pt>
                <c:pt idx="7">
                  <c:v>899</c:v>
                </c:pt>
                <c:pt idx="8">
                  <c:v>477</c:v>
                </c:pt>
                <c:pt idx="9">
                  <c:v>425</c:v>
                </c:pt>
                <c:pt idx="10">
                  <c:v>458</c:v>
                </c:pt>
                <c:pt idx="11">
                  <c:v>282</c:v>
                </c:pt>
                <c:pt idx="12">
                  <c:v>287</c:v>
                </c:pt>
                <c:pt idx="13">
                  <c:v>240</c:v>
                </c:pt>
                <c:pt idx="14">
                  <c:v>246</c:v>
                </c:pt>
                <c:pt idx="15">
                  <c:v>182</c:v>
                </c:pt>
                <c:pt idx="16">
                  <c:v>197</c:v>
                </c:pt>
                <c:pt idx="17">
                  <c:v>114</c:v>
                </c:pt>
                <c:pt idx="18">
                  <c:v>259</c:v>
                </c:pt>
                <c:pt idx="19">
                  <c:v>145</c:v>
                </c:pt>
                <c:pt idx="20">
                  <c:v>85</c:v>
                </c:pt>
                <c:pt idx="21">
                  <c:v>145</c:v>
                </c:pt>
                <c:pt idx="22">
                  <c:v>218</c:v>
                </c:pt>
                <c:pt idx="23">
                  <c:v>141</c:v>
                </c:pt>
                <c:pt idx="24">
                  <c:v>131</c:v>
                </c:pt>
                <c:pt idx="25">
                  <c:v>116</c:v>
                </c:pt>
                <c:pt idx="26">
                  <c:v>82</c:v>
                </c:pt>
                <c:pt idx="27">
                  <c:v>34</c:v>
                </c:pt>
                <c:pt idx="28">
                  <c:v>70</c:v>
                </c:pt>
                <c:pt idx="29">
                  <c:v>16</c:v>
                </c:pt>
                <c:pt idx="30">
                  <c:v>44</c:v>
                </c:pt>
              </c:numCache>
            </c:numRef>
          </c:val>
          <c:smooth val="0"/>
        </c:ser>
        <c:ser>
          <c:idx val="3"/>
          <c:order val="3"/>
          <c:tx>
            <c:strRef>
              <c:f>'戸数・床面積の推移'!$T$4</c:f>
              <c:strCache>
                <c:ptCount val="1"/>
                <c:pt idx="0">
                  <c:v>分譲住宅</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'戸数・床面積の推移'!$T$6:$T$36</c:f>
              <c:numCache>
                <c:ptCount val="31"/>
                <c:pt idx="0">
                  <c:v>1095</c:v>
                </c:pt>
                <c:pt idx="1">
                  <c:v>1834</c:v>
                </c:pt>
                <c:pt idx="2">
                  <c:v>1350</c:v>
                </c:pt>
                <c:pt idx="3">
                  <c:v>1570</c:v>
                </c:pt>
                <c:pt idx="4">
                  <c:v>3412</c:v>
                </c:pt>
                <c:pt idx="5">
                  <c:v>5167</c:v>
                </c:pt>
                <c:pt idx="6">
                  <c:v>7174</c:v>
                </c:pt>
                <c:pt idx="7">
                  <c:v>6064</c:v>
                </c:pt>
                <c:pt idx="8">
                  <c:v>2848</c:v>
                </c:pt>
                <c:pt idx="9">
                  <c:v>2457</c:v>
                </c:pt>
                <c:pt idx="10">
                  <c:v>2187</c:v>
                </c:pt>
                <c:pt idx="11">
                  <c:v>2260</c:v>
                </c:pt>
                <c:pt idx="12">
                  <c:v>2088</c:v>
                </c:pt>
                <c:pt idx="13">
                  <c:v>2652</c:v>
                </c:pt>
                <c:pt idx="14">
                  <c:v>1923</c:v>
                </c:pt>
                <c:pt idx="15">
                  <c:v>2064</c:v>
                </c:pt>
                <c:pt idx="16">
                  <c:v>1527</c:v>
                </c:pt>
                <c:pt idx="17">
                  <c:v>1916</c:v>
                </c:pt>
                <c:pt idx="18">
                  <c:v>1623</c:v>
                </c:pt>
                <c:pt idx="19">
                  <c:v>1998</c:v>
                </c:pt>
                <c:pt idx="20">
                  <c:v>2279</c:v>
                </c:pt>
                <c:pt idx="21">
                  <c:v>2877</c:v>
                </c:pt>
                <c:pt idx="22">
                  <c:v>3691</c:v>
                </c:pt>
                <c:pt idx="23">
                  <c:v>2269</c:v>
                </c:pt>
                <c:pt idx="24">
                  <c:v>1702</c:v>
                </c:pt>
                <c:pt idx="25">
                  <c:v>1188</c:v>
                </c:pt>
                <c:pt idx="26">
                  <c:v>1558</c:v>
                </c:pt>
                <c:pt idx="27">
                  <c:v>1567</c:v>
                </c:pt>
                <c:pt idx="28">
                  <c:v>1701</c:v>
                </c:pt>
                <c:pt idx="29">
                  <c:v>2395</c:v>
                </c:pt>
                <c:pt idx="30">
                  <c:v>1871</c:v>
                </c:pt>
              </c:numCache>
            </c:numRef>
          </c:val>
          <c:smooth val="0"/>
        </c:ser>
        <c:marker val="1"/>
        <c:axId val="12320288"/>
        <c:axId val="43773729"/>
      </c:lineChart>
      <c:catAx>
        <c:axId val="12320288"/>
        <c:scaling>
          <c:orientation val="minMax"/>
        </c:scaling>
        <c:axPos val="b"/>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年度</a:t>
                </a:r>
              </a:p>
            </c:rich>
          </c:tx>
          <c:layout>
            <c:manualLayout>
              <c:xMode val="factor"/>
              <c:yMode val="factor"/>
              <c:x val="0.01625"/>
              <c:y val="0.149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3773729"/>
        <c:crosses val="autoZero"/>
        <c:auto val="1"/>
        <c:lblOffset val="100"/>
        <c:tickLblSkip val="1"/>
        <c:noMultiLvlLbl val="0"/>
      </c:catAx>
      <c:valAx>
        <c:axId val="43773729"/>
        <c:scaling>
          <c:orientation val="minMax"/>
        </c:scaling>
        <c:axPos val="l"/>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戸</a:t>
                </a:r>
              </a:p>
            </c:rich>
          </c:tx>
          <c:layout>
            <c:manualLayout>
              <c:xMode val="factor"/>
              <c:yMode val="factor"/>
              <c:x val="0.008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2320288"/>
        <c:crossesAt val="1"/>
        <c:crossBetween val="midCat"/>
        <c:dispUnits/>
      </c:valAx>
      <c:spPr>
        <a:solidFill>
          <a:srgbClr val="C0C0C0"/>
        </a:solidFill>
        <a:ln w="12700">
          <a:solidFill>
            <a:srgbClr val="808080"/>
          </a:solidFill>
        </a:ln>
      </c:spPr>
    </c:plotArea>
    <c:legend>
      <c:legendPos val="r"/>
      <c:layout>
        <c:manualLayout>
          <c:xMode val="edge"/>
          <c:yMode val="edge"/>
          <c:x val="0.849"/>
          <c:y val="0.3925"/>
          <c:w val="0.14675"/>
          <c:h val="0.19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ＭＳ Ｐゴシック"/>
                <a:ea typeface="ＭＳ Ｐゴシック"/>
                <a:cs typeface="ＭＳ Ｐゴシック"/>
              </a:rPr>
              <a:t>全　国</a:t>
            </a:r>
          </a:p>
        </c:rich>
      </c:tx>
      <c:layout>
        <c:manualLayout>
          <c:xMode val="factor"/>
          <c:yMode val="factor"/>
          <c:x val="0.02125"/>
          <c:y val="0.0505"/>
        </c:manualLayout>
      </c:layout>
      <c:spPr>
        <a:noFill/>
        <a:ln>
          <a:noFill/>
        </a:ln>
      </c:spPr>
    </c:title>
    <c:view3D>
      <c:rotX val="15"/>
      <c:hPercent val="100"/>
      <c:rotY val="0"/>
      <c:depthPercent val="100"/>
      <c:rAngAx val="1"/>
    </c:view3D>
    <c:plotArea>
      <c:layout>
        <c:manualLayout>
          <c:xMode val="edge"/>
          <c:yMode val="edge"/>
          <c:x val="0.04525"/>
          <c:y val="0.28925"/>
          <c:w val="0.9395"/>
          <c:h val="0.414"/>
        </c:manualLayout>
      </c:layout>
      <c:pie3DChart>
        <c:varyColors val="1"/>
        <c:ser>
          <c:idx val="0"/>
          <c:order val="0"/>
          <c:tx>
            <c:strRef>
              <c:f>'全国との比較（戸数） '!$C$23</c:f>
              <c:strCache>
                <c:ptCount val="1"/>
                <c:pt idx="0">
                  <c:v>全国</c:v>
                </c:pt>
              </c:strCache>
            </c:strRef>
          </c:tx>
          <c:spPr>
            <a:solidFill>
              <a:srgbClr val="9999FF"/>
            </a:solidFill>
            <a:ln w="12700">
              <a:solidFill>
                <a:srgbClr val="000000"/>
              </a:solidFill>
            </a:ln>
          </c:spPr>
          <c:explosion val="16"/>
          <c:extLst>
            <c:ext xmlns:c14="http://schemas.microsoft.com/office/drawing/2007/8/2/chart" uri="{6F2FDCE9-48DA-4B69-8628-5D25D57E5C99}">
              <c14:invertSolidFillFmt>
                <c14:spPr>
                  <a:solidFill>
                    <a:srgbClr val="FFFFFF"/>
                  </a:solidFill>
                </c14:spPr>
              </c14:invertSolidFillFmt>
            </c:ext>
          </c:extLst>
          <c:dPt>
            <c:idx val="0"/>
            <c:explosion val="10"/>
            <c:spPr>
              <a:solidFill>
                <a:srgbClr val="9999FF"/>
              </a:solidFill>
              <a:ln w="12700">
                <a:solidFill>
                  <a:srgbClr val="000000"/>
                </a:solidFill>
              </a:ln>
            </c:spPr>
          </c:dPt>
          <c:dPt>
            <c:idx val="1"/>
            <c:explosion val="17"/>
            <c:spPr>
              <a:solidFill>
                <a:srgbClr val="993366"/>
              </a:solidFill>
              <a:ln w="12700">
                <a:solidFill>
                  <a:srgbClr val="000000"/>
                </a:solidFill>
              </a:ln>
            </c:spPr>
          </c:dPt>
          <c:dPt>
            <c:idx val="2"/>
            <c:explosion val="12"/>
            <c:spPr>
              <a:solidFill>
                <a:srgbClr val="FFFFCC"/>
              </a:solidFill>
              <a:ln w="12700">
                <a:solidFill>
                  <a:srgbClr val="000000"/>
                </a:solidFill>
              </a:ln>
            </c:spPr>
          </c:dPt>
          <c:dPt>
            <c:idx val="3"/>
            <c:explosion val="11"/>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'全国との比較（戸数） '!$B$24:$B$27</c:f>
              <c:strCache>
                <c:ptCount val="4"/>
                <c:pt idx="0">
                  <c:v>持家</c:v>
                </c:pt>
                <c:pt idx="1">
                  <c:v>貸家</c:v>
                </c:pt>
                <c:pt idx="2">
                  <c:v>給与</c:v>
                </c:pt>
                <c:pt idx="3">
                  <c:v>分譲</c:v>
                </c:pt>
              </c:strCache>
            </c:strRef>
          </c:cat>
          <c:val>
            <c:numRef>
              <c:f>'全国との比較（戸数） '!$C$24:$C$27</c:f>
              <c:numCache>
                <c:ptCount val="4"/>
                <c:pt idx="0">
                  <c:v>0.31599145910706783</c:v>
                </c:pt>
                <c:pt idx="1">
                  <c:v>0.4069883130600702</c:v>
                </c:pt>
                <c:pt idx="2">
                  <c:v>0.008933864867627516</c:v>
                </c:pt>
                <c:pt idx="3">
                  <c:v>0.26808636296523447</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ＭＳ Ｐゴシック"/>
                <a:ea typeface="ＭＳ Ｐゴシック"/>
                <a:cs typeface="ＭＳ Ｐゴシック"/>
              </a:rPr>
              <a:t>群馬県</a:t>
            </a:r>
          </a:p>
        </c:rich>
      </c:tx>
      <c:layout>
        <c:manualLayout>
          <c:xMode val="factor"/>
          <c:yMode val="factor"/>
          <c:x val="-0.003"/>
          <c:y val="0.0535"/>
        </c:manualLayout>
      </c:layout>
      <c:spPr>
        <a:noFill/>
        <a:ln>
          <a:noFill/>
        </a:ln>
      </c:spPr>
    </c:title>
    <c:view3D>
      <c:rotX val="15"/>
      <c:hPercent val="100"/>
      <c:rotY val="0"/>
      <c:depthPercent val="100"/>
      <c:rAngAx val="1"/>
    </c:view3D>
    <c:plotArea>
      <c:layout>
        <c:manualLayout>
          <c:xMode val="edge"/>
          <c:yMode val="edge"/>
          <c:x val="0.033"/>
          <c:y val="0.301"/>
          <c:w val="0.8945"/>
          <c:h val="0.3945"/>
        </c:manualLayout>
      </c:layout>
      <c:pie3DChart>
        <c:varyColors val="1"/>
        <c:ser>
          <c:idx val="0"/>
          <c:order val="0"/>
          <c:tx>
            <c:strRef>
              <c:f>'全国との比較（戸数） '!$D$23</c:f>
              <c:strCache>
                <c:ptCount val="1"/>
                <c:pt idx="0">
                  <c:v>群馬県</c:v>
                </c:pt>
              </c:strCache>
            </c:strRef>
          </c:tx>
          <c:spPr>
            <a:solidFill>
              <a:srgbClr val="9999FF"/>
            </a:solidFill>
            <a:ln w="12700">
              <a:solidFill>
                <a:srgbClr val="000000"/>
              </a:solid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'全国との比較（戸数） '!$B$24:$B$27</c:f>
              <c:strCache>
                <c:ptCount val="4"/>
                <c:pt idx="0">
                  <c:v>持家</c:v>
                </c:pt>
                <c:pt idx="1">
                  <c:v>貸家</c:v>
                </c:pt>
                <c:pt idx="2">
                  <c:v>給与</c:v>
                </c:pt>
                <c:pt idx="3">
                  <c:v>分譲</c:v>
                </c:pt>
              </c:strCache>
            </c:strRef>
          </c:cat>
          <c:val>
            <c:numRef>
              <c:f>'全国との比較（戸数） '!$D$24:$D$27</c:f>
              <c:numCache>
                <c:ptCount val="4"/>
                <c:pt idx="0">
                  <c:v>0.5453208787407023</c:v>
                </c:pt>
                <c:pt idx="1">
                  <c:v>0.28905033731188373</c:v>
                </c:pt>
                <c:pt idx="2">
                  <c:v>0.003805569970593323</c:v>
                </c:pt>
                <c:pt idx="3">
                  <c:v>0.16182321397682062</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全　国</a:t>
            </a:r>
          </a:p>
        </c:rich>
      </c:tx>
      <c:layout>
        <c:manualLayout>
          <c:xMode val="factor"/>
          <c:yMode val="factor"/>
          <c:x val="0.04475"/>
          <c:y val="-0.019"/>
        </c:manualLayout>
      </c:layout>
      <c:spPr>
        <a:noFill/>
        <a:ln>
          <a:noFill/>
        </a:ln>
      </c:spPr>
    </c:title>
    <c:plotArea>
      <c:layout>
        <c:manualLayout>
          <c:xMode val="edge"/>
          <c:yMode val="edge"/>
          <c:x val="0.01775"/>
          <c:y val="0.0915"/>
          <c:w val="0.9525"/>
          <c:h val="0.73475"/>
        </c:manualLayout>
      </c:layout>
      <c:lineChart>
        <c:grouping val="standard"/>
        <c:varyColors val="0"/>
        <c:ser>
          <c:idx val="0"/>
          <c:order val="0"/>
          <c:tx>
            <c:strRef>
              <c:f>'戸当たり床面積の推移'!$F$4</c:f>
              <c:strCache>
                <c:ptCount val="1"/>
                <c:pt idx="0">
                  <c:v>持家</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'戸当たり床面積の推移'!$F$6:$F$36</c:f>
              <c:numCache>
                <c:ptCount val="31"/>
                <c:pt idx="0">
                  <c:v>125.49962406332632</c:v>
                </c:pt>
                <c:pt idx="1">
                  <c:v>127.40987519710863</c:v>
                </c:pt>
                <c:pt idx="2">
                  <c:v>130.15669626109792</c:v>
                </c:pt>
                <c:pt idx="3">
                  <c:v>130.59343528136412</c:v>
                </c:pt>
                <c:pt idx="4">
                  <c:v>131.268193896449</c:v>
                </c:pt>
                <c:pt idx="5">
                  <c:v>133.97786546704546</c:v>
                </c:pt>
                <c:pt idx="6">
                  <c:v>136.76987615283267</c:v>
                </c:pt>
                <c:pt idx="7">
                  <c:v>137.26709033238026</c:v>
                </c:pt>
                <c:pt idx="8">
                  <c:v>137.45051143513308</c:v>
                </c:pt>
                <c:pt idx="9">
                  <c:v>137.0818538744068</c:v>
                </c:pt>
                <c:pt idx="10">
                  <c:v>138.75304814546405</c:v>
                </c:pt>
                <c:pt idx="11">
                  <c:v>137.37677097561684</c:v>
                </c:pt>
                <c:pt idx="12">
                  <c:v>141.03199875531584</c:v>
                </c:pt>
                <c:pt idx="13">
                  <c:v>139.1827613497055</c:v>
                </c:pt>
                <c:pt idx="14">
                  <c:v>139.03516480005112</c:v>
                </c:pt>
                <c:pt idx="15">
                  <c:v>139.3290989672688</c:v>
                </c:pt>
                <c:pt idx="16">
                  <c:v>138.95408061874556</c:v>
                </c:pt>
                <c:pt idx="17">
                  <c:v>137.026581553362</c:v>
                </c:pt>
                <c:pt idx="18">
                  <c:v>135.8108900787126</c:v>
                </c:pt>
                <c:pt idx="19">
                  <c:v>134.80303473050682</c:v>
                </c:pt>
                <c:pt idx="20">
                  <c:v>134.19204156489204</c:v>
                </c:pt>
                <c:pt idx="21">
                  <c:v>133.76298227053948</c:v>
                </c:pt>
                <c:pt idx="22">
                  <c:v>133.3</c:v>
                </c:pt>
                <c:pt idx="23">
                  <c:v>131.6</c:v>
                </c:pt>
                <c:pt idx="24">
                  <c:v>130.15995094378493</c:v>
                </c:pt>
                <c:pt idx="25">
                  <c:v>127.17376033561794</c:v>
                </c:pt>
                <c:pt idx="26">
                  <c:v>125.93105404240285</c:v>
                </c:pt>
                <c:pt idx="27">
                  <c:v>125.45602351536307</c:v>
                </c:pt>
                <c:pt idx="28">
                  <c:v>124.91163294706381</c:v>
                </c:pt>
                <c:pt idx="29">
                  <c:v>124.97999665571744</c:v>
                </c:pt>
                <c:pt idx="30">
                  <c:v>123.63857508958705</c:v>
                </c:pt>
              </c:numCache>
            </c:numRef>
          </c:val>
          <c:smooth val="0"/>
        </c:ser>
        <c:ser>
          <c:idx val="1"/>
          <c:order val="1"/>
          <c:tx>
            <c:strRef>
              <c:f>'戸当たり床面積の推移'!$H$4</c:f>
              <c:strCache>
                <c:ptCount val="1"/>
                <c:pt idx="0">
                  <c:v>貸家</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'戸当たり床面積の推移'!$H$6:$H$36</c:f>
              <c:numCache>
                <c:ptCount val="31"/>
                <c:pt idx="0">
                  <c:v>46.53902029516083</c:v>
                </c:pt>
                <c:pt idx="1">
                  <c:v>46.84335970771713</c:v>
                </c:pt>
                <c:pt idx="2">
                  <c:v>45.65442152640611</c:v>
                </c:pt>
                <c:pt idx="3">
                  <c:v>45.20854842854631</c:v>
                </c:pt>
                <c:pt idx="4">
                  <c:v>47.115802436296015</c:v>
                </c:pt>
                <c:pt idx="5">
                  <c:v>45.796486444004984</c:v>
                </c:pt>
                <c:pt idx="6">
                  <c:v>45.10685099694231</c:v>
                </c:pt>
                <c:pt idx="7">
                  <c:v>47.417883813436475</c:v>
                </c:pt>
                <c:pt idx="8">
                  <c:v>48.74045869328763</c:v>
                </c:pt>
                <c:pt idx="9">
                  <c:v>51.051476219490674</c:v>
                </c:pt>
                <c:pt idx="10">
                  <c:v>52.854820421805414</c:v>
                </c:pt>
                <c:pt idx="11">
                  <c:v>52.2991349272246</c:v>
                </c:pt>
                <c:pt idx="12">
                  <c:v>53.032592431506075</c:v>
                </c:pt>
                <c:pt idx="13">
                  <c:v>51.992154513626375</c:v>
                </c:pt>
                <c:pt idx="14">
                  <c:v>51.226901130191685</c:v>
                </c:pt>
                <c:pt idx="15">
                  <c:v>53.19494389934745</c:v>
                </c:pt>
                <c:pt idx="16">
                  <c:v>52.97555475848876</c:v>
                </c:pt>
                <c:pt idx="17">
                  <c:v>51.37989824759751</c:v>
                </c:pt>
                <c:pt idx="18">
                  <c:v>50.023542095246476</c:v>
                </c:pt>
                <c:pt idx="19">
                  <c:v>48.8122182303339</c:v>
                </c:pt>
                <c:pt idx="20">
                  <c:v>47.38280681633387</c:v>
                </c:pt>
                <c:pt idx="21">
                  <c:v>46.67268083529119</c:v>
                </c:pt>
                <c:pt idx="22">
                  <c:v>46</c:v>
                </c:pt>
                <c:pt idx="23">
                  <c:v>45.5</c:v>
                </c:pt>
                <c:pt idx="24">
                  <c:v>45.498957834454195</c:v>
                </c:pt>
                <c:pt idx="25">
                  <c:v>48.01398882050195</c:v>
                </c:pt>
                <c:pt idx="26">
                  <c:v>50.42535978618421</c:v>
                </c:pt>
                <c:pt idx="27">
                  <c:v>50.81985560563497</c:v>
                </c:pt>
                <c:pt idx="28">
                  <c:v>51.07785509721369</c:v>
                </c:pt>
                <c:pt idx="29">
                  <c:v>51.04363596068034</c:v>
                </c:pt>
                <c:pt idx="30">
                  <c:v>49.29664843444773</c:v>
                </c:pt>
              </c:numCache>
            </c:numRef>
          </c:val>
          <c:smooth val="0"/>
        </c:ser>
        <c:ser>
          <c:idx val="2"/>
          <c:order val="2"/>
          <c:tx>
            <c:strRef>
              <c:f>'戸当たり床面積の推移'!$J$4</c:f>
              <c:strCache>
                <c:ptCount val="1"/>
                <c:pt idx="0">
                  <c:v>給与住宅</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'戸当たり床面積の推移'!$J$6:$J$36</c:f>
              <c:numCache>
                <c:ptCount val="31"/>
                <c:pt idx="0">
                  <c:v>87.69491064138619</c:v>
                </c:pt>
                <c:pt idx="1">
                  <c:v>88.51704073150457</c:v>
                </c:pt>
                <c:pt idx="2">
                  <c:v>88.00910998759898</c:v>
                </c:pt>
                <c:pt idx="3">
                  <c:v>80.9441116018717</c:v>
                </c:pt>
                <c:pt idx="4">
                  <c:v>74.36723994121618</c:v>
                </c:pt>
                <c:pt idx="5">
                  <c:v>74.5751013130167</c:v>
                </c:pt>
                <c:pt idx="6">
                  <c:v>71.32596775069221</c:v>
                </c:pt>
                <c:pt idx="7">
                  <c:v>67.94005490021515</c:v>
                </c:pt>
                <c:pt idx="8">
                  <c:v>69.34681333831175</c:v>
                </c:pt>
                <c:pt idx="9">
                  <c:v>70.72478094810155</c:v>
                </c:pt>
                <c:pt idx="10">
                  <c:v>71.56816308982121</c:v>
                </c:pt>
                <c:pt idx="11">
                  <c:v>70.102326483133</c:v>
                </c:pt>
                <c:pt idx="12">
                  <c:v>70.57407049173986</c:v>
                </c:pt>
                <c:pt idx="13">
                  <c:v>72.77011591148577</c:v>
                </c:pt>
                <c:pt idx="14">
                  <c:v>75.18776762318656</c:v>
                </c:pt>
                <c:pt idx="15">
                  <c:v>69.62756126958618</c:v>
                </c:pt>
                <c:pt idx="16">
                  <c:v>71.6783145860225</c:v>
                </c:pt>
                <c:pt idx="17">
                  <c:v>68.9068035426731</c:v>
                </c:pt>
                <c:pt idx="18">
                  <c:v>72.10022014886256</c:v>
                </c:pt>
                <c:pt idx="19">
                  <c:v>70.78015059869152</c:v>
                </c:pt>
                <c:pt idx="20">
                  <c:v>68.88090938064379</c:v>
                </c:pt>
                <c:pt idx="21">
                  <c:v>67.3748678802114</c:v>
                </c:pt>
                <c:pt idx="22">
                  <c:v>66.8</c:v>
                </c:pt>
                <c:pt idx="23">
                  <c:v>63.6</c:v>
                </c:pt>
                <c:pt idx="24">
                  <c:v>65.72224727207143</c:v>
                </c:pt>
                <c:pt idx="25">
                  <c:v>53.80628826241403</c:v>
                </c:pt>
                <c:pt idx="26">
                  <c:v>69.48617021276596</c:v>
                </c:pt>
                <c:pt idx="27">
                  <c:v>69.89862724392819</c:v>
                </c:pt>
                <c:pt idx="28">
                  <c:v>70.55347187024836</c:v>
                </c:pt>
                <c:pt idx="29">
                  <c:v>80.50853566009104</c:v>
                </c:pt>
                <c:pt idx="30">
                  <c:v>65.20910130926656</c:v>
                </c:pt>
              </c:numCache>
            </c:numRef>
          </c:val>
          <c:smooth val="0"/>
        </c:ser>
        <c:ser>
          <c:idx val="3"/>
          <c:order val="3"/>
          <c:tx>
            <c:strRef>
              <c:f>'戸当たり床面積の推移'!$L$4</c:f>
              <c:strCache>
                <c:ptCount val="1"/>
                <c:pt idx="0">
                  <c:v>分譲住宅</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'戸数・床面積の推移'!$C$6:$C$36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'戸当たり床面積の推移'!$L$6:$L$36</c:f>
              <c:numCache>
                <c:ptCount val="31"/>
                <c:pt idx="0">
                  <c:v>77.41236758958647</c:v>
                </c:pt>
                <c:pt idx="1">
                  <c:v>79.81559804726467</c:v>
                </c:pt>
                <c:pt idx="2">
                  <c:v>81.49518488669116</c:v>
                </c:pt>
                <c:pt idx="3">
                  <c:v>84.41918923357237</c:v>
                </c:pt>
                <c:pt idx="4">
                  <c:v>88.27261614101366</c:v>
                </c:pt>
                <c:pt idx="5">
                  <c:v>88.88485733822341</c:v>
                </c:pt>
                <c:pt idx="6">
                  <c:v>83.66630826966617</c:v>
                </c:pt>
                <c:pt idx="7">
                  <c:v>89.57263483772522</c:v>
                </c:pt>
                <c:pt idx="8">
                  <c:v>90.31022939253458</c:v>
                </c:pt>
                <c:pt idx="9">
                  <c:v>88.71492181872698</c:v>
                </c:pt>
                <c:pt idx="10">
                  <c:v>89.15215117402967</c:v>
                </c:pt>
                <c:pt idx="11">
                  <c:v>90.58257559492378</c:v>
                </c:pt>
                <c:pt idx="12">
                  <c:v>93.09235340402626</c:v>
                </c:pt>
                <c:pt idx="13">
                  <c:v>92.44816121222836</c:v>
                </c:pt>
                <c:pt idx="14">
                  <c:v>92.76351185935532</c:v>
                </c:pt>
                <c:pt idx="15">
                  <c:v>95.36225369260838</c:v>
                </c:pt>
                <c:pt idx="16">
                  <c:v>97.47778945605535</c:v>
                </c:pt>
                <c:pt idx="17">
                  <c:v>98.06061328572508</c:v>
                </c:pt>
                <c:pt idx="18">
                  <c:v>96.12074290669047</c:v>
                </c:pt>
                <c:pt idx="19">
                  <c:v>94.95201977083802</c:v>
                </c:pt>
                <c:pt idx="20">
                  <c:v>95.85867111309749</c:v>
                </c:pt>
                <c:pt idx="21">
                  <c:v>93.82021470528662</c:v>
                </c:pt>
                <c:pt idx="22">
                  <c:v>93.8</c:v>
                </c:pt>
                <c:pt idx="23">
                  <c:v>95.8</c:v>
                </c:pt>
                <c:pt idx="24">
                  <c:v>91.47572612586181</c:v>
                </c:pt>
                <c:pt idx="25">
                  <c:v>95.30236567027325</c:v>
                </c:pt>
                <c:pt idx="26">
                  <c:v>93.5990249100588</c:v>
                </c:pt>
                <c:pt idx="27">
                  <c:v>93.06779987117606</c:v>
                </c:pt>
                <c:pt idx="28">
                  <c:v>92.39332291917007</c:v>
                </c:pt>
                <c:pt idx="29">
                  <c:v>92.24214734437464</c:v>
                </c:pt>
                <c:pt idx="30">
                  <c:v>90.78907990950763</c:v>
                </c:pt>
              </c:numCache>
            </c:numRef>
          </c:val>
          <c:smooth val="0"/>
        </c:ser>
        <c:marker val="1"/>
        <c:axId val="58419242"/>
        <c:axId val="56011131"/>
      </c:lineChart>
      <c:catAx>
        <c:axId val="5841924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
              <c:y val="0.12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011131"/>
        <c:crosses val="autoZero"/>
        <c:auto val="1"/>
        <c:lblOffset val="100"/>
        <c:tickLblSkip val="1"/>
        <c:noMultiLvlLbl val="0"/>
      </c:catAx>
      <c:valAx>
        <c:axId val="56011131"/>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18"/>
              <c:y val="0.1482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58419242"/>
        <c:crossesAt val="1"/>
        <c:crossBetween val="between"/>
        <c:dispUnits/>
      </c:valAx>
      <c:spPr>
        <a:solidFill>
          <a:srgbClr val="C0C0C0"/>
        </a:solidFill>
        <a:ln w="12700">
          <a:solidFill>
            <a:srgbClr val="808080"/>
          </a:solidFill>
        </a:ln>
      </c:spPr>
    </c:plotArea>
    <c:legend>
      <c:legendPos val="b"/>
      <c:layout>
        <c:manualLayout>
          <c:xMode val="edge"/>
          <c:yMode val="edge"/>
          <c:x val="0.137"/>
          <c:y val="0.87025"/>
          <c:w val="0.8005"/>
          <c:h val="0.11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群馬県</a:t>
            </a:r>
          </a:p>
        </c:rich>
      </c:tx>
      <c:layout>
        <c:manualLayout>
          <c:xMode val="factor"/>
          <c:yMode val="factor"/>
          <c:x val="0.03325"/>
          <c:y val="-0.019"/>
        </c:manualLayout>
      </c:layout>
      <c:spPr>
        <a:noFill/>
        <a:ln>
          <a:noFill/>
        </a:ln>
      </c:spPr>
    </c:title>
    <c:plotArea>
      <c:layout>
        <c:manualLayout>
          <c:xMode val="edge"/>
          <c:yMode val="edge"/>
          <c:x val="0.006"/>
          <c:y val="0.0945"/>
          <c:w val="0.964"/>
          <c:h val="0.74"/>
        </c:manualLayout>
      </c:layout>
      <c:lineChart>
        <c:grouping val="standard"/>
        <c:varyColors val="0"/>
        <c:ser>
          <c:idx val="1"/>
          <c:order val="0"/>
          <c:tx>
            <c:strRef>
              <c:f>'戸当たり床面積の推移'!$F$4</c:f>
              <c:strCache>
                <c:ptCount val="1"/>
                <c:pt idx="0">
                  <c:v>持家</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'戸当たり床面積の推移'!$C$6:$C$36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'戸当たり床面積の推移'!$G$6:$G$36</c:f>
              <c:numCache>
                <c:ptCount val="31"/>
                <c:pt idx="0">
                  <c:v>119.27186833282536</c:v>
                </c:pt>
                <c:pt idx="1">
                  <c:v>122.80690105583977</c:v>
                </c:pt>
                <c:pt idx="2">
                  <c:v>126.66597746304146</c:v>
                </c:pt>
                <c:pt idx="3">
                  <c:v>127.64184615384616</c:v>
                </c:pt>
                <c:pt idx="4">
                  <c:v>126.74887133182844</c:v>
                </c:pt>
                <c:pt idx="5">
                  <c:v>130.6171175330071</c:v>
                </c:pt>
                <c:pt idx="6">
                  <c:v>132.06875470278405</c:v>
                </c:pt>
                <c:pt idx="7">
                  <c:v>135.06512357787366</c:v>
                </c:pt>
                <c:pt idx="8">
                  <c:v>136.82351282774175</c:v>
                </c:pt>
                <c:pt idx="9">
                  <c:v>135.12202552490737</c:v>
                </c:pt>
                <c:pt idx="10">
                  <c:v>139.02275029216986</c:v>
                </c:pt>
                <c:pt idx="11">
                  <c:v>137.38382552613714</c:v>
                </c:pt>
                <c:pt idx="12">
                  <c:v>137.86893170831348</c:v>
                </c:pt>
                <c:pt idx="13">
                  <c:v>134.7181654163897</c:v>
                </c:pt>
                <c:pt idx="14">
                  <c:v>134.92976396085206</c:v>
                </c:pt>
                <c:pt idx="15">
                  <c:v>136.22838674925936</c:v>
                </c:pt>
                <c:pt idx="16">
                  <c:v>134.13344706662875</c:v>
                </c:pt>
                <c:pt idx="17">
                  <c:v>133.85450769606646</c:v>
                </c:pt>
                <c:pt idx="18">
                  <c:v>133.61895186628126</c:v>
                </c:pt>
                <c:pt idx="19">
                  <c:v>133.1001980659443</c:v>
                </c:pt>
                <c:pt idx="20">
                  <c:v>131.574883615306</c:v>
                </c:pt>
                <c:pt idx="21">
                  <c:v>131.7320111258919</c:v>
                </c:pt>
                <c:pt idx="22">
                  <c:v>130.4</c:v>
                </c:pt>
                <c:pt idx="23">
                  <c:v>129.1</c:v>
                </c:pt>
                <c:pt idx="24">
                  <c:v>127.4959661928544</c:v>
                </c:pt>
                <c:pt idx="25">
                  <c:v>126.66022099447514</c:v>
                </c:pt>
                <c:pt idx="26">
                  <c:v>124.9553283853802</c:v>
                </c:pt>
                <c:pt idx="27">
                  <c:v>124.5086671522214</c:v>
                </c:pt>
                <c:pt idx="28">
                  <c:v>123.26688751260262</c:v>
                </c:pt>
                <c:pt idx="29">
                  <c:v>122.65031586770718</c:v>
                </c:pt>
                <c:pt idx="30">
                  <c:v>121.20158604282315</c:v>
                </c:pt>
              </c:numCache>
            </c:numRef>
          </c:val>
          <c:smooth val="0"/>
        </c:ser>
        <c:ser>
          <c:idx val="2"/>
          <c:order val="1"/>
          <c:tx>
            <c:strRef>
              <c:f>'戸当たり床面積の推移'!$H$4</c:f>
              <c:strCache>
                <c:ptCount val="1"/>
                <c:pt idx="0">
                  <c:v>貸家</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'戸当たり床面積の推移'!$C$6:$C$36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'戸当たり床面積の推移'!$I$6:$I$36</c:f>
              <c:numCache>
                <c:ptCount val="31"/>
                <c:pt idx="0">
                  <c:v>48.98856900931414</c:v>
                </c:pt>
                <c:pt idx="1">
                  <c:v>46.01076358110675</c:v>
                </c:pt>
                <c:pt idx="2">
                  <c:v>48.174414696986666</c:v>
                </c:pt>
                <c:pt idx="3">
                  <c:v>47.4095</c:v>
                </c:pt>
                <c:pt idx="4">
                  <c:v>46.76109428839929</c:v>
                </c:pt>
                <c:pt idx="5">
                  <c:v>41.20666951688756</c:v>
                </c:pt>
                <c:pt idx="6">
                  <c:v>42.55283075991523</c:v>
                </c:pt>
                <c:pt idx="7">
                  <c:v>45.69468061914105</c:v>
                </c:pt>
                <c:pt idx="8">
                  <c:v>47.06394214211916</c:v>
                </c:pt>
                <c:pt idx="9">
                  <c:v>49.49789708065314</c:v>
                </c:pt>
                <c:pt idx="10">
                  <c:v>50.02430555555556</c:v>
                </c:pt>
                <c:pt idx="11">
                  <c:v>48.1254440769325</c:v>
                </c:pt>
                <c:pt idx="12">
                  <c:v>49.59559376679205</c:v>
                </c:pt>
                <c:pt idx="13">
                  <c:v>48.288597491448115</c:v>
                </c:pt>
                <c:pt idx="14">
                  <c:v>49.1909654026288</c:v>
                </c:pt>
                <c:pt idx="15">
                  <c:v>51.571716493113875</c:v>
                </c:pt>
                <c:pt idx="16">
                  <c:v>51.632423756019264</c:v>
                </c:pt>
                <c:pt idx="17">
                  <c:v>49.20031031807603</c:v>
                </c:pt>
                <c:pt idx="18">
                  <c:v>47.69550173010381</c:v>
                </c:pt>
                <c:pt idx="19">
                  <c:v>47.31342383107089</c:v>
                </c:pt>
                <c:pt idx="20">
                  <c:v>48.08736602793115</c:v>
                </c:pt>
                <c:pt idx="21">
                  <c:v>45.110481586402265</c:v>
                </c:pt>
                <c:pt idx="22">
                  <c:v>44.9</c:v>
                </c:pt>
                <c:pt idx="23">
                  <c:v>45.8</c:v>
                </c:pt>
                <c:pt idx="24">
                  <c:v>44.25959780621572</c:v>
                </c:pt>
                <c:pt idx="25">
                  <c:v>47.42286995515695</c:v>
                </c:pt>
                <c:pt idx="26">
                  <c:v>51.606684427222085</c:v>
                </c:pt>
                <c:pt idx="27">
                  <c:v>50.90141659439144</c:v>
                </c:pt>
                <c:pt idx="28">
                  <c:v>52.836363636363636</c:v>
                </c:pt>
                <c:pt idx="29">
                  <c:v>53.38672399892502</c:v>
                </c:pt>
                <c:pt idx="30">
                  <c:v>53.17175344105326</c:v>
                </c:pt>
              </c:numCache>
            </c:numRef>
          </c:val>
          <c:smooth val="0"/>
        </c:ser>
        <c:ser>
          <c:idx val="3"/>
          <c:order val="2"/>
          <c:tx>
            <c:strRef>
              <c:f>'戸当たり床面積の推移'!$J$4</c:f>
              <c:strCache>
                <c:ptCount val="1"/>
                <c:pt idx="0">
                  <c:v>給与住宅</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cat>
            <c:strRef>
              <c:f>'戸当たり床面積の推移'!$C$6:$C$36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'戸当たり床面積の推移'!$K$6:$K$36</c:f>
              <c:numCache>
                <c:ptCount val="31"/>
                <c:pt idx="0">
                  <c:v>70.65482233502539</c:v>
                </c:pt>
                <c:pt idx="1">
                  <c:v>74.9349593495935</c:v>
                </c:pt>
                <c:pt idx="2">
                  <c:v>75.74431818181819</c:v>
                </c:pt>
                <c:pt idx="3">
                  <c:v>72</c:v>
                </c:pt>
                <c:pt idx="4">
                  <c:v>54.50691244239631</c:v>
                </c:pt>
                <c:pt idx="5">
                  <c:v>45.6254295532646</c:v>
                </c:pt>
                <c:pt idx="6">
                  <c:v>52.03703703703704</c:v>
                </c:pt>
                <c:pt idx="7">
                  <c:v>54.61512791991101</c:v>
                </c:pt>
                <c:pt idx="8">
                  <c:v>60.490566037735846</c:v>
                </c:pt>
                <c:pt idx="9">
                  <c:v>52.87294117647059</c:v>
                </c:pt>
                <c:pt idx="10">
                  <c:v>63.74235807860262</c:v>
                </c:pt>
                <c:pt idx="11">
                  <c:v>47.54255319148936</c:v>
                </c:pt>
                <c:pt idx="12">
                  <c:v>64.51567944250871</c:v>
                </c:pt>
                <c:pt idx="13">
                  <c:v>57.07083333333333</c:v>
                </c:pt>
                <c:pt idx="14">
                  <c:v>69.45121951219512</c:v>
                </c:pt>
                <c:pt idx="15">
                  <c:v>60.36813186813187</c:v>
                </c:pt>
                <c:pt idx="16">
                  <c:v>53.50253807106599</c:v>
                </c:pt>
                <c:pt idx="17">
                  <c:v>63.91228070175438</c:v>
                </c:pt>
                <c:pt idx="18">
                  <c:v>69.38610038610038</c:v>
                </c:pt>
                <c:pt idx="19">
                  <c:v>84.6896551724138</c:v>
                </c:pt>
                <c:pt idx="20">
                  <c:v>91.4</c:v>
                </c:pt>
                <c:pt idx="21">
                  <c:v>71.37241379310345</c:v>
                </c:pt>
                <c:pt idx="22">
                  <c:v>64.1</c:v>
                </c:pt>
                <c:pt idx="23">
                  <c:v>61.8</c:v>
                </c:pt>
                <c:pt idx="24">
                  <c:v>66.33587786259542</c:v>
                </c:pt>
                <c:pt idx="25">
                  <c:v>70.87931034482759</c:v>
                </c:pt>
                <c:pt idx="26">
                  <c:v>65.1829268292683</c:v>
                </c:pt>
                <c:pt idx="27">
                  <c:v>75</c:v>
                </c:pt>
                <c:pt idx="28">
                  <c:v>39.34285714285714</c:v>
                </c:pt>
                <c:pt idx="29">
                  <c:v>106.4375</c:v>
                </c:pt>
                <c:pt idx="30">
                  <c:v>42.52272727272727</c:v>
                </c:pt>
              </c:numCache>
            </c:numRef>
          </c:val>
          <c:smooth val="0"/>
        </c:ser>
        <c:ser>
          <c:idx val="4"/>
          <c:order val="3"/>
          <c:tx>
            <c:strRef>
              <c:f>'戸当たり床面積の推移'!$L$4</c:f>
              <c:strCache>
                <c:ptCount val="1"/>
                <c:pt idx="0">
                  <c:v>分譲住宅</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'戸当たり床面積の推移'!$C$6:$C$36</c:f>
              <c:strCache>
                <c:ptCount val="31"/>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strCache>
            </c:strRef>
          </c:cat>
          <c:val>
            <c:numRef>
              <c:f>'戸当たり床面積の推移'!$M$6:$M$36</c:f>
              <c:numCache>
                <c:ptCount val="31"/>
                <c:pt idx="0">
                  <c:v>85.23744292237443</c:v>
                </c:pt>
                <c:pt idx="1">
                  <c:v>73.69356597600873</c:v>
                </c:pt>
                <c:pt idx="2">
                  <c:v>79.78296296296297</c:v>
                </c:pt>
                <c:pt idx="3">
                  <c:v>93.64713375796178</c:v>
                </c:pt>
                <c:pt idx="4">
                  <c:v>76.15562719812426</c:v>
                </c:pt>
                <c:pt idx="5">
                  <c:v>77.48751693439132</c:v>
                </c:pt>
                <c:pt idx="6">
                  <c:v>77.32394758851407</c:v>
                </c:pt>
                <c:pt idx="7">
                  <c:v>84.33311345646437</c:v>
                </c:pt>
                <c:pt idx="8">
                  <c:v>92.9185393258427</c:v>
                </c:pt>
                <c:pt idx="9">
                  <c:v>97.0915750915751</c:v>
                </c:pt>
                <c:pt idx="10">
                  <c:v>101.98765432098766</c:v>
                </c:pt>
                <c:pt idx="11">
                  <c:v>103.1561946902655</c:v>
                </c:pt>
                <c:pt idx="12">
                  <c:v>102.83429118773947</c:v>
                </c:pt>
                <c:pt idx="13">
                  <c:v>94.99132730015083</c:v>
                </c:pt>
                <c:pt idx="14">
                  <c:v>91.96619864794592</c:v>
                </c:pt>
                <c:pt idx="15">
                  <c:v>96.17199612403101</c:v>
                </c:pt>
                <c:pt idx="16">
                  <c:v>103.7275703994761</c:v>
                </c:pt>
                <c:pt idx="17">
                  <c:v>98.491127348643</c:v>
                </c:pt>
                <c:pt idx="18">
                  <c:v>91.32347504621072</c:v>
                </c:pt>
                <c:pt idx="19">
                  <c:v>95.74474474474475</c:v>
                </c:pt>
                <c:pt idx="20">
                  <c:v>102.3953488372093</c:v>
                </c:pt>
                <c:pt idx="21">
                  <c:v>104.06256517205422</c:v>
                </c:pt>
                <c:pt idx="22">
                  <c:v>105.6</c:v>
                </c:pt>
                <c:pt idx="23">
                  <c:v>101.8</c:v>
                </c:pt>
                <c:pt idx="24">
                  <c:v>106.53995299647474</c:v>
                </c:pt>
                <c:pt idx="25">
                  <c:v>104.76010101010101</c:v>
                </c:pt>
                <c:pt idx="26">
                  <c:v>104.69833119383826</c:v>
                </c:pt>
                <c:pt idx="27">
                  <c:v>105.9119336311423</c:v>
                </c:pt>
                <c:pt idx="28">
                  <c:v>104.5843621399177</c:v>
                </c:pt>
                <c:pt idx="29">
                  <c:v>104.63549060542798</c:v>
                </c:pt>
                <c:pt idx="30">
                  <c:v>106.74986638161411</c:v>
                </c:pt>
              </c:numCache>
            </c:numRef>
          </c:val>
          <c:smooth val="0"/>
        </c:ser>
        <c:marker val="1"/>
        <c:axId val="34338132"/>
        <c:axId val="40607733"/>
      </c:lineChart>
      <c:catAx>
        <c:axId val="3433813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
              <c:y val="0.1237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crossAx val="40607733"/>
        <c:crosses val="autoZero"/>
        <c:auto val="1"/>
        <c:lblOffset val="100"/>
        <c:tickLblSkip val="1"/>
        <c:noMultiLvlLbl val="0"/>
      </c:catAx>
      <c:valAx>
        <c:axId val="40607733"/>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1875"/>
              <c:y val="0.1487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34338132"/>
        <c:crossesAt val="1"/>
        <c:crossBetween val="between"/>
        <c:dispUnits/>
      </c:valAx>
      <c:spPr>
        <a:solidFill>
          <a:srgbClr val="C0C0C0"/>
        </a:solidFill>
        <a:ln w="12700">
          <a:solidFill>
            <a:srgbClr val="808080"/>
          </a:solidFill>
        </a:ln>
      </c:spPr>
    </c:plotArea>
    <c:legend>
      <c:legendPos val="b"/>
      <c:layout>
        <c:manualLayout>
          <c:xMode val="edge"/>
          <c:yMode val="edge"/>
          <c:x val="0.1355"/>
          <c:y val="0.87625"/>
          <c:w val="0.81025"/>
          <c:h val="0.11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51</xdr:row>
      <xdr:rowOff>9525</xdr:rowOff>
    </xdr:from>
    <xdr:to>
      <xdr:col>9</xdr:col>
      <xdr:colOff>571500</xdr:colOff>
      <xdr:row>74</xdr:row>
      <xdr:rowOff>0</xdr:rowOff>
    </xdr:to>
    <xdr:graphicFrame>
      <xdr:nvGraphicFramePr>
        <xdr:cNvPr id="1" name="Chart 3"/>
        <xdr:cNvGraphicFramePr/>
      </xdr:nvGraphicFramePr>
      <xdr:xfrm>
        <a:off x="142875" y="8753475"/>
        <a:ext cx="6600825" cy="39338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76</xdr:row>
      <xdr:rowOff>0</xdr:rowOff>
    </xdr:from>
    <xdr:to>
      <xdr:col>9</xdr:col>
      <xdr:colOff>542925</xdr:colOff>
      <xdr:row>99</xdr:row>
      <xdr:rowOff>0</xdr:rowOff>
    </xdr:to>
    <xdr:graphicFrame>
      <xdr:nvGraphicFramePr>
        <xdr:cNvPr id="2" name="Chart 4"/>
        <xdr:cNvGraphicFramePr/>
      </xdr:nvGraphicFramePr>
      <xdr:xfrm>
        <a:off x="161925" y="13030200"/>
        <a:ext cx="6553200" cy="39433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101</xdr:row>
      <xdr:rowOff>0</xdr:rowOff>
    </xdr:from>
    <xdr:to>
      <xdr:col>9</xdr:col>
      <xdr:colOff>523875</xdr:colOff>
      <xdr:row>123</xdr:row>
      <xdr:rowOff>161925</xdr:rowOff>
    </xdr:to>
    <xdr:graphicFrame>
      <xdr:nvGraphicFramePr>
        <xdr:cNvPr id="3" name="Chart 5"/>
        <xdr:cNvGraphicFramePr/>
      </xdr:nvGraphicFramePr>
      <xdr:xfrm>
        <a:off x="180975" y="17316450"/>
        <a:ext cx="6515100" cy="3933825"/>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0</xdr:row>
      <xdr:rowOff>123825</xdr:rowOff>
    </xdr:from>
    <xdr:to>
      <xdr:col>9</xdr:col>
      <xdr:colOff>542925</xdr:colOff>
      <xdr:row>23</xdr:row>
      <xdr:rowOff>114300</xdr:rowOff>
    </xdr:to>
    <xdr:graphicFrame>
      <xdr:nvGraphicFramePr>
        <xdr:cNvPr id="4" name="Chart 7"/>
        <xdr:cNvGraphicFramePr/>
      </xdr:nvGraphicFramePr>
      <xdr:xfrm>
        <a:off x="133350" y="123825"/>
        <a:ext cx="6581775" cy="3933825"/>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26</xdr:row>
      <xdr:rowOff>9525</xdr:rowOff>
    </xdr:from>
    <xdr:to>
      <xdr:col>9</xdr:col>
      <xdr:colOff>552450</xdr:colOff>
      <xdr:row>49</xdr:row>
      <xdr:rowOff>9525</xdr:rowOff>
    </xdr:to>
    <xdr:graphicFrame>
      <xdr:nvGraphicFramePr>
        <xdr:cNvPr id="5" name="Chart 8"/>
        <xdr:cNvGraphicFramePr/>
      </xdr:nvGraphicFramePr>
      <xdr:xfrm>
        <a:off x="142875" y="4467225"/>
        <a:ext cx="6581775" cy="394335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131</xdr:row>
      <xdr:rowOff>19050</xdr:rowOff>
    </xdr:from>
    <xdr:to>
      <xdr:col>4</xdr:col>
      <xdr:colOff>552450</xdr:colOff>
      <xdr:row>148</xdr:row>
      <xdr:rowOff>19050</xdr:rowOff>
    </xdr:to>
    <xdr:graphicFrame>
      <xdr:nvGraphicFramePr>
        <xdr:cNvPr id="6" name="Chart 9"/>
        <xdr:cNvGraphicFramePr/>
      </xdr:nvGraphicFramePr>
      <xdr:xfrm>
        <a:off x="57150" y="22621875"/>
        <a:ext cx="3238500" cy="2914650"/>
      </xdr:xfrm>
      <a:graphic>
        <a:graphicData uri="http://schemas.openxmlformats.org/drawingml/2006/chart">
          <c:chart xmlns:c="http://schemas.openxmlformats.org/drawingml/2006/chart" r:id="rId6"/>
        </a:graphicData>
      </a:graphic>
    </xdr:graphicFrame>
    <xdr:clientData/>
  </xdr:twoCellAnchor>
  <xdr:twoCellAnchor>
    <xdr:from>
      <xdr:col>5</xdr:col>
      <xdr:colOff>133350</xdr:colOff>
      <xdr:row>131</xdr:row>
      <xdr:rowOff>19050</xdr:rowOff>
    </xdr:from>
    <xdr:to>
      <xdr:col>9</xdr:col>
      <xdr:colOff>638175</xdr:colOff>
      <xdr:row>148</xdr:row>
      <xdr:rowOff>38100</xdr:rowOff>
    </xdr:to>
    <xdr:graphicFrame>
      <xdr:nvGraphicFramePr>
        <xdr:cNvPr id="7" name="Chart 10"/>
        <xdr:cNvGraphicFramePr/>
      </xdr:nvGraphicFramePr>
      <xdr:xfrm>
        <a:off x="3562350" y="22621875"/>
        <a:ext cx="3248025" cy="29337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154</xdr:row>
      <xdr:rowOff>104775</xdr:rowOff>
    </xdr:from>
    <xdr:to>
      <xdr:col>4</xdr:col>
      <xdr:colOff>542925</xdr:colOff>
      <xdr:row>172</xdr:row>
      <xdr:rowOff>114300</xdr:rowOff>
    </xdr:to>
    <xdr:graphicFrame>
      <xdr:nvGraphicFramePr>
        <xdr:cNvPr id="8" name="Chart 11"/>
        <xdr:cNvGraphicFramePr/>
      </xdr:nvGraphicFramePr>
      <xdr:xfrm>
        <a:off x="0" y="26793825"/>
        <a:ext cx="3286125" cy="3095625"/>
      </xdr:xfrm>
      <a:graphic>
        <a:graphicData uri="http://schemas.openxmlformats.org/drawingml/2006/chart">
          <c:chart xmlns:c="http://schemas.openxmlformats.org/drawingml/2006/chart" r:id="rId8"/>
        </a:graphicData>
      </a:graphic>
    </xdr:graphicFrame>
    <xdr:clientData/>
  </xdr:twoCellAnchor>
  <xdr:twoCellAnchor>
    <xdr:from>
      <xdr:col>5</xdr:col>
      <xdr:colOff>142875</xdr:colOff>
      <xdr:row>154</xdr:row>
      <xdr:rowOff>114300</xdr:rowOff>
    </xdr:from>
    <xdr:to>
      <xdr:col>9</xdr:col>
      <xdr:colOff>647700</xdr:colOff>
      <xdr:row>172</xdr:row>
      <xdr:rowOff>114300</xdr:rowOff>
    </xdr:to>
    <xdr:graphicFrame>
      <xdr:nvGraphicFramePr>
        <xdr:cNvPr id="9" name="Chart 12"/>
        <xdr:cNvGraphicFramePr/>
      </xdr:nvGraphicFramePr>
      <xdr:xfrm>
        <a:off x="3571875" y="26803350"/>
        <a:ext cx="3248025" cy="3086100"/>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kenjuuka03\60_juutakug\&#65316;&#65313;&#65332;&#65313;&#12288;&#65318;&#65321;&#65324;&#65317;\01&#20849;&#26377;\My%20Document\&#26032;&#35373;&#30528;&#24037;\H15\&#30528;&#24037;&#25144;&#25968;H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地域別（建て方別）"/>
      <sheetName val="地域別（利用関係別）"/>
      <sheetName val="床面積"/>
      <sheetName val="前年度比較"/>
      <sheetName val="構造別"/>
      <sheetName val="推移"/>
      <sheetName val="工法別"/>
      <sheetName val="１年間比較"/>
    </sheetNames>
    <sheetDataSet>
      <sheetData sheetId="1">
        <row r="14">
          <cell r="D14">
            <v>135</v>
          </cell>
          <cell r="E14">
            <v>183</v>
          </cell>
          <cell r="F14">
            <v>147</v>
          </cell>
          <cell r="G14">
            <v>163</v>
          </cell>
          <cell r="H14">
            <v>196</v>
          </cell>
          <cell r="I14">
            <v>150</v>
          </cell>
          <cell r="J14">
            <v>136</v>
          </cell>
          <cell r="K14">
            <v>114</v>
          </cell>
          <cell r="L14">
            <v>128</v>
          </cell>
          <cell r="M14">
            <v>88</v>
          </cell>
          <cell r="N14">
            <v>101</v>
          </cell>
          <cell r="O14">
            <v>146</v>
          </cell>
        </row>
        <row r="15">
          <cell r="D15">
            <v>71</v>
          </cell>
          <cell r="E15">
            <v>36</v>
          </cell>
          <cell r="F15">
            <v>69</v>
          </cell>
          <cell r="G15">
            <v>52</v>
          </cell>
          <cell r="H15">
            <v>18</v>
          </cell>
          <cell r="I15">
            <v>72</v>
          </cell>
          <cell r="J15">
            <v>69</v>
          </cell>
          <cell r="K15">
            <v>119</v>
          </cell>
          <cell r="L15">
            <v>160</v>
          </cell>
          <cell r="M15">
            <v>95</v>
          </cell>
          <cell r="N15">
            <v>88</v>
          </cell>
          <cell r="O15">
            <v>105</v>
          </cell>
        </row>
        <row r="17">
          <cell r="D17">
            <v>117</v>
          </cell>
          <cell r="E17">
            <v>155</v>
          </cell>
          <cell r="F17">
            <v>238</v>
          </cell>
          <cell r="G17">
            <v>179</v>
          </cell>
          <cell r="H17">
            <v>116</v>
          </cell>
          <cell r="I17">
            <v>131</v>
          </cell>
          <cell r="J17">
            <v>187</v>
          </cell>
          <cell r="K17">
            <v>96</v>
          </cell>
          <cell r="L17">
            <v>111</v>
          </cell>
          <cell r="M17">
            <v>80</v>
          </cell>
          <cell r="N17">
            <v>87</v>
          </cell>
          <cell r="O17">
            <v>187</v>
          </cell>
        </row>
        <row r="18">
          <cell r="D18">
            <v>32</v>
          </cell>
          <cell r="E18">
            <v>24</v>
          </cell>
          <cell r="F18">
            <v>74</v>
          </cell>
          <cell r="G18">
            <v>116</v>
          </cell>
          <cell r="H18">
            <v>85</v>
          </cell>
          <cell r="I18">
            <v>40</v>
          </cell>
          <cell r="J18">
            <v>101</v>
          </cell>
          <cell r="K18">
            <v>65</v>
          </cell>
          <cell r="L18">
            <v>99</v>
          </cell>
          <cell r="M18">
            <v>160</v>
          </cell>
          <cell r="N18">
            <v>41</v>
          </cell>
          <cell r="O18">
            <v>237</v>
          </cell>
        </row>
        <row r="20">
          <cell r="D20">
            <v>35</v>
          </cell>
          <cell r="E20">
            <v>55</v>
          </cell>
          <cell r="F20">
            <v>48</v>
          </cell>
          <cell r="G20">
            <v>25</v>
          </cell>
          <cell r="H20">
            <v>43</v>
          </cell>
          <cell r="I20">
            <v>25</v>
          </cell>
          <cell r="J20">
            <v>38</v>
          </cell>
          <cell r="K20">
            <v>26</v>
          </cell>
          <cell r="L20">
            <v>80</v>
          </cell>
          <cell r="M20">
            <v>12</v>
          </cell>
          <cell r="N20">
            <v>33</v>
          </cell>
          <cell r="O20">
            <v>36</v>
          </cell>
        </row>
        <row r="21">
          <cell r="D21">
            <v>38</v>
          </cell>
          <cell r="E21">
            <v>0</v>
          </cell>
          <cell r="F21">
            <v>10</v>
          </cell>
          <cell r="G21">
            <v>8</v>
          </cell>
          <cell r="H21">
            <v>30</v>
          </cell>
          <cell r="I21">
            <v>0</v>
          </cell>
          <cell r="J21">
            <v>11</v>
          </cell>
          <cell r="K21">
            <v>4</v>
          </cell>
          <cell r="L21">
            <v>28</v>
          </cell>
          <cell r="M21">
            <v>14</v>
          </cell>
          <cell r="N21">
            <v>0</v>
          </cell>
          <cell r="O21">
            <v>0</v>
          </cell>
        </row>
        <row r="23">
          <cell r="D23">
            <v>83</v>
          </cell>
          <cell r="E23">
            <v>75</v>
          </cell>
          <cell r="F23">
            <v>140</v>
          </cell>
          <cell r="G23">
            <v>51</v>
          </cell>
          <cell r="H23">
            <v>158</v>
          </cell>
          <cell r="I23">
            <v>97</v>
          </cell>
          <cell r="J23">
            <v>89</v>
          </cell>
          <cell r="K23">
            <v>67</v>
          </cell>
          <cell r="L23">
            <v>120</v>
          </cell>
          <cell r="M23">
            <v>54</v>
          </cell>
          <cell r="N23">
            <v>68</v>
          </cell>
          <cell r="O23">
            <v>88</v>
          </cell>
        </row>
        <row r="24">
          <cell r="D24">
            <v>24</v>
          </cell>
          <cell r="E24">
            <v>22</v>
          </cell>
          <cell r="F24">
            <v>72</v>
          </cell>
          <cell r="G24">
            <v>15</v>
          </cell>
          <cell r="H24">
            <v>49</v>
          </cell>
          <cell r="I24">
            <v>28</v>
          </cell>
          <cell r="J24">
            <v>65</v>
          </cell>
          <cell r="K24">
            <v>16</v>
          </cell>
          <cell r="L24">
            <v>95</v>
          </cell>
          <cell r="M24">
            <v>40</v>
          </cell>
          <cell r="N24">
            <v>26</v>
          </cell>
          <cell r="O24">
            <v>56</v>
          </cell>
        </row>
        <row r="26">
          <cell r="D26">
            <v>117</v>
          </cell>
          <cell r="E26">
            <v>110</v>
          </cell>
          <cell r="F26">
            <v>161</v>
          </cell>
          <cell r="G26">
            <v>63</v>
          </cell>
          <cell r="H26">
            <v>97</v>
          </cell>
          <cell r="I26">
            <v>116</v>
          </cell>
          <cell r="J26">
            <v>105</v>
          </cell>
          <cell r="K26">
            <v>55</v>
          </cell>
          <cell r="L26">
            <v>125</v>
          </cell>
          <cell r="M26">
            <v>105</v>
          </cell>
          <cell r="N26">
            <v>145</v>
          </cell>
          <cell r="O26">
            <v>112</v>
          </cell>
        </row>
        <row r="27">
          <cell r="D27">
            <v>81</v>
          </cell>
          <cell r="E27">
            <v>18</v>
          </cell>
          <cell r="F27">
            <v>92</v>
          </cell>
          <cell r="G27">
            <v>7</v>
          </cell>
          <cell r="H27">
            <v>102</v>
          </cell>
          <cell r="I27">
            <v>59</v>
          </cell>
          <cell r="J27">
            <v>70</v>
          </cell>
          <cell r="K27">
            <v>48</v>
          </cell>
          <cell r="L27">
            <v>41</v>
          </cell>
          <cell r="M27">
            <v>8</v>
          </cell>
          <cell r="N27">
            <v>20</v>
          </cell>
          <cell r="O27">
            <v>4</v>
          </cell>
        </row>
        <row r="29">
          <cell r="D29">
            <v>25</v>
          </cell>
          <cell r="E29">
            <v>17</v>
          </cell>
          <cell r="F29">
            <v>51</v>
          </cell>
          <cell r="G29">
            <v>23</v>
          </cell>
          <cell r="H29">
            <v>13</v>
          </cell>
          <cell r="I29">
            <v>68</v>
          </cell>
          <cell r="J29">
            <v>23</v>
          </cell>
          <cell r="K29">
            <v>8</v>
          </cell>
          <cell r="L29">
            <v>15</v>
          </cell>
          <cell r="M29">
            <v>5</v>
          </cell>
          <cell r="N29">
            <v>3</v>
          </cell>
          <cell r="O29">
            <v>16</v>
          </cell>
        </row>
        <row r="30">
          <cell r="D30">
            <v>0</v>
          </cell>
          <cell r="E30">
            <v>4</v>
          </cell>
          <cell r="F30">
            <v>23</v>
          </cell>
          <cell r="G30">
            <v>21</v>
          </cell>
          <cell r="H30">
            <v>0</v>
          </cell>
          <cell r="I30">
            <v>10</v>
          </cell>
          <cell r="J30">
            <v>18</v>
          </cell>
          <cell r="K30">
            <v>0</v>
          </cell>
          <cell r="L30">
            <v>0</v>
          </cell>
          <cell r="M30">
            <v>0</v>
          </cell>
          <cell r="N30">
            <v>0</v>
          </cell>
          <cell r="O30">
            <v>0</v>
          </cell>
        </row>
        <row r="32">
          <cell r="D32">
            <v>28</v>
          </cell>
          <cell r="E32">
            <v>24</v>
          </cell>
          <cell r="F32">
            <v>42</v>
          </cell>
          <cell r="G32">
            <v>13</v>
          </cell>
          <cell r="H32">
            <v>25</v>
          </cell>
          <cell r="I32">
            <v>60</v>
          </cell>
          <cell r="J32">
            <v>70</v>
          </cell>
          <cell r="K32">
            <v>30</v>
          </cell>
          <cell r="L32">
            <v>37</v>
          </cell>
          <cell r="M32">
            <v>62</v>
          </cell>
          <cell r="N32">
            <v>22</v>
          </cell>
          <cell r="O32">
            <v>78</v>
          </cell>
        </row>
        <row r="33">
          <cell r="D33">
            <v>18</v>
          </cell>
          <cell r="E33">
            <v>40</v>
          </cell>
          <cell r="F33">
            <v>6</v>
          </cell>
          <cell r="G33">
            <v>0</v>
          </cell>
          <cell r="H33">
            <v>0</v>
          </cell>
          <cell r="I33">
            <v>25</v>
          </cell>
          <cell r="J33">
            <v>4</v>
          </cell>
          <cell r="K33">
            <v>25</v>
          </cell>
          <cell r="L33">
            <v>0</v>
          </cell>
          <cell r="M33">
            <v>0</v>
          </cell>
          <cell r="N33">
            <v>0</v>
          </cell>
          <cell r="O33">
            <v>6</v>
          </cell>
        </row>
        <row r="35">
          <cell r="D35">
            <v>18</v>
          </cell>
          <cell r="E35">
            <v>41</v>
          </cell>
          <cell r="F35">
            <v>55</v>
          </cell>
          <cell r="G35">
            <v>14</v>
          </cell>
          <cell r="H35">
            <v>32</v>
          </cell>
          <cell r="I35">
            <v>17</v>
          </cell>
          <cell r="J35">
            <v>30</v>
          </cell>
          <cell r="K35">
            <v>13</v>
          </cell>
          <cell r="L35">
            <v>11</v>
          </cell>
          <cell r="M35">
            <v>20</v>
          </cell>
          <cell r="N35">
            <v>13</v>
          </cell>
          <cell r="O35">
            <v>27</v>
          </cell>
        </row>
        <row r="36">
          <cell r="D36">
            <v>0</v>
          </cell>
          <cell r="E36">
            <v>0</v>
          </cell>
          <cell r="F36">
            <v>14</v>
          </cell>
          <cell r="G36">
            <v>0</v>
          </cell>
          <cell r="H36">
            <v>0</v>
          </cell>
          <cell r="I36">
            <v>39</v>
          </cell>
          <cell r="J36">
            <v>12</v>
          </cell>
          <cell r="K36">
            <v>20</v>
          </cell>
          <cell r="L36">
            <v>6</v>
          </cell>
          <cell r="M36">
            <v>0</v>
          </cell>
          <cell r="N36">
            <v>0</v>
          </cell>
          <cell r="O36">
            <v>4</v>
          </cell>
        </row>
        <row r="38">
          <cell r="D38">
            <v>30</v>
          </cell>
          <cell r="E38">
            <v>34</v>
          </cell>
          <cell r="F38">
            <v>60</v>
          </cell>
          <cell r="G38">
            <v>20</v>
          </cell>
          <cell r="H38">
            <v>29</v>
          </cell>
          <cell r="I38">
            <v>22</v>
          </cell>
          <cell r="J38">
            <v>31</v>
          </cell>
          <cell r="K38">
            <v>26</v>
          </cell>
          <cell r="L38">
            <v>31</v>
          </cell>
          <cell r="M38">
            <v>14</v>
          </cell>
          <cell r="N38">
            <v>21</v>
          </cell>
          <cell r="O38">
            <v>30</v>
          </cell>
        </row>
        <row r="39">
          <cell r="D39">
            <v>4</v>
          </cell>
          <cell r="E39">
            <v>6</v>
          </cell>
          <cell r="F39">
            <v>0</v>
          </cell>
          <cell r="G39">
            <v>3</v>
          </cell>
          <cell r="H39">
            <v>8</v>
          </cell>
          <cell r="I39">
            <v>0</v>
          </cell>
          <cell r="J39">
            <v>0</v>
          </cell>
          <cell r="K39">
            <v>0</v>
          </cell>
          <cell r="L39">
            <v>0</v>
          </cell>
          <cell r="M39">
            <v>0</v>
          </cell>
          <cell r="N39">
            <v>0</v>
          </cell>
          <cell r="O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D37"/>
  <sheetViews>
    <sheetView showGridLines="0" tabSelected="1" zoomScaleSheetLayoutView="100" zoomScalePageLayoutView="0" workbookViewId="0" topLeftCell="A1">
      <pane xSplit="2" ySplit="4" topLeftCell="C5" activePane="bottomRight" state="frozen"/>
      <selection pane="topLeft" activeCell="C24" sqref="C24"/>
      <selection pane="topRight" activeCell="C24" sqref="C24"/>
      <selection pane="bottomLeft" activeCell="C24" sqref="C24"/>
      <selection pane="bottomRight" activeCell="A1" sqref="A1"/>
    </sheetView>
  </sheetViews>
  <sheetFormatPr defaultColWidth="11.25390625" defaultRowHeight="14.25" customHeight="1"/>
  <cols>
    <col min="1" max="1" width="2.625" style="89" customWidth="1"/>
    <col min="2" max="2" width="5.625" style="89" customWidth="1"/>
    <col min="3" max="4" width="7.125" style="89" customWidth="1"/>
    <col min="5" max="5" width="10.125" style="89" customWidth="1"/>
    <col min="6" max="6" width="7.00390625" style="89" customWidth="1"/>
    <col min="7" max="7" width="6.50390625" style="89" customWidth="1"/>
    <col min="8" max="8" width="9.50390625" style="89" customWidth="1"/>
    <col min="9" max="9" width="6.50390625" style="89" customWidth="1"/>
    <col min="10" max="10" width="8.875" style="89" customWidth="1"/>
    <col min="11" max="11" width="6.50390625" style="89" customWidth="1"/>
    <col min="12" max="12" width="8.875" style="89" customWidth="1"/>
    <col min="13" max="13" width="6.50390625" style="89" customWidth="1"/>
    <col min="14" max="14" width="8.875" style="89" customWidth="1"/>
    <col min="15" max="15" width="6.50390625" style="89" customWidth="1"/>
    <col min="16" max="16" width="9.75390625" style="89" customWidth="1"/>
    <col min="17" max="17" width="6.50390625" style="89" customWidth="1"/>
    <col min="18" max="18" width="8.875" style="89" customWidth="1"/>
    <col min="19" max="20" width="9.125" style="89" customWidth="1"/>
    <col min="21" max="22" width="11.25390625" style="89" customWidth="1"/>
    <col min="23" max="23" width="11.25390625" style="92" customWidth="1"/>
    <col min="24" max="16384" width="11.25390625" style="89" customWidth="1"/>
  </cols>
  <sheetData>
    <row r="1" spans="2:20" ht="27" customHeight="1" thickBot="1">
      <c r="B1" s="127" t="s">
        <v>230</v>
      </c>
      <c r="G1" s="90"/>
      <c r="P1" s="91"/>
      <c r="T1" s="190" t="s">
        <v>0</v>
      </c>
    </row>
    <row r="2" spans="2:30" ht="18" customHeight="1" thickBot="1" thickTop="1">
      <c r="B2" s="93"/>
      <c r="C2" s="913" t="s">
        <v>121</v>
      </c>
      <c r="D2" s="914"/>
      <c r="E2" s="914"/>
      <c r="F2" s="915"/>
      <c r="G2" s="920" t="s">
        <v>168</v>
      </c>
      <c r="H2" s="920"/>
      <c r="I2" s="920"/>
      <c r="J2" s="920"/>
      <c r="K2" s="920"/>
      <c r="L2" s="920"/>
      <c r="M2" s="920"/>
      <c r="N2" s="921"/>
      <c r="O2" s="922" t="s">
        <v>122</v>
      </c>
      <c r="P2" s="923"/>
      <c r="Q2" s="923"/>
      <c r="R2" s="923"/>
      <c r="S2" s="922" t="s">
        <v>123</v>
      </c>
      <c r="T2" s="924"/>
      <c r="U2" s="94"/>
      <c r="V2" s="95"/>
      <c r="W2" s="95"/>
      <c r="X2" s="95"/>
      <c r="Y2" s="95"/>
      <c r="Z2" s="95"/>
      <c r="AA2" s="95"/>
      <c r="AD2" s="92"/>
    </row>
    <row r="3" spans="2:20" ht="18" customHeight="1" thickBot="1">
      <c r="B3" s="96" t="s">
        <v>113</v>
      </c>
      <c r="C3" s="916"/>
      <c r="D3" s="917"/>
      <c r="E3" s="917"/>
      <c r="F3" s="918"/>
      <c r="G3" s="910" t="s">
        <v>116</v>
      </c>
      <c r="H3" s="919"/>
      <c r="I3" s="910" t="s">
        <v>124</v>
      </c>
      <c r="J3" s="919"/>
      <c r="K3" s="910" t="s">
        <v>117</v>
      </c>
      <c r="L3" s="919"/>
      <c r="M3" s="910" t="s">
        <v>118</v>
      </c>
      <c r="N3" s="919"/>
      <c r="O3" s="910" t="s">
        <v>119</v>
      </c>
      <c r="P3" s="919"/>
      <c r="Q3" s="910" t="s">
        <v>120</v>
      </c>
      <c r="R3" s="911"/>
      <c r="S3" s="97" t="s">
        <v>10</v>
      </c>
      <c r="T3" s="98" t="s">
        <v>11</v>
      </c>
    </row>
    <row r="4" spans="2:20" ht="18" customHeight="1" thickBot="1">
      <c r="B4" s="128"/>
      <c r="C4" s="910" t="s">
        <v>114</v>
      </c>
      <c r="D4" s="911"/>
      <c r="E4" s="912" t="s">
        <v>115</v>
      </c>
      <c r="F4" s="911"/>
      <c r="G4" s="129" t="s">
        <v>12</v>
      </c>
      <c r="H4" s="130" t="s">
        <v>16</v>
      </c>
      <c r="I4" s="129" t="s">
        <v>12</v>
      </c>
      <c r="J4" s="130" t="s">
        <v>16</v>
      </c>
      <c r="K4" s="129" t="s">
        <v>12</v>
      </c>
      <c r="L4" s="130" t="s">
        <v>16</v>
      </c>
      <c r="M4" s="129" t="s">
        <v>12</v>
      </c>
      <c r="N4" s="130" t="s">
        <v>16</v>
      </c>
      <c r="O4" s="129" t="s">
        <v>12</v>
      </c>
      <c r="P4" s="130" t="s">
        <v>16</v>
      </c>
      <c r="Q4" s="129" t="s">
        <v>12</v>
      </c>
      <c r="R4" s="130" t="s">
        <v>16</v>
      </c>
      <c r="S4" s="129" t="s">
        <v>169</v>
      </c>
      <c r="T4" s="131" t="s">
        <v>170</v>
      </c>
    </row>
    <row r="5" spans="2:20" ht="18" customHeight="1" thickTop="1">
      <c r="B5" s="132">
        <v>4</v>
      </c>
      <c r="C5" s="324">
        <f>G5+I5+K5+M5</f>
        <v>879</v>
      </c>
      <c r="D5" s="502">
        <f>(C5-C24)/C24</f>
        <v>-0.10030706243602866</v>
      </c>
      <c r="E5" s="496">
        <f>H5+J5+L5+N5</f>
        <v>91798</v>
      </c>
      <c r="F5" s="497">
        <f>(E5-E24)/E24</f>
        <v>-0.06011119188278778</v>
      </c>
      <c r="G5" s="511">
        <v>530</v>
      </c>
      <c r="H5" s="626">
        <v>64852</v>
      </c>
      <c r="I5" s="511">
        <v>219</v>
      </c>
      <c r="J5" s="626">
        <v>12730</v>
      </c>
      <c r="K5" s="511">
        <v>0</v>
      </c>
      <c r="L5" s="626">
        <v>0</v>
      </c>
      <c r="M5" s="511">
        <v>130</v>
      </c>
      <c r="N5" s="626">
        <v>14216</v>
      </c>
      <c r="O5" s="621">
        <v>804</v>
      </c>
      <c r="P5" s="626">
        <v>87710</v>
      </c>
      <c r="Q5" s="621">
        <v>75</v>
      </c>
      <c r="R5" s="626">
        <v>4088</v>
      </c>
      <c r="S5" s="691">
        <f>(G5+M5)/C5</f>
        <v>0.7508532423208191</v>
      </c>
      <c r="T5" s="692">
        <f>1-S5</f>
        <v>0.24914675767918093</v>
      </c>
    </row>
    <row r="6" spans="2:20" ht="18" customHeight="1">
      <c r="B6" s="109">
        <v>5</v>
      </c>
      <c r="C6" s="324">
        <f aca="true" t="shared" si="0" ref="C6:C16">G6+I6+K6+M6</f>
        <v>784</v>
      </c>
      <c r="D6" s="501">
        <f aca="true" t="shared" si="1" ref="D6:D16">(C6-C25)/C25</f>
        <v>-0.26522961574507964</v>
      </c>
      <c r="E6" s="325">
        <f aca="true" t="shared" si="2" ref="E6:E16">H6+J6+L6+N6</f>
        <v>82013</v>
      </c>
      <c r="F6" s="503">
        <f aca="true" t="shared" si="3" ref="F6:F16">(E6-E25)/E25</f>
        <v>-0.264905707729815</v>
      </c>
      <c r="G6" s="512">
        <v>459</v>
      </c>
      <c r="H6" s="516">
        <v>55954</v>
      </c>
      <c r="I6" s="512">
        <v>147</v>
      </c>
      <c r="J6" s="516">
        <v>7973</v>
      </c>
      <c r="K6" s="512">
        <v>1</v>
      </c>
      <c r="L6" s="516">
        <v>84</v>
      </c>
      <c r="M6" s="512">
        <v>177</v>
      </c>
      <c r="N6" s="516">
        <v>18002</v>
      </c>
      <c r="O6" s="622">
        <v>704</v>
      </c>
      <c r="P6" s="516">
        <v>75146</v>
      </c>
      <c r="Q6" s="622">
        <v>80</v>
      </c>
      <c r="R6" s="516">
        <v>6867</v>
      </c>
      <c r="S6" s="693">
        <f aca="true" t="shared" si="4" ref="S6:S17">(G6+M6)/C6</f>
        <v>0.8112244897959183</v>
      </c>
      <c r="T6" s="694">
        <f aca="true" t="shared" si="5" ref="T6:T17">1-S6</f>
        <v>0.18877551020408168</v>
      </c>
    </row>
    <row r="7" spans="2:20" ht="18" customHeight="1">
      <c r="B7" s="109">
        <v>6</v>
      </c>
      <c r="C7" s="324">
        <f t="shared" si="0"/>
        <v>1013</v>
      </c>
      <c r="D7" s="499">
        <f t="shared" si="1"/>
        <v>-0.2017336485421592</v>
      </c>
      <c r="E7" s="325">
        <f t="shared" si="2"/>
        <v>96185</v>
      </c>
      <c r="F7" s="503">
        <f t="shared" si="3"/>
        <v>-0.22377616734186614</v>
      </c>
      <c r="G7" s="512">
        <v>511</v>
      </c>
      <c r="H7" s="516">
        <v>61560</v>
      </c>
      <c r="I7" s="512">
        <v>356</v>
      </c>
      <c r="J7" s="516">
        <v>18799</v>
      </c>
      <c r="K7" s="512">
        <v>2</v>
      </c>
      <c r="L7" s="516">
        <v>178</v>
      </c>
      <c r="M7" s="512">
        <v>144</v>
      </c>
      <c r="N7" s="516">
        <v>15648</v>
      </c>
      <c r="O7" s="622">
        <v>905</v>
      </c>
      <c r="P7" s="516">
        <v>91872</v>
      </c>
      <c r="Q7" s="622">
        <v>108</v>
      </c>
      <c r="R7" s="516">
        <v>4313</v>
      </c>
      <c r="S7" s="693">
        <f t="shared" si="4"/>
        <v>0.646594274432379</v>
      </c>
      <c r="T7" s="694">
        <f t="shared" si="5"/>
        <v>0.35340572556762095</v>
      </c>
    </row>
    <row r="8" spans="2:20" ht="18" customHeight="1">
      <c r="B8" s="109">
        <v>7</v>
      </c>
      <c r="C8" s="324">
        <f t="shared" si="0"/>
        <v>1029</v>
      </c>
      <c r="D8" s="499">
        <f t="shared" si="1"/>
        <v>-0.07547169811320754</v>
      </c>
      <c r="E8" s="325">
        <f t="shared" si="2"/>
        <v>98688</v>
      </c>
      <c r="F8" s="503">
        <f t="shared" si="3"/>
        <v>-0.15733387980941646</v>
      </c>
      <c r="G8" s="512">
        <v>505</v>
      </c>
      <c r="H8" s="516">
        <v>59676</v>
      </c>
      <c r="I8" s="512">
        <v>331</v>
      </c>
      <c r="J8" s="516">
        <v>18377</v>
      </c>
      <c r="K8" s="512">
        <v>0</v>
      </c>
      <c r="L8" s="516">
        <v>0</v>
      </c>
      <c r="M8" s="512">
        <v>193</v>
      </c>
      <c r="N8" s="516">
        <v>20635</v>
      </c>
      <c r="O8" s="622">
        <v>887</v>
      </c>
      <c r="P8" s="516">
        <v>90777</v>
      </c>
      <c r="Q8" s="622">
        <v>142</v>
      </c>
      <c r="R8" s="516">
        <v>7911</v>
      </c>
      <c r="S8" s="693">
        <f t="shared" si="4"/>
        <v>0.6783284742468416</v>
      </c>
      <c r="T8" s="694">
        <f t="shared" si="5"/>
        <v>0.3216715257531584</v>
      </c>
    </row>
    <row r="9" spans="2:20" ht="18" customHeight="1">
      <c r="B9" s="109">
        <v>8</v>
      </c>
      <c r="C9" s="324">
        <f t="shared" si="0"/>
        <v>887</v>
      </c>
      <c r="D9" s="499">
        <f t="shared" si="1"/>
        <v>-0.16869728209934395</v>
      </c>
      <c r="E9" s="325">
        <f t="shared" si="2"/>
        <v>89496</v>
      </c>
      <c r="F9" s="503">
        <f t="shared" si="3"/>
        <v>-0.2059410684340813</v>
      </c>
      <c r="G9" s="512">
        <v>527</v>
      </c>
      <c r="H9" s="516">
        <v>63324</v>
      </c>
      <c r="I9" s="512">
        <v>219</v>
      </c>
      <c r="J9" s="516">
        <v>11144</v>
      </c>
      <c r="K9" s="512">
        <v>0</v>
      </c>
      <c r="L9" s="516">
        <v>0</v>
      </c>
      <c r="M9" s="512">
        <v>141</v>
      </c>
      <c r="N9" s="516">
        <v>15028</v>
      </c>
      <c r="O9" s="622">
        <v>814</v>
      </c>
      <c r="P9" s="516">
        <v>86497</v>
      </c>
      <c r="Q9" s="622">
        <v>73</v>
      </c>
      <c r="R9" s="516">
        <v>2999</v>
      </c>
      <c r="S9" s="693">
        <f t="shared" si="4"/>
        <v>0.7531003382187148</v>
      </c>
      <c r="T9" s="694">
        <f t="shared" si="5"/>
        <v>0.2468996617812852</v>
      </c>
    </row>
    <row r="10" spans="2:20" ht="18" customHeight="1">
      <c r="B10" s="109">
        <v>9</v>
      </c>
      <c r="C10" s="324">
        <f t="shared" si="0"/>
        <v>865</v>
      </c>
      <c r="D10" s="499">
        <f t="shared" si="1"/>
        <v>-0.28036605657237934</v>
      </c>
      <c r="E10" s="325">
        <f t="shared" si="2"/>
        <v>89649</v>
      </c>
      <c r="F10" s="503">
        <f t="shared" si="3"/>
        <v>-0.2717147592123221</v>
      </c>
      <c r="G10" s="512">
        <v>524</v>
      </c>
      <c r="H10" s="516">
        <v>63169</v>
      </c>
      <c r="I10" s="512">
        <v>170</v>
      </c>
      <c r="J10" s="516">
        <v>8790</v>
      </c>
      <c r="K10" s="512">
        <v>8</v>
      </c>
      <c r="L10" s="516">
        <v>324</v>
      </c>
      <c r="M10" s="512">
        <v>163</v>
      </c>
      <c r="N10" s="516">
        <v>17366</v>
      </c>
      <c r="O10" s="622">
        <v>815</v>
      </c>
      <c r="P10" s="516">
        <v>87659</v>
      </c>
      <c r="Q10" s="622">
        <v>50</v>
      </c>
      <c r="R10" s="516">
        <v>1990</v>
      </c>
      <c r="S10" s="693">
        <f t="shared" si="4"/>
        <v>0.7942196531791907</v>
      </c>
      <c r="T10" s="694">
        <f t="shared" si="5"/>
        <v>0.20578034682080926</v>
      </c>
    </row>
    <row r="11" spans="2:20" ht="18" customHeight="1">
      <c r="B11" s="109">
        <v>10</v>
      </c>
      <c r="C11" s="324">
        <f t="shared" si="0"/>
        <v>1007</v>
      </c>
      <c r="D11" s="499">
        <f t="shared" si="1"/>
        <v>-0.20458135860979462</v>
      </c>
      <c r="E11" s="325">
        <f t="shared" si="2"/>
        <v>100821</v>
      </c>
      <c r="F11" s="503">
        <f t="shared" si="3"/>
        <v>-0.2428297848372198</v>
      </c>
      <c r="G11" s="513">
        <v>571</v>
      </c>
      <c r="H11" s="516">
        <v>68694</v>
      </c>
      <c r="I11" s="513">
        <v>279</v>
      </c>
      <c r="J11" s="516">
        <v>15030</v>
      </c>
      <c r="K11" s="513">
        <v>1</v>
      </c>
      <c r="L11" s="516">
        <v>319</v>
      </c>
      <c r="M11" s="513">
        <v>156</v>
      </c>
      <c r="N11" s="516">
        <v>16778</v>
      </c>
      <c r="O11" s="622">
        <v>955</v>
      </c>
      <c r="P11" s="516">
        <v>98726</v>
      </c>
      <c r="Q11" s="622">
        <v>52</v>
      </c>
      <c r="R11" s="516">
        <v>2095</v>
      </c>
      <c r="S11" s="693">
        <f t="shared" si="4"/>
        <v>0.7219463753723933</v>
      </c>
      <c r="T11" s="694">
        <f t="shared" si="5"/>
        <v>0.27805362462760674</v>
      </c>
    </row>
    <row r="12" spans="2:20" ht="18" customHeight="1">
      <c r="B12" s="109">
        <v>11</v>
      </c>
      <c r="C12" s="324">
        <f t="shared" si="0"/>
        <v>1168</v>
      </c>
      <c r="D12" s="499">
        <f t="shared" si="1"/>
        <v>-0.2330925804333552</v>
      </c>
      <c r="E12" s="325">
        <f t="shared" si="2"/>
        <v>110928</v>
      </c>
      <c r="F12" s="503">
        <f t="shared" si="3"/>
        <v>-0.28549252500789046</v>
      </c>
      <c r="G12" s="514">
        <v>613</v>
      </c>
      <c r="H12" s="516">
        <v>75884</v>
      </c>
      <c r="I12" s="514">
        <v>374</v>
      </c>
      <c r="J12" s="516">
        <v>18066</v>
      </c>
      <c r="K12" s="514">
        <v>30</v>
      </c>
      <c r="L12" s="516">
        <v>724</v>
      </c>
      <c r="M12" s="514">
        <v>151</v>
      </c>
      <c r="N12" s="516">
        <v>16254</v>
      </c>
      <c r="O12" s="622">
        <v>1005</v>
      </c>
      <c r="P12" s="516">
        <v>104883</v>
      </c>
      <c r="Q12" s="622">
        <v>163</v>
      </c>
      <c r="R12" s="516">
        <v>6045</v>
      </c>
      <c r="S12" s="693">
        <f t="shared" si="4"/>
        <v>0.6541095890410958</v>
      </c>
      <c r="T12" s="694">
        <f t="shared" si="5"/>
        <v>0.34589041095890416</v>
      </c>
    </row>
    <row r="13" spans="2:20" ht="18" customHeight="1">
      <c r="B13" s="332">
        <v>12</v>
      </c>
      <c r="C13" s="324">
        <f t="shared" si="0"/>
        <v>1130</v>
      </c>
      <c r="D13" s="499">
        <f t="shared" si="1"/>
        <v>-0.13740458015267176</v>
      </c>
      <c r="E13" s="325">
        <f t="shared" si="2"/>
        <v>111653</v>
      </c>
      <c r="F13" s="503">
        <f t="shared" si="3"/>
        <v>-0.1372617198667872</v>
      </c>
      <c r="G13" s="513">
        <v>566</v>
      </c>
      <c r="H13" s="515">
        <v>69173</v>
      </c>
      <c r="I13" s="513">
        <v>350</v>
      </c>
      <c r="J13" s="515">
        <v>19687</v>
      </c>
      <c r="K13" s="513">
        <v>2</v>
      </c>
      <c r="L13" s="515">
        <v>242</v>
      </c>
      <c r="M13" s="513">
        <v>212</v>
      </c>
      <c r="N13" s="515">
        <v>22551</v>
      </c>
      <c r="O13" s="622">
        <v>1085</v>
      </c>
      <c r="P13" s="515">
        <v>108829</v>
      </c>
      <c r="Q13" s="622">
        <v>45</v>
      </c>
      <c r="R13" s="515">
        <v>2824</v>
      </c>
      <c r="S13" s="695">
        <f t="shared" si="4"/>
        <v>0.6884955752212389</v>
      </c>
      <c r="T13" s="694">
        <f t="shared" si="5"/>
        <v>0.31150442477876106</v>
      </c>
    </row>
    <row r="14" spans="2:23" s="522" customFormat="1" ht="18" customHeight="1">
      <c r="B14" s="517">
        <v>1</v>
      </c>
      <c r="C14" s="518">
        <f t="shared" si="0"/>
        <v>1133</v>
      </c>
      <c r="D14" s="519">
        <f t="shared" si="1"/>
        <v>0.036596523330283626</v>
      </c>
      <c r="E14" s="520">
        <f t="shared" si="2"/>
        <v>107828</v>
      </c>
      <c r="F14" s="521">
        <f t="shared" si="3"/>
        <v>-0.01886243073311435</v>
      </c>
      <c r="G14" s="514">
        <v>593</v>
      </c>
      <c r="H14" s="516">
        <v>73014</v>
      </c>
      <c r="I14" s="514">
        <v>391</v>
      </c>
      <c r="J14" s="516">
        <v>18969</v>
      </c>
      <c r="K14" s="514">
        <v>0</v>
      </c>
      <c r="L14" s="516">
        <v>0</v>
      </c>
      <c r="M14" s="514">
        <v>149</v>
      </c>
      <c r="N14" s="516">
        <v>15845</v>
      </c>
      <c r="O14" s="622">
        <v>959</v>
      </c>
      <c r="P14" s="516">
        <v>100149</v>
      </c>
      <c r="Q14" s="622">
        <v>174</v>
      </c>
      <c r="R14" s="516">
        <v>7679</v>
      </c>
      <c r="S14" s="696">
        <f t="shared" si="4"/>
        <v>0.6548984995586937</v>
      </c>
      <c r="T14" s="697">
        <f t="shared" si="5"/>
        <v>0.3451015004413063</v>
      </c>
      <c r="W14" s="523"/>
    </row>
    <row r="15" spans="2:20" ht="18" customHeight="1">
      <c r="B15" s="332">
        <v>2</v>
      </c>
      <c r="C15" s="324">
        <f t="shared" si="0"/>
        <v>860</v>
      </c>
      <c r="D15" s="499">
        <f t="shared" si="1"/>
        <v>-0.23893805309734514</v>
      </c>
      <c r="E15" s="325">
        <f t="shared" si="2"/>
        <v>85365</v>
      </c>
      <c r="F15" s="503">
        <f t="shared" si="3"/>
        <v>-0.2481901608158808</v>
      </c>
      <c r="G15" s="514">
        <v>472</v>
      </c>
      <c r="H15" s="516">
        <v>55792</v>
      </c>
      <c r="I15" s="514">
        <v>231</v>
      </c>
      <c r="J15" s="516">
        <v>12784</v>
      </c>
      <c r="K15" s="514">
        <v>0</v>
      </c>
      <c r="L15" s="516">
        <v>0</v>
      </c>
      <c r="M15" s="514">
        <v>157</v>
      </c>
      <c r="N15" s="516">
        <v>16789</v>
      </c>
      <c r="O15" s="622">
        <v>786</v>
      </c>
      <c r="P15" s="516">
        <v>81885</v>
      </c>
      <c r="Q15" s="622">
        <v>74</v>
      </c>
      <c r="R15" s="516">
        <v>3480</v>
      </c>
      <c r="S15" s="698">
        <f t="shared" si="4"/>
        <v>0.7313953488372092</v>
      </c>
      <c r="T15" s="699">
        <f t="shared" si="5"/>
        <v>0.26860465116279075</v>
      </c>
    </row>
    <row r="16" spans="2:20" ht="18" customHeight="1" thickBot="1">
      <c r="B16" s="333">
        <v>3</v>
      </c>
      <c r="C16" s="494">
        <f t="shared" si="0"/>
        <v>807</v>
      </c>
      <c r="D16" s="500">
        <f t="shared" si="1"/>
        <v>-0.3207070707070707</v>
      </c>
      <c r="E16" s="495">
        <f t="shared" si="2"/>
        <v>79052</v>
      </c>
      <c r="F16" s="498">
        <f t="shared" si="3"/>
        <v>-0.30519006811689736</v>
      </c>
      <c r="G16" s="529">
        <v>434</v>
      </c>
      <c r="H16" s="530">
        <v>53084</v>
      </c>
      <c r="I16" s="529">
        <v>275</v>
      </c>
      <c r="J16" s="530">
        <v>15351</v>
      </c>
      <c r="K16" s="529">
        <v>0</v>
      </c>
      <c r="L16" s="530">
        <v>0</v>
      </c>
      <c r="M16" s="529">
        <v>98</v>
      </c>
      <c r="N16" s="530">
        <v>10617</v>
      </c>
      <c r="O16" s="623">
        <v>786</v>
      </c>
      <c r="P16" s="624">
        <v>77890</v>
      </c>
      <c r="Q16" s="623">
        <v>21</v>
      </c>
      <c r="R16" s="625">
        <v>1162</v>
      </c>
      <c r="S16" s="700">
        <f t="shared" si="4"/>
        <v>0.6592317224287485</v>
      </c>
      <c r="T16" s="701">
        <f t="shared" si="5"/>
        <v>0.3407682775712515</v>
      </c>
    </row>
    <row r="17" spans="2:20" ht="18" customHeight="1" thickBot="1" thickTop="1">
      <c r="B17" s="334" t="s">
        <v>196</v>
      </c>
      <c r="C17" s="331">
        <f>SUM(C5:C16)</f>
        <v>11562</v>
      </c>
      <c r="D17" s="328">
        <f>(C17-C36)/C36</f>
        <v>-0.18606124604012672</v>
      </c>
      <c r="E17" s="329">
        <f>SUM(E5:E16)</f>
        <v>1143476</v>
      </c>
      <c r="F17" s="337">
        <f>(E17-E36)/E36</f>
        <v>-0.2065327285230235</v>
      </c>
      <c r="G17" s="327">
        <f aca="true" t="shared" si="6" ref="G17:O17">SUM(G5:G16)</f>
        <v>6305</v>
      </c>
      <c r="H17" s="330">
        <f t="shared" si="6"/>
        <v>764176</v>
      </c>
      <c r="I17" s="327">
        <f t="shared" si="6"/>
        <v>3342</v>
      </c>
      <c r="J17" s="330">
        <f t="shared" si="6"/>
        <v>177700</v>
      </c>
      <c r="K17" s="327">
        <f t="shared" si="6"/>
        <v>44</v>
      </c>
      <c r="L17" s="330">
        <f t="shared" si="6"/>
        <v>1871</v>
      </c>
      <c r="M17" s="327">
        <f t="shared" si="6"/>
        <v>1871</v>
      </c>
      <c r="N17" s="330">
        <f t="shared" si="6"/>
        <v>199729</v>
      </c>
      <c r="O17" s="327">
        <f t="shared" si="6"/>
        <v>10505</v>
      </c>
      <c r="P17" s="330">
        <f>SUM(P5:P16)</f>
        <v>1092023</v>
      </c>
      <c r="Q17" s="327">
        <f>SUM(Q5:Q16)</f>
        <v>1057</v>
      </c>
      <c r="R17" s="330">
        <f>SUM(R5:R16)</f>
        <v>51453</v>
      </c>
      <c r="S17" s="338">
        <f t="shared" si="4"/>
        <v>0.7071440927175229</v>
      </c>
      <c r="T17" s="339">
        <f t="shared" si="5"/>
        <v>0.2928559072824771</v>
      </c>
    </row>
    <row r="18" spans="2:10" ht="18" customHeight="1" thickTop="1">
      <c r="B18" s="100"/>
      <c r="C18" s="101" t="s">
        <v>192</v>
      </c>
      <c r="F18" s="273"/>
      <c r="J18" s="102"/>
    </row>
    <row r="19" spans="3:8" ht="13.5">
      <c r="C19" s="103"/>
      <c r="H19" s="104"/>
    </row>
    <row r="20" ht="13.5"/>
    <row r="21" spans="2:6" ht="13.5">
      <c r="B21" s="641"/>
      <c r="C21" s="641"/>
      <c r="D21" s="641"/>
      <c r="E21" s="641"/>
      <c r="F21" s="641"/>
    </row>
    <row r="22" spans="2:6" ht="13.5">
      <c r="B22" s="645"/>
      <c r="C22" s="645" t="s">
        <v>231</v>
      </c>
      <c r="D22" s="645"/>
      <c r="E22" s="645"/>
      <c r="F22" s="641"/>
    </row>
    <row r="23" spans="2:6" ht="13.5">
      <c r="B23" s="645"/>
      <c r="C23" s="645" t="s">
        <v>217</v>
      </c>
      <c r="D23" s="645"/>
      <c r="E23" s="645" t="s">
        <v>218</v>
      </c>
      <c r="F23" s="641"/>
    </row>
    <row r="24" spans="2:8" ht="14.25" customHeight="1">
      <c r="B24" s="645"/>
      <c r="C24" s="689">
        <v>977</v>
      </c>
      <c r="D24" s="689"/>
      <c r="E24" s="689">
        <v>97669</v>
      </c>
      <c r="F24" s="642"/>
      <c r="G24" s="145"/>
      <c r="H24" s="145"/>
    </row>
    <row r="25" spans="2:11" ht="14.25" customHeight="1">
      <c r="B25" s="645"/>
      <c r="C25" s="689">
        <v>1067</v>
      </c>
      <c r="D25" s="689"/>
      <c r="E25" s="689">
        <v>111568</v>
      </c>
      <c r="F25" s="642"/>
      <c r="G25" s="145"/>
      <c r="H25" s="145"/>
      <c r="J25" s="104"/>
      <c r="K25" s="104"/>
    </row>
    <row r="26" spans="2:8" ht="14.25" customHeight="1">
      <c r="B26" s="645"/>
      <c r="C26" s="689">
        <v>1269</v>
      </c>
      <c r="D26" s="689"/>
      <c r="E26" s="689">
        <v>123914</v>
      </c>
      <c r="F26" s="642"/>
      <c r="G26" s="145"/>
      <c r="H26" s="145"/>
    </row>
    <row r="27" spans="2:8" ht="14.25" customHeight="1">
      <c r="B27" s="645"/>
      <c r="C27" s="689">
        <v>1113</v>
      </c>
      <c r="D27" s="689"/>
      <c r="E27" s="689">
        <v>117114</v>
      </c>
      <c r="F27" s="642"/>
      <c r="G27" s="145"/>
      <c r="H27" s="145"/>
    </row>
    <row r="28" spans="2:8" ht="14.25" customHeight="1">
      <c r="B28" s="645"/>
      <c r="C28" s="689">
        <v>1067</v>
      </c>
      <c r="D28" s="689"/>
      <c r="E28" s="689">
        <v>112707</v>
      </c>
      <c r="F28" s="642"/>
      <c r="G28" s="145"/>
      <c r="H28" s="145"/>
    </row>
    <row r="29" spans="2:8" ht="14.25" customHeight="1">
      <c r="B29" s="645"/>
      <c r="C29" s="689">
        <v>1202</v>
      </c>
      <c r="D29" s="689"/>
      <c r="E29" s="689">
        <v>123096</v>
      </c>
      <c r="F29" s="642"/>
      <c r="G29" s="145"/>
      <c r="H29" s="145"/>
    </row>
    <row r="30" spans="2:8" ht="14.25" customHeight="1">
      <c r="B30" s="645"/>
      <c r="C30" s="689">
        <v>1266</v>
      </c>
      <c r="D30" s="689"/>
      <c r="E30" s="689">
        <v>133155</v>
      </c>
      <c r="F30" s="642"/>
      <c r="G30" s="145"/>
      <c r="H30" s="145"/>
    </row>
    <row r="31" spans="2:8" ht="14.25" customHeight="1">
      <c r="B31" s="645"/>
      <c r="C31" s="689">
        <v>1523</v>
      </c>
      <c r="D31" s="689"/>
      <c r="E31" s="689">
        <v>155251</v>
      </c>
      <c r="F31" s="642"/>
      <c r="G31" s="145"/>
      <c r="H31" s="145"/>
    </row>
    <row r="32" spans="2:8" ht="14.25" customHeight="1">
      <c r="B32" s="645"/>
      <c r="C32" s="689">
        <v>1310</v>
      </c>
      <c r="D32" s="689"/>
      <c r="E32" s="689">
        <v>129417</v>
      </c>
      <c r="F32" s="642"/>
      <c r="G32" s="145"/>
      <c r="H32" s="145"/>
    </row>
    <row r="33" spans="2:8" ht="14.25" customHeight="1">
      <c r="B33" s="645"/>
      <c r="C33" s="689">
        <v>1093</v>
      </c>
      <c r="D33" s="689"/>
      <c r="E33" s="689">
        <v>109901</v>
      </c>
      <c r="F33" s="642"/>
      <c r="G33" s="145"/>
      <c r="H33" s="145"/>
    </row>
    <row r="34" spans="2:8" ht="14.25" customHeight="1">
      <c r="B34" s="645"/>
      <c r="C34" s="689">
        <v>1130</v>
      </c>
      <c r="D34" s="689"/>
      <c r="E34" s="689">
        <v>113546</v>
      </c>
      <c r="F34" s="642"/>
      <c r="G34" s="145"/>
      <c r="H34" s="145"/>
    </row>
    <row r="35" spans="2:8" ht="14.25" customHeight="1">
      <c r="B35" s="645"/>
      <c r="C35" s="689">
        <v>1188</v>
      </c>
      <c r="D35" s="689"/>
      <c r="E35" s="689">
        <v>113775</v>
      </c>
      <c r="F35" s="642"/>
      <c r="G35" s="145"/>
      <c r="H35" s="145"/>
    </row>
    <row r="36" spans="2:8" ht="14.25" customHeight="1">
      <c r="B36" s="690" t="s">
        <v>222</v>
      </c>
      <c r="C36" s="689">
        <v>14205</v>
      </c>
      <c r="D36" s="689"/>
      <c r="E36" s="689">
        <v>1441113</v>
      </c>
      <c r="F36" s="642"/>
      <c r="G36" s="145"/>
      <c r="H36" s="145"/>
    </row>
    <row r="37" spans="2:6" ht="14.25" customHeight="1">
      <c r="B37" s="641"/>
      <c r="C37" s="641"/>
      <c r="D37" s="641"/>
      <c r="E37" s="641"/>
      <c r="F37" s="641"/>
    </row>
  </sheetData>
  <sheetProtection/>
  <mergeCells count="12">
    <mergeCell ref="O2:R2"/>
    <mergeCell ref="S2:T2"/>
    <mergeCell ref="Q3:R3"/>
    <mergeCell ref="O3:P3"/>
    <mergeCell ref="M3:N3"/>
    <mergeCell ref="K3:L3"/>
    <mergeCell ref="C4:D4"/>
    <mergeCell ref="E4:F4"/>
    <mergeCell ref="C2:F3"/>
    <mergeCell ref="I3:J3"/>
    <mergeCell ref="G3:H3"/>
    <mergeCell ref="G2:N2"/>
  </mergeCells>
  <printOptions horizontalCentered="1"/>
  <pageMargins left="0.31" right="0.28" top="0.984251968503937" bottom="0.984251968503937" header="0.5118110236220472" footer="0.5118110236220472"/>
  <pageSetup fitToHeight="1" fitToWidth="1" horizontalDpi="300" verticalDpi="300" orientation="landscape" paperSize="9" scale="95" r:id="rId1"/>
  <ignoredErrors>
    <ignoredError sqref="E5:E17 D17 F1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B1:AX33"/>
  <sheetViews>
    <sheetView showGridLines="0" zoomScaleSheetLayoutView="100" zoomScalePageLayoutView="0" workbookViewId="0" topLeftCell="A1">
      <pane xSplit="2" ySplit="5" topLeftCell="C6" activePane="bottomRight" state="frozen"/>
      <selection pane="topLeft" activeCell="C24" sqref="C24"/>
      <selection pane="topRight" activeCell="C24" sqref="C24"/>
      <selection pane="bottomLeft" activeCell="C24" sqref="C24"/>
      <selection pane="bottomRight" activeCell="A1" sqref="A1"/>
    </sheetView>
  </sheetViews>
  <sheetFormatPr defaultColWidth="11.25390625" defaultRowHeight="14.25" customHeight="1"/>
  <cols>
    <col min="1" max="1" width="2.00390625" style="89" customWidth="1"/>
    <col min="2" max="2" width="4.75390625" style="89" customWidth="1"/>
    <col min="3" max="4" width="8.50390625" style="89" bestFit="1" customWidth="1"/>
    <col min="5" max="5" width="10.00390625" style="89" hidden="1" customWidth="1"/>
    <col min="6" max="6" width="7.125" style="89" customWidth="1"/>
    <col min="7" max="7" width="6.50390625" style="89" customWidth="1"/>
    <col min="8" max="8" width="6.75390625" style="89" hidden="1" customWidth="1"/>
    <col min="9" max="10" width="6.75390625" style="89" customWidth="1"/>
    <col min="11" max="11" width="6.75390625" style="89" hidden="1" customWidth="1"/>
    <col min="12" max="13" width="6.75390625" style="89" customWidth="1"/>
    <col min="14" max="14" width="6.75390625" style="89" hidden="1" customWidth="1"/>
    <col min="15" max="15" width="6.75390625" style="89" customWidth="1"/>
    <col min="16" max="16" width="6.625" style="89" customWidth="1"/>
    <col min="17" max="17" width="6.75390625" style="89" hidden="1" customWidth="1"/>
    <col min="18" max="19" width="6.75390625" style="89" customWidth="1"/>
    <col min="20" max="20" width="6.75390625" style="89" hidden="1" customWidth="1"/>
    <col min="21" max="22" width="6.75390625" style="89" customWidth="1"/>
    <col min="23" max="23" width="6.75390625" style="89" hidden="1" customWidth="1"/>
    <col min="24" max="25" width="6.75390625" style="89" customWidth="1"/>
    <col min="26" max="26" width="5.125" style="89" hidden="1" customWidth="1"/>
    <col min="27" max="28" width="6.75390625" style="89" customWidth="1"/>
    <col min="29" max="29" width="6.75390625" style="89" hidden="1" customWidth="1"/>
    <col min="30" max="31" width="6.75390625" style="89" customWidth="1"/>
    <col min="32" max="32" width="6.75390625" style="89" hidden="1" customWidth="1"/>
    <col min="33" max="33" width="6.75390625" style="89" customWidth="1"/>
    <col min="34" max="34" width="6.625" style="89" customWidth="1"/>
    <col min="35" max="35" width="5.875" style="89" hidden="1" customWidth="1"/>
    <col min="36" max="37" width="6.75390625" style="89" customWidth="1"/>
    <col min="38" max="38" width="8.25390625" style="89" hidden="1" customWidth="1"/>
    <col min="39" max="39" width="6.75390625" style="89" customWidth="1"/>
    <col min="40" max="40" width="6.75390625" style="89" bestFit="1" customWidth="1"/>
    <col min="41" max="41" width="7.875" style="89" hidden="1" customWidth="1"/>
    <col min="42" max="43" width="6.75390625" style="89" customWidth="1"/>
    <col min="44" max="44" width="6.75390625" style="89" hidden="1" customWidth="1"/>
    <col min="45" max="45" width="3.125" style="89" customWidth="1"/>
    <col min="46" max="16384" width="11.25390625" style="89" customWidth="1"/>
  </cols>
  <sheetData>
    <row r="1" spans="2:43" ht="24.75" customHeight="1" thickBot="1">
      <c r="B1" s="134" t="s">
        <v>232</v>
      </c>
      <c r="AQ1" s="190" t="s">
        <v>187</v>
      </c>
    </row>
    <row r="2" spans="2:45" ht="16.5" customHeight="1" thickBot="1" thickTop="1">
      <c r="B2" s="136"/>
      <c r="C2" s="925" t="s">
        <v>125</v>
      </c>
      <c r="D2" s="914"/>
      <c r="E2" s="914"/>
      <c r="F2" s="914"/>
      <c r="G2" s="926"/>
      <c r="H2" s="340"/>
      <c r="I2" s="944" t="s">
        <v>126</v>
      </c>
      <c r="J2" s="944"/>
      <c r="K2" s="944"/>
      <c r="L2" s="944"/>
      <c r="M2" s="944"/>
      <c r="N2" s="944"/>
      <c r="O2" s="949"/>
      <c r="P2" s="949"/>
      <c r="Q2" s="949"/>
      <c r="R2" s="949"/>
      <c r="S2" s="949"/>
      <c r="T2" s="949"/>
      <c r="U2" s="944"/>
      <c r="V2" s="944"/>
      <c r="W2" s="944"/>
      <c r="X2" s="944"/>
      <c r="Y2" s="944"/>
      <c r="Z2" s="944"/>
      <c r="AA2" s="944"/>
      <c r="AB2" s="944"/>
      <c r="AC2" s="944"/>
      <c r="AD2" s="944"/>
      <c r="AE2" s="944"/>
      <c r="AF2" s="137"/>
      <c r="AG2" s="943" t="s">
        <v>127</v>
      </c>
      <c r="AH2" s="944"/>
      <c r="AI2" s="944"/>
      <c r="AJ2" s="944"/>
      <c r="AK2" s="944"/>
      <c r="AL2" s="944"/>
      <c r="AM2" s="944"/>
      <c r="AN2" s="944"/>
      <c r="AO2" s="944"/>
      <c r="AP2" s="944"/>
      <c r="AQ2" s="945"/>
      <c r="AR2" s="274"/>
      <c r="AS2" s="631"/>
    </row>
    <row r="3" spans="2:45" ht="16.5" customHeight="1">
      <c r="B3" s="855" t="s">
        <v>113</v>
      </c>
      <c r="C3" s="927"/>
      <c r="D3" s="928"/>
      <c r="E3" s="928"/>
      <c r="F3" s="928"/>
      <c r="G3" s="929"/>
      <c r="H3" s="341" t="s">
        <v>28</v>
      </c>
      <c r="I3" s="947" t="s">
        <v>128</v>
      </c>
      <c r="J3" s="947"/>
      <c r="K3" s="947"/>
      <c r="L3" s="947"/>
      <c r="M3" s="947"/>
      <c r="N3" s="139"/>
      <c r="O3" s="952" t="s">
        <v>129</v>
      </c>
      <c r="P3" s="953"/>
      <c r="Q3" s="953"/>
      <c r="R3" s="953"/>
      <c r="S3" s="954"/>
      <c r="T3" s="268"/>
      <c r="U3" s="947" t="s">
        <v>130</v>
      </c>
      <c r="V3" s="947"/>
      <c r="W3" s="947"/>
      <c r="X3" s="947"/>
      <c r="Y3" s="955"/>
      <c r="Z3" s="139"/>
      <c r="AA3" s="956" t="s">
        <v>131</v>
      </c>
      <c r="AB3" s="947"/>
      <c r="AC3" s="947"/>
      <c r="AD3" s="947"/>
      <c r="AE3" s="947"/>
      <c r="AF3" s="139"/>
      <c r="AG3" s="950" t="s">
        <v>132</v>
      </c>
      <c r="AH3" s="951"/>
      <c r="AI3" s="951"/>
      <c r="AJ3" s="951"/>
      <c r="AK3" s="951"/>
      <c r="AL3" s="139"/>
      <c r="AM3" s="946" t="s">
        <v>133</v>
      </c>
      <c r="AN3" s="947"/>
      <c r="AO3" s="947"/>
      <c r="AP3" s="947"/>
      <c r="AQ3" s="948"/>
      <c r="AR3" s="275"/>
      <c r="AS3" s="631"/>
    </row>
    <row r="4" spans="2:45" ht="16.5" customHeight="1">
      <c r="B4" s="138"/>
      <c r="C4" s="935" t="s">
        <v>134</v>
      </c>
      <c r="D4" s="931"/>
      <c r="E4" s="140" t="s">
        <v>135</v>
      </c>
      <c r="F4" s="932" t="s">
        <v>136</v>
      </c>
      <c r="G4" s="936"/>
      <c r="H4" s="342" t="s">
        <v>136</v>
      </c>
      <c r="I4" s="931" t="s">
        <v>134</v>
      </c>
      <c r="J4" s="931"/>
      <c r="K4" s="140" t="s">
        <v>135</v>
      </c>
      <c r="L4" s="932" t="s">
        <v>136</v>
      </c>
      <c r="M4" s="937"/>
      <c r="N4" s="346" t="s">
        <v>136</v>
      </c>
      <c r="O4" s="930" t="s">
        <v>134</v>
      </c>
      <c r="P4" s="931"/>
      <c r="Q4" s="140" t="s">
        <v>135</v>
      </c>
      <c r="R4" s="932" t="s">
        <v>136</v>
      </c>
      <c r="S4" s="933"/>
      <c r="T4" s="269" t="s">
        <v>136</v>
      </c>
      <c r="U4" s="931" t="s">
        <v>134</v>
      </c>
      <c r="V4" s="931"/>
      <c r="W4" s="140" t="s">
        <v>135</v>
      </c>
      <c r="X4" s="932" t="s">
        <v>136</v>
      </c>
      <c r="Y4" s="934"/>
      <c r="Z4" s="140" t="s">
        <v>136</v>
      </c>
      <c r="AA4" s="940" t="s">
        <v>134</v>
      </c>
      <c r="AB4" s="931"/>
      <c r="AC4" s="140" t="s">
        <v>135</v>
      </c>
      <c r="AD4" s="932" t="s">
        <v>136</v>
      </c>
      <c r="AE4" s="937"/>
      <c r="AF4" s="140" t="s">
        <v>136</v>
      </c>
      <c r="AG4" s="935" t="s">
        <v>134</v>
      </c>
      <c r="AH4" s="931"/>
      <c r="AI4" s="140" t="s">
        <v>135</v>
      </c>
      <c r="AJ4" s="941" t="s">
        <v>136</v>
      </c>
      <c r="AK4" s="942"/>
      <c r="AL4" s="140" t="s">
        <v>136</v>
      </c>
      <c r="AM4" s="938" t="s">
        <v>134</v>
      </c>
      <c r="AN4" s="939"/>
      <c r="AO4" s="140" t="s">
        <v>135</v>
      </c>
      <c r="AP4" s="932" t="s">
        <v>136</v>
      </c>
      <c r="AQ4" s="936"/>
      <c r="AR4" s="276" t="s">
        <v>136</v>
      </c>
      <c r="AS4" s="631"/>
    </row>
    <row r="5" spans="2:45" s="133" customFormat="1" ht="16.5" customHeight="1" thickBot="1">
      <c r="B5" s="267"/>
      <c r="C5" s="141" t="s">
        <v>12</v>
      </c>
      <c r="D5" s="142" t="s">
        <v>13</v>
      </c>
      <c r="E5" s="344" t="s">
        <v>12</v>
      </c>
      <c r="F5" s="261" t="s">
        <v>12</v>
      </c>
      <c r="G5" s="143" t="s">
        <v>13</v>
      </c>
      <c r="H5" s="343" t="s">
        <v>12</v>
      </c>
      <c r="I5" s="259" t="s">
        <v>12</v>
      </c>
      <c r="J5" s="142" t="s">
        <v>13</v>
      </c>
      <c r="K5" s="345" t="s">
        <v>12</v>
      </c>
      <c r="L5" s="633" t="s">
        <v>12</v>
      </c>
      <c r="M5" s="634" t="s">
        <v>13</v>
      </c>
      <c r="N5" s="345" t="s">
        <v>12</v>
      </c>
      <c r="O5" s="270" t="s">
        <v>12</v>
      </c>
      <c r="P5" s="271" t="s">
        <v>13</v>
      </c>
      <c r="Q5" s="347" t="s">
        <v>12</v>
      </c>
      <c r="R5" s="272" t="s">
        <v>12</v>
      </c>
      <c r="S5" s="349" t="s">
        <v>13</v>
      </c>
      <c r="T5" s="348" t="s">
        <v>12</v>
      </c>
      <c r="U5" s="259" t="s">
        <v>12</v>
      </c>
      <c r="V5" s="264" t="s">
        <v>13</v>
      </c>
      <c r="W5" s="345" t="s">
        <v>12</v>
      </c>
      <c r="X5" s="261" t="s">
        <v>12</v>
      </c>
      <c r="Y5" s="265" t="s">
        <v>13</v>
      </c>
      <c r="Z5" s="266" t="s">
        <v>12</v>
      </c>
      <c r="AA5" s="142" t="s">
        <v>12</v>
      </c>
      <c r="AB5" s="142" t="s">
        <v>13</v>
      </c>
      <c r="AC5" s="260" t="s">
        <v>12</v>
      </c>
      <c r="AD5" s="261" t="s">
        <v>12</v>
      </c>
      <c r="AE5" s="262" t="s">
        <v>13</v>
      </c>
      <c r="AF5" s="260" t="s">
        <v>12</v>
      </c>
      <c r="AG5" s="141" t="s">
        <v>12</v>
      </c>
      <c r="AH5" s="142" t="s">
        <v>13</v>
      </c>
      <c r="AI5" s="260" t="s">
        <v>12</v>
      </c>
      <c r="AJ5" s="261" t="s">
        <v>12</v>
      </c>
      <c r="AK5" s="262" t="s">
        <v>13</v>
      </c>
      <c r="AL5" s="260" t="s">
        <v>12</v>
      </c>
      <c r="AM5" s="263" t="s">
        <v>12</v>
      </c>
      <c r="AN5" s="350" t="s">
        <v>13</v>
      </c>
      <c r="AO5" s="266" t="s">
        <v>12</v>
      </c>
      <c r="AP5" s="261" t="s">
        <v>12</v>
      </c>
      <c r="AQ5" s="143" t="s">
        <v>13</v>
      </c>
      <c r="AR5" s="276" t="s">
        <v>12</v>
      </c>
      <c r="AS5" s="632"/>
    </row>
    <row r="6" spans="2:46" ht="16.5" customHeight="1" thickTop="1">
      <c r="B6" s="851">
        <v>4</v>
      </c>
      <c r="C6" s="702">
        <f>I6+O6+U6+AA6</f>
        <v>75286</v>
      </c>
      <c r="D6" s="703">
        <f>IF(E6&gt;0,(C6-E6)/E6,0)</f>
        <v>-0.033481397797006186</v>
      </c>
      <c r="E6" s="704">
        <v>77894</v>
      </c>
      <c r="F6" s="705">
        <f>L6+R6+X6+AD6</f>
        <v>879</v>
      </c>
      <c r="G6" s="706">
        <f>IF(H6&gt;0,(F6-H6)/H6,0)</f>
        <v>-0.10030706243602866</v>
      </c>
      <c r="H6" s="707">
        <v>977</v>
      </c>
      <c r="I6" s="708">
        <v>23799</v>
      </c>
      <c r="J6" s="703">
        <f>IF(K6&gt;0,(I6-K6)/K6,0)</f>
        <v>-0.16073632612758754</v>
      </c>
      <c r="K6" s="704">
        <v>28357</v>
      </c>
      <c r="L6" s="709">
        <v>530</v>
      </c>
      <c r="M6" s="710">
        <f>IF(N6&gt;0,(L6-N6)/N6,0)</f>
        <v>-0.038112522686025406</v>
      </c>
      <c r="N6" s="711">
        <v>551</v>
      </c>
      <c r="O6" s="712">
        <v>31177</v>
      </c>
      <c r="P6" s="713">
        <f>IF(Q6&gt;0,(O6-Q6)/Q6,0)</f>
        <v>0.11978306156166942</v>
      </c>
      <c r="Q6" s="714">
        <v>27842</v>
      </c>
      <c r="R6" s="715">
        <v>219</v>
      </c>
      <c r="S6" s="716">
        <f>IF(T6&gt;0,(R6-T6)/T6,0)</f>
        <v>-0.06808510638297872</v>
      </c>
      <c r="T6" s="717">
        <v>235</v>
      </c>
      <c r="U6" s="708">
        <v>600</v>
      </c>
      <c r="V6" s="703">
        <f>IF(W6&gt;0,(U6-W6)/W6,0)</f>
        <v>0.9543973941368078</v>
      </c>
      <c r="W6" s="718">
        <v>307</v>
      </c>
      <c r="X6" s="715">
        <v>0</v>
      </c>
      <c r="Y6" s="719">
        <f>IF(Z6&gt;0,(X6-Z6)/Z6,0)</f>
        <v>-1</v>
      </c>
      <c r="Z6" s="711">
        <v>7</v>
      </c>
      <c r="AA6" s="720">
        <v>19710</v>
      </c>
      <c r="AB6" s="721">
        <f>IF(AC6&gt;0,(AA6-AC6)/AC6,0)</f>
        <v>-0.07845520852814662</v>
      </c>
      <c r="AC6" s="718">
        <v>21388</v>
      </c>
      <c r="AD6" s="722">
        <v>130</v>
      </c>
      <c r="AE6" s="723">
        <f>IF(AF6&gt;0,(AD6-AF6)/AF6,0)</f>
        <v>-0.29347826086956524</v>
      </c>
      <c r="AF6" s="724">
        <v>184</v>
      </c>
      <c r="AG6" s="702">
        <v>43584</v>
      </c>
      <c r="AH6" s="703">
        <f>IF(AI6&gt;0,(AG6-AI6)/AI6,0)</f>
        <v>-0.08077782933310837</v>
      </c>
      <c r="AI6" s="725">
        <v>47414</v>
      </c>
      <c r="AJ6" s="726">
        <v>804</v>
      </c>
      <c r="AK6" s="710">
        <f>IF(AL6&gt;0,(AJ6-AL6)/AL6,0)</f>
        <v>-0.03365384615384615</v>
      </c>
      <c r="AL6" s="724">
        <v>832</v>
      </c>
      <c r="AM6" s="708">
        <v>31702</v>
      </c>
      <c r="AN6" s="727">
        <f>IF(AO6&gt;0,(AM6-AO6)/AO6,0)</f>
        <v>0.040091863517060365</v>
      </c>
      <c r="AO6" s="711">
        <v>30480</v>
      </c>
      <c r="AP6" s="722">
        <v>75</v>
      </c>
      <c r="AQ6" s="723">
        <f>IF(AR6&gt;0,(AP6-AR6)/AR6,0)</f>
        <v>-0.4827586206896552</v>
      </c>
      <c r="AR6" s="615">
        <v>145</v>
      </c>
      <c r="AS6" s="631"/>
      <c r="AT6" s="104"/>
    </row>
    <row r="7" spans="2:46" ht="16.5" customHeight="1">
      <c r="B7" s="852">
        <f aca="true" t="shared" si="0" ref="B7:B14">B6+1</f>
        <v>5</v>
      </c>
      <c r="C7" s="702">
        <f aca="true" t="shared" si="1" ref="C7:C17">I7+O7+U7+AA7</f>
        <v>67791</v>
      </c>
      <c r="D7" s="728">
        <f aca="true" t="shared" si="2" ref="D7:D17">IF(E7&gt;0,(C7-E7)/E7,0)</f>
        <v>-0.14996677157653196</v>
      </c>
      <c r="E7" s="729">
        <v>79751</v>
      </c>
      <c r="F7" s="730">
        <f aca="true" t="shared" si="3" ref="F7:F17">L7+R7+X7+AD7</f>
        <v>784</v>
      </c>
      <c r="G7" s="731">
        <f aca="true" t="shared" si="4" ref="G7:G17">IF(H7&gt;0,(F7-H7)/H7,0)</f>
        <v>-0.26522961574507964</v>
      </c>
      <c r="H7" s="732">
        <v>1067</v>
      </c>
      <c r="I7" s="708">
        <v>22288</v>
      </c>
      <c r="J7" s="728">
        <f aca="true" t="shared" si="5" ref="J7:J18">IF(K7&gt;0,(I7-K7)/K7,0)</f>
        <v>-0.2288422946508892</v>
      </c>
      <c r="K7" s="729">
        <v>28902</v>
      </c>
      <c r="L7" s="733">
        <v>459</v>
      </c>
      <c r="M7" s="734">
        <f aca="true" t="shared" si="6" ref="M7:M18">IF(N7&gt;0,(L7-N7)/N7,0)</f>
        <v>-0.325</v>
      </c>
      <c r="N7" s="735">
        <v>680</v>
      </c>
      <c r="O7" s="736">
        <v>27434</v>
      </c>
      <c r="P7" s="737">
        <f aca="true" t="shared" si="7" ref="P7:P18">IF(Q7&gt;0,(O7-Q7)/Q7,0)</f>
        <v>0.030810851431577364</v>
      </c>
      <c r="Q7" s="738">
        <v>26614</v>
      </c>
      <c r="R7" s="715">
        <v>147</v>
      </c>
      <c r="S7" s="739">
        <f aca="true" t="shared" si="8" ref="S7:S18">IF(T7&gt;0,(R7-T7)/T7,0)</f>
        <v>-0.3975409836065574</v>
      </c>
      <c r="T7" s="740">
        <v>244</v>
      </c>
      <c r="U7" s="708">
        <v>632</v>
      </c>
      <c r="V7" s="728">
        <f aca="true" t="shared" si="9" ref="V7:V18">IF(W7&gt;0,(U7-W7)/W7,0)</f>
        <v>0.9506172839506173</v>
      </c>
      <c r="W7" s="741">
        <v>324</v>
      </c>
      <c r="X7" s="715">
        <v>1</v>
      </c>
      <c r="Y7" s="734">
        <f aca="true" t="shared" si="10" ref="Y7:Y18">IF(Z7&gt;0,(X7-Z7)/Z7,0)</f>
        <v>0</v>
      </c>
      <c r="Z7" s="742">
        <v>1</v>
      </c>
      <c r="AA7" s="720">
        <v>17437</v>
      </c>
      <c r="AB7" s="743">
        <f aca="true" t="shared" si="11" ref="AB7:AB18">IF(AC7&gt;0,(AA7-AC7)/AC7,0)</f>
        <v>-0.27075404625486177</v>
      </c>
      <c r="AC7" s="741">
        <v>23911</v>
      </c>
      <c r="AD7" s="722">
        <v>177</v>
      </c>
      <c r="AE7" s="744">
        <f aca="true" t="shared" si="12" ref="AE7:AE18">IF(AF7&gt;0,(AD7-AF7)/AF7,0)</f>
        <v>0.24647887323943662</v>
      </c>
      <c r="AF7" s="742">
        <v>142</v>
      </c>
      <c r="AG7" s="702">
        <v>40356</v>
      </c>
      <c r="AH7" s="743">
        <f aca="true" t="shared" si="13" ref="AH7:AH18">IF(AI7&gt;0,(AG7-AI7)/AI7,0)</f>
        <v>-0.1512398258565209</v>
      </c>
      <c r="AI7" s="745">
        <v>47547</v>
      </c>
      <c r="AJ7" s="715">
        <v>704</v>
      </c>
      <c r="AK7" s="734">
        <f aca="true" t="shared" si="14" ref="AK7:AK18">IF(AL7&gt;0,(AJ7-AL7)/AL7,0)</f>
        <v>-0.29458917835671344</v>
      </c>
      <c r="AL7" s="742">
        <v>998</v>
      </c>
      <c r="AM7" s="708">
        <v>27435</v>
      </c>
      <c r="AN7" s="743">
        <f aca="true" t="shared" si="15" ref="AN7:AN18">IF(AO7&gt;0,(AM7-AO7)/AO7,0)</f>
        <v>-0.14808719413737423</v>
      </c>
      <c r="AO7" s="735">
        <v>32204</v>
      </c>
      <c r="AP7" s="722">
        <v>80</v>
      </c>
      <c r="AQ7" s="744">
        <f aca="true" t="shared" si="16" ref="AQ7:AQ18">IF(AR7&gt;0,(AP7-AR7)/AR7,0)</f>
        <v>0.15942028985507245</v>
      </c>
      <c r="AR7" s="616">
        <v>69</v>
      </c>
      <c r="AS7" s="631"/>
      <c r="AT7" s="104"/>
    </row>
    <row r="8" spans="2:46" ht="16.5" customHeight="1">
      <c r="B8" s="852">
        <f t="shared" si="0"/>
        <v>6</v>
      </c>
      <c r="C8" s="702">
        <f t="shared" si="1"/>
        <v>75757</v>
      </c>
      <c r="D8" s="728">
        <f t="shared" si="2"/>
        <v>-0.09494169932141833</v>
      </c>
      <c r="E8" s="729">
        <v>83704</v>
      </c>
      <c r="F8" s="715">
        <f t="shared" si="3"/>
        <v>1013</v>
      </c>
      <c r="G8" s="731">
        <f t="shared" si="4"/>
        <v>-0.2017336485421592</v>
      </c>
      <c r="H8" s="732">
        <v>1269</v>
      </c>
      <c r="I8" s="708">
        <v>24864</v>
      </c>
      <c r="J8" s="728">
        <f t="shared" si="5"/>
        <v>-0.19007133782859376</v>
      </c>
      <c r="K8" s="746">
        <v>30699</v>
      </c>
      <c r="L8" s="733">
        <v>511</v>
      </c>
      <c r="M8" s="734">
        <f t="shared" si="6"/>
        <v>-0.13242784380305603</v>
      </c>
      <c r="N8" s="742">
        <v>589</v>
      </c>
      <c r="O8" s="736">
        <v>31058</v>
      </c>
      <c r="P8" s="737">
        <f t="shared" si="7"/>
        <v>0.01816155258326777</v>
      </c>
      <c r="Q8" s="747">
        <v>30504</v>
      </c>
      <c r="R8" s="715">
        <v>356</v>
      </c>
      <c r="S8" s="739">
        <f t="shared" si="8"/>
        <v>-0.050666666666666665</v>
      </c>
      <c r="T8" s="740">
        <v>375</v>
      </c>
      <c r="U8" s="708">
        <v>420</v>
      </c>
      <c r="V8" s="728">
        <f t="shared" si="9"/>
        <v>-0.11016949152542373</v>
      </c>
      <c r="W8" s="748">
        <v>472</v>
      </c>
      <c r="X8" s="715">
        <v>2</v>
      </c>
      <c r="Y8" s="734">
        <f t="shared" si="10"/>
        <v>0</v>
      </c>
      <c r="Z8" s="742">
        <v>0</v>
      </c>
      <c r="AA8" s="720">
        <v>19415</v>
      </c>
      <c r="AB8" s="743">
        <f t="shared" si="11"/>
        <v>-0.11866176403831313</v>
      </c>
      <c r="AC8" s="748">
        <v>22029</v>
      </c>
      <c r="AD8" s="722">
        <v>144</v>
      </c>
      <c r="AE8" s="744">
        <f t="shared" si="12"/>
        <v>-0.5278688524590164</v>
      </c>
      <c r="AF8" s="742">
        <v>305</v>
      </c>
      <c r="AG8" s="702">
        <v>46245</v>
      </c>
      <c r="AH8" s="743">
        <f t="shared" si="13"/>
        <v>-0.11156151540766926</v>
      </c>
      <c r="AI8" s="749">
        <v>52052</v>
      </c>
      <c r="AJ8" s="715">
        <v>905</v>
      </c>
      <c r="AK8" s="734">
        <f t="shared" si="14"/>
        <v>-0.1397338403041825</v>
      </c>
      <c r="AL8" s="742">
        <v>1052</v>
      </c>
      <c r="AM8" s="708">
        <v>29512</v>
      </c>
      <c r="AN8" s="743">
        <f t="shared" si="15"/>
        <v>-0.06761026159484393</v>
      </c>
      <c r="AO8" s="742">
        <v>31652</v>
      </c>
      <c r="AP8" s="722">
        <v>108</v>
      </c>
      <c r="AQ8" s="744">
        <f t="shared" si="16"/>
        <v>-0.5023041474654378</v>
      </c>
      <c r="AR8" s="616">
        <v>217</v>
      </c>
      <c r="AS8" s="631"/>
      <c r="AT8" s="104"/>
    </row>
    <row r="9" spans="2:46" ht="16.5" customHeight="1">
      <c r="B9" s="852">
        <f t="shared" si="0"/>
        <v>7</v>
      </c>
      <c r="C9" s="702">
        <f t="shared" si="1"/>
        <v>72880</v>
      </c>
      <c r="D9" s="728">
        <f t="shared" si="2"/>
        <v>-0.14057617245079657</v>
      </c>
      <c r="E9" s="729">
        <v>84801</v>
      </c>
      <c r="F9" s="715">
        <f t="shared" si="3"/>
        <v>1029</v>
      </c>
      <c r="G9" s="731">
        <f t="shared" si="4"/>
        <v>-0.07547169811320754</v>
      </c>
      <c r="H9" s="732">
        <v>1113</v>
      </c>
      <c r="I9" s="708">
        <v>23524</v>
      </c>
      <c r="J9" s="728">
        <f t="shared" si="5"/>
        <v>-0.2526131850675139</v>
      </c>
      <c r="K9" s="746">
        <v>31475</v>
      </c>
      <c r="L9" s="733">
        <v>505</v>
      </c>
      <c r="M9" s="734">
        <f t="shared" si="6"/>
        <v>-0.2691751085383502</v>
      </c>
      <c r="N9" s="742">
        <v>691</v>
      </c>
      <c r="O9" s="736">
        <v>28623</v>
      </c>
      <c r="P9" s="737">
        <f t="shared" si="7"/>
        <v>-0.07703469624661421</v>
      </c>
      <c r="Q9" s="747">
        <v>31012</v>
      </c>
      <c r="R9" s="715">
        <v>331</v>
      </c>
      <c r="S9" s="739">
        <f t="shared" si="8"/>
        <v>0.3031496062992126</v>
      </c>
      <c r="T9" s="740">
        <v>254</v>
      </c>
      <c r="U9" s="708">
        <v>691</v>
      </c>
      <c r="V9" s="728">
        <f t="shared" si="9"/>
        <v>0.13278688524590163</v>
      </c>
      <c r="W9" s="748">
        <v>610</v>
      </c>
      <c r="X9" s="715">
        <v>0</v>
      </c>
      <c r="Y9" s="734">
        <f t="shared" si="10"/>
        <v>0</v>
      </c>
      <c r="Z9" s="742">
        <v>0</v>
      </c>
      <c r="AA9" s="720">
        <v>20042</v>
      </c>
      <c r="AB9" s="743">
        <f t="shared" si="11"/>
        <v>-0.07657574640619241</v>
      </c>
      <c r="AC9" s="748">
        <v>21704</v>
      </c>
      <c r="AD9" s="722">
        <v>193</v>
      </c>
      <c r="AE9" s="744">
        <f t="shared" si="12"/>
        <v>0.1488095238095238</v>
      </c>
      <c r="AF9" s="742">
        <v>168</v>
      </c>
      <c r="AG9" s="702">
        <v>43567</v>
      </c>
      <c r="AH9" s="743">
        <f t="shared" si="13"/>
        <v>-0.16062345869297165</v>
      </c>
      <c r="AI9" s="749">
        <v>51904</v>
      </c>
      <c r="AJ9" s="715">
        <v>887</v>
      </c>
      <c r="AK9" s="734">
        <f t="shared" si="14"/>
        <v>-0.13631937682570594</v>
      </c>
      <c r="AL9" s="742">
        <v>1027</v>
      </c>
      <c r="AM9" s="708">
        <v>29313</v>
      </c>
      <c r="AN9" s="743">
        <f t="shared" si="15"/>
        <v>-0.10894610450800984</v>
      </c>
      <c r="AO9" s="742">
        <v>32897</v>
      </c>
      <c r="AP9" s="722">
        <v>142</v>
      </c>
      <c r="AQ9" s="744">
        <f t="shared" si="16"/>
        <v>0.6511627906976745</v>
      </c>
      <c r="AR9" s="616">
        <v>86</v>
      </c>
      <c r="AS9" s="631"/>
      <c r="AT9" s="104"/>
    </row>
    <row r="10" spans="2:46" ht="16.5" customHeight="1">
      <c r="B10" s="853">
        <f t="shared" si="0"/>
        <v>8</v>
      </c>
      <c r="C10" s="702">
        <f t="shared" si="1"/>
        <v>73771</v>
      </c>
      <c r="D10" s="750">
        <f t="shared" si="2"/>
        <v>-0.12534531614953226</v>
      </c>
      <c r="E10" s="746">
        <v>84343</v>
      </c>
      <c r="F10" s="715">
        <f t="shared" si="3"/>
        <v>887</v>
      </c>
      <c r="G10" s="751">
        <f t="shared" si="4"/>
        <v>-0.16869728209934395</v>
      </c>
      <c r="H10" s="732">
        <v>1067</v>
      </c>
      <c r="I10" s="708">
        <v>24250</v>
      </c>
      <c r="J10" s="750">
        <f t="shared" si="5"/>
        <v>-0.22719015902355078</v>
      </c>
      <c r="K10" s="746">
        <v>31379</v>
      </c>
      <c r="L10" s="733">
        <v>527</v>
      </c>
      <c r="M10" s="752">
        <f t="shared" si="6"/>
        <v>-0.21577380952380953</v>
      </c>
      <c r="N10" s="742">
        <v>672</v>
      </c>
      <c r="O10" s="736">
        <v>28435</v>
      </c>
      <c r="P10" s="753">
        <f t="shared" si="7"/>
        <v>-0.037667524028699065</v>
      </c>
      <c r="Q10" s="747">
        <v>29548</v>
      </c>
      <c r="R10" s="715">
        <v>219</v>
      </c>
      <c r="S10" s="754">
        <f t="shared" si="8"/>
        <v>-0.06808510638297872</v>
      </c>
      <c r="T10" s="740">
        <v>235</v>
      </c>
      <c r="U10" s="708">
        <v>417</v>
      </c>
      <c r="V10" s="750">
        <f t="shared" si="9"/>
        <v>0.11497326203208556</v>
      </c>
      <c r="W10" s="748">
        <v>374</v>
      </c>
      <c r="X10" s="715">
        <v>0</v>
      </c>
      <c r="Y10" s="752">
        <f t="shared" si="10"/>
        <v>0</v>
      </c>
      <c r="Z10" s="742">
        <v>0</v>
      </c>
      <c r="AA10" s="720">
        <v>20669</v>
      </c>
      <c r="AB10" s="755">
        <f t="shared" si="11"/>
        <v>-0.10298585192257617</v>
      </c>
      <c r="AC10" s="748">
        <v>23042</v>
      </c>
      <c r="AD10" s="722">
        <v>141</v>
      </c>
      <c r="AE10" s="756">
        <f t="shared" si="12"/>
        <v>-0.11875</v>
      </c>
      <c r="AF10" s="742">
        <v>160</v>
      </c>
      <c r="AG10" s="702">
        <v>43102</v>
      </c>
      <c r="AH10" s="755">
        <f t="shared" si="13"/>
        <v>-0.1632629290262463</v>
      </c>
      <c r="AI10" s="749">
        <v>51512</v>
      </c>
      <c r="AJ10" s="715">
        <v>814</v>
      </c>
      <c r="AK10" s="752">
        <f t="shared" si="14"/>
        <v>-0.18108651911468812</v>
      </c>
      <c r="AL10" s="742">
        <v>994</v>
      </c>
      <c r="AM10" s="708">
        <v>30669</v>
      </c>
      <c r="AN10" s="755">
        <f t="shared" si="15"/>
        <v>-0.06585239560171789</v>
      </c>
      <c r="AO10" s="742">
        <v>32831</v>
      </c>
      <c r="AP10" s="722">
        <v>73</v>
      </c>
      <c r="AQ10" s="744">
        <f t="shared" si="16"/>
        <v>0</v>
      </c>
      <c r="AR10" s="616">
        <v>73</v>
      </c>
      <c r="AS10" s="631"/>
      <c r="AT10" s="104"/>
    </row>
    <row r="11" spans="2:46" ht="16.5" customHeight="1">
      <c r="B11" s="852">
        <f t="shared" si="0"/>
        <v>9</v>
      </c>
      <c r="C11" s="702">
        <f t="shared" si="1"/>
        <v>75882</v>
      </c>
      <c r="D11" s="728">
        <f t="shared" si="2"/>
        <v>-0.14295395249551046</v>
      </c>
      <c r="E11" s="746">
        <v>88539</v>
      </c>
      <c r="F11" s="715">
        <f t="shared" si="3"/>
        <v>865</v>
      </c>
      <c r="G11" s="731">
        <f t="shared" si="4"/>
        <v>-0.28036605657237934</v>
      </c>
      <c r="H11" s="732">
        <v>1202</v>
      </c>
      <c r="I11" s="708">
        <v>24617</v>
      </c>
      <c r="J11" s="728">
        <f t="shared" si="5"/>
        <v>-0.2337836155378486</v>
      </c>
      <c r="K11" s="746">
        <v>32128</v>
      </c>
      <c r="L11" s="733">
        <v>524</v>
      </c>
      <c r="M11" s="734">
        <f t="shared" si="6"/>
        <v>-0.2503576537911302</v>
      </c>
      <c r="N11" s="742">
        <v>699</v>
      </c>
      <c r="O11" s="736">
        <v>30082</v>
      </c>
      <c r="P11" s="737">
        <f t="shared" si="7"/>
        <v>-0.056754044901542705</v>
      </c>
      <c r="Q11" s="747">
        <v>31892</v>
      </c>
      <c r="R11" s="715">
        <v>170</v>
      </c>
      <c r="S11" s="739">
        <f t="shared" si="8"/>
        <v>-0.431438127090301</v>
      </c>
      <c r="T11" s="740">
        <v>299</v>
      </c>
      <c r="U11" s="708">
        <v>887</v>
      </c>
      <c r="V11" s="728">
        <f t="shared" si="9"/>
        <v>0.6098003629764065</v>
      </c>
      <c r="W11" s="748">
        <v>551</v>
      </c>
      <c r="X11" s="715">
        <v>8</v>
      </c>
      <c r="Y11" s="734">
        <f t="shared" si="10"/>
        <v>1.6666666666666667</v>
      </c>
      <c r="Z11" s="742">
        <v>3</v>
      </c>
      <c r="AA11" s="720">
        <v>20296</v>
      </c>
      <c r="AB11" s="743">
        <f t="shared" si="11"/>
        <v>-0.15320427236315087</v>
      </c>
      <c r="AC11" s="748">
        <v>23968</v>
      </c>
      <c r="AD11" s="722">
        <v>163</v>
      </c>
      <c r="AE11" s="744">
        <f t="shared" si="12"/>
        <v>-0.1890547263681592</v>
      </c>
      <c r="AF11" s="742">
        <v>201</v>
      </c>
      <c r="AG11" s="702">
        <v>44858</v>
      </c>
      <c r="AH11" s="743">
        <f t="shared" si="13"/>
        <v>-0.1446821492582847</v>
      </c>
      <c r="AI11" s="749">
        <v>52446</v>
      </c>
      <c r="AJ11" s="715">
        <v>815</v>
      </c>
      <c r="AK11" s="734">
        <f t="shared" si="14"/>
        <v>-0.24397031539888683</v>
      </c>
      <c r="AL11" s="742">
        <v>1078</v>
      </c>
      <c r="AM11" s="708">
        <v>31024</v>
      </c>
      <c r="AN11" s="743">
        <f t="shared" si="15"/>
        <v>-0.14044274513063476</v>
      </c>
      <c r="AO11" s="742">
        <v>36093</v>
      </c>
      <c r="AP11" s="722">
        <v>50</v>
      </c>
      <c r="AQ11" s="744">
        <f t="shared" si="16"/>
        <v>-0.5967741935483871</v>
      </c>
      <c r="AR11" s="616">
        <v>124</v>
      </c>
      <c r="AS11" s="631"/>
      <c r="AT11" s="104"/>
    </row>
    <row r="12" spans="2:46" ht="16.5" customHeight="1">
      <c r="B12" s="852">
        <f t="shared" si="0"/>
        <v>10</v>
      </c>
      <c r="C12" s="702">
        <f t="shared" si="1"/>
        <v>79171</v>
      </c>
      <c r="D12" s="728">
        <f t="shared" si="2"/>
        <v>-0.12252565779265401</v>
      </c>
      <c r="E12" s="746">
        <v>90226</v>
      </c>
      <c r="F12" s="715">
        <f t="shared" si="3"/>
        <v>1007</v>
      </c>
      <c r="G12" s="731">
        <f t="shared" si="4"/>
        <v>-0.20458135860979462</v>
      </c>
      <c r="H12" s="732">
        <v>1266</v>
      </c>
      <c r="I12" s="708">
        <v>24245</v>
      </c>
      <c r="J12" s="728">
        <f t="shared" si="5"/>
        <v>-0.28621897724261786</v>
      </c>
      <c r="K12" s="746">
        <v>33967</v>
      </c>
      <c r="L12" s="757">
        <v>571</v>
      </c>
      <c r="M12" s="734">
        <f t="shared" si="6"/>
        <v>-0.26888604353393086</v>
      </c>
      <c r="N12" s="742">
        <v>781</v>
      </c>
      <c r="O12" s="736">
        <v>33628</v>
      </c>
      <c r="P12" s="737">
        <f t="shared" si="7"/>
        <v>-0.040816908639721615</v>
      </c>
      <c r="Q12" s="747">
        <v>35059</v>
      </c>
      <c r="R12" s="715">
        <v>279</v>
      </c>
      <c r="S12" s="739">
        <f t="shared" si="8"/>
        <v>0.056818181818181816</v>
      </c>
      <c r="T12" s="740">
        <v>264</v>
      </c>
      <c r="U12" s="708">
        <v>478</v>
      </c>
      <c r="V12" s="728">
        <f t="shared" si="9"/>
        <v>-0.3151862464183381</v>
      </c>
      <c r="W12" s="748">
        <v>698</v>
      </c>
      <c r="X12" s="715">
        <v>1</v>
      </c>
      <c r="Y12" s="734">
        <f t="shared" si="10"/>
        <v>0</v>
      </c>
      <c r="Z12" s="742">
        <v>1</v>
      </c>
      <c r="AA12" s="720">
        <v>20820</v>
      </c>
      <c r="AB12" s="743">
        <f t="shared" si="11"/>
        <v>0.015510681884694176</v>
      </c>
      <c r="AC12" s="748">
        <v>20502</v>
      </c>
      <c r="AD12" s="722">
        <v>156</v>
      </c>
      <c r="AE12" s="744">
        <f t="shared" si="12"/>
        <v>-0.2909090909090909</v>
      </c>
      <c r="AF12" s="742">
        <v>220</v>
      </c>
      <c r="AG12" s="702">
        <v>45221</v>
      </c>
      <c r="AH12" s="743">
        <f t="shared" si="13"/>
        <v>-0.1983513561425279</v>
      </c>
      <c r="AI12" s="749">
        <v>56410</v>
      </c>
      <c r="AJ12" s="715">
        <v>955</v>
      </c>
      <c r="AK12" s="734">
        <f t="shared" si="14"/>
        <v>-0.12304866850321396</v>
      </c>
      <c r="AL12" s="742">
        <v>1089</v>
      </c>
      <c r="AM12" s="708">
        <v>33950</v>
      </c>
      <c r="AN12" s="743">
        <f t="shared" si="15"/>
        <v>0.0039626212443813575</v>
      </c>
      <c r="AO12" s="742">
        <v>33816</v>
      </c>
      <c r="AP12" s="722">
        <v>52</v>
      </c>
      <c r="AQ12" s="744">
        <f t="shared" si="16"/>
        <v>-0.7062146892655368</v>
      </c>
      <c r="AR12" s="616">
        <v>177</v>
      </c>
      <c r="AS12" s="631"/>
      <c r="AT12" s="104"/>
    </row>
    <row r="13" spans="2:46" ht="16.5" customHeight="1">
      <c r="B13" s="852">
        <f t="shared" si="0"/>
        <v>11</v>
      </c>
      <c r="C13" s="702">
        <f t="shared" si="1"/>
        <v>78364</v>
      </c>
      <c r="D13" s="728">
        <f t="shared" si="2"/>
        <v>-0.14332877835474173</v>
      </c>
      <c r="E13" s="746">
        <v>91475</v>
      </c>
      <c r="F13" s="715">
        <f t="shared" si="3"/>
        <v>1168</v>
      </c>
      <c r="G13" s="731">
        <f t="shared" si="4"/>
        <v>-0.2330925804333552</v>
      </c>
      <c r="H13" s="732">
        <v>1523</v>
      </c>
      <c r="I13" s="708">
        <v>24462</v>
      </c>
      <c r="J13" s="728">
        <f t="shared" si="5"/>
        <v>-0.29259687680740315</v>
      </c>
      <c r="K13" s="746">
        <v>34580</v>
      </c>
      <c r="L13" s="758">
        <v>613</v>
      </c>
      <c r="M13" s="734">
        <f t="shared" si="6"/>
        <v>-0.26322115384615385</v>
      </c>
      <c r="N13" s="742">
        <v>832</v>
      </c>
      <c r="O13" s="736">
        <v>32655</v>
      </c>
      <c r="P13" s="737">
        <f t="shared" si="7"/>
        <v>-0.074037316395395</v>
      </c>
      <c r="Q13" s="747">
        <v>35266</v>
      </c>
      <c r="R13" s="715">
        <v>374</v>
      </c>
      <c r="S13" s="739">
        <f t="shared" si="8"/>
        <v>-0.026041666666666668</v>
      </c>
      <c r="T13" s="740">
        <v>384</v>
      </c>
      <c r="U13" s="708">
        <v>1247</v>
      </c>
      <c r="V13" s="728">
        <f t="shared" si="9"/>
        <v>2.463888888888889</v>
      </c>
      <c r="W13" s="748">
        <v>360</v>
      </c>
      <c r="X13" s="715">
        <v>30</v>
      </c>
      <c r="Y13" s="734">
        <f>IF(Z13&gt;0,(X13-Z13)/Z13,0)</f>
        <v>29</v>
      </c>
      <c r="Z13" s="742">
        <v>1</v>
      </c>
      <c r="AA13" s="720">
        <v>20000</v>
      </c>
      <c r="AB13" s="743">
        <f t="shared" si="11"/>
        <v>-0.05966430015515539</v>
      </c>
      <c r="AC13" s="748">
        <v>21269</v>
      </c>
      <c r="AD13" s="722">
        <v>151</v>
      </c>
      <c r="AE13" s="744">
        <f t="shared" si="12"/>
        <v>-0.5065359477124183</v>
      </c>
      <c r="AF13" s="742">
        <v>306</v>
      </c>
      <c r="AG13" s="702">
        <v>45875</v>
      </c>
      <c r="AH13" s="743">
        <f t="shared" si="13"/>
        <v>-0.21702991927087778</v>
      </c>
      <c r="AI13" s="749">
        <v>58591</v>
      </c>
      <c r="AJ13" s="715">
        <v>1005</v>
      </c>
      <c r="AK13" s="734">
        <f t="shared" si="14"/>
        <v>-0.20111287758346583</v>
      </c>
      <c r="AL13" s="742">
        <v>1258</v>
      </c>
      <c r="AM13" s="708">
        <v>32489</v>
      </c>
      <c r="AN13" s="743">
        <f t="shared" si="15"/>
        <v>-0.012011920690913514</v>
      </c>
      <c r="AO13" s="742">
        <v>32884</v>
      </c>
      <c r="AP13" s="722">
        <v>163</v>
      </c>
      <c r="AQ13" s="744">
        <f t="shared" si="16"/>
        <v>-0.3849056603773585</v>
      </c>
      <c r="AR13" s="616">
        <v>265</v>
      </c>
      <c r="AS13" s="631"/>
      <c r="AT13" s="104"/>
    </row>
    <row r="14" spans="2:46" ht="16.5" customHeight="1">
      <c r="B14" s="852">
        <f t="shared" si="0"/>
        <v>12</v>
      </c>
      <c r="C14" s="702">
        <f t="shared" si="1"/>
        <v>76416</v>
      </c>
      <c r="D14" s="728">
        <f t="shared" si="2"/>
        <v>-0.1469333988256045</v>
      </c>
      <c r="E14" s="746">
        <v>89578</v>
      </c>
      <c r="F14" s="715">
        <f t="shared" si="3"/>
        <v>1130</v>
      </c>
      <c r="G14" s="759">
        <f t="shared" si="4"/>
        <v>-0.13740458015267176</v>
      </c>
      <c r="H14" s="760">
        <v>1310</v>
      </c>
      <c r="I14" s="761">
        <v>23725</v>
      </c>
      <c r="J14" s="762">
        <f t="shared" si="5"/>
        <v>-0.25528909536066297</v>
      </c>
      <c r="K14" s="763">
        <v>31858</v>
      </c>
      <c r="L14" s="757">
        <v>566</v>
      </c>
      <c r="M14" s="764">
        <f t="shared" si="6"/>
        <v>-0.23616734143049933</v>
      </c>
      <c r="N14" s="765">
        <v>741</v>
      </c>
      <c r="O14" s="766">
        <v>32478</v>
      </c>
      <c r="P14" s="767">
        <f t="shared" si="7"/>
        <v>-0.08856709883818825</v>
      </c>
      <c r="Q14" s="768">
        <v>35634</v>
      </c>
      <c r="R14" s="769">
        <v>350</v>
      </c>
      <c r="S14" s="770">
        <f t="shared" si="8"/>
        <v>-0.16467780429594273</v>
      </c>
      <c r="T14" s="771">
        <v>419</v>
      </c>
      <c r="U14" s="761">
        <v>607</v>
      </c>
      <c r="V14" s="762">
        <f t="shared" si="9"/>
        <v>2.2989130434782608</v>
      </c>
      <c r="W14" s="772">
        <v>184</v>
      </c>
      <c r="X14" s="769">
        <v>2</v>
      </c>
      <c r="Y14" s="764">
        <f t="shared" si="10"/>
        <v>1</v>
      </c>
      <c r="Z14" s="765">
        <v>1</v>
      </c>
      <c r="AA14" s="773">
        <v>19606</v>
      </c>
      <c r="AB14" s="774">
        <f t="shared" si="11"/>
        <v>-0.10483060907679664</v>
      </c>
      <c r="AC14" s="772">
        <v>21902</v>
      </c>
      <c r="AD14" s="769">
        <v>212</v>
      </c>
      <c r="AE14" s="775">
        <f t="shared" si="12"/>
        <v>0.4228187919463087</v>
      </c>
      <c r="AF14" s="765">
        <v>149</v>
      </c>
      <c r="AG14" s="776">
        <v>45809</v>
      </c>
      <c r="AH14" s="774">
        <f t="shared" si="13"/>
        <v>-0.17277931271105332</v>
      </c>
      <c r="AI14" s="777">
        <v>55377</v>
      </c>
      <c r="AJ14" s="769">
        <v>1085</v>
      </c>
      <c r="AK14" s="764">
        <f t="shared" si="14"/>
        <v>-0.06060606060606061</v>
      </c>
      <c r="AL14" s="765">
        <v>1155</v>
      </c>
      <c r="AM14" s="761">
        <v>30607</v>
      </c>
      <c r="AN14" s="774">
        <f t="shared" si="15"/>
        <v>-0.10508464664775884</v>
      </c>
      <c r="AO14" s="765">
        <v>34201</v>
      </c>
      <c r="AP14" s="778">
        <v>45</v>
      </c>
      <c r="AQ14" s="775">
        <f t="shared" si="16"/>
        <v>-0.7096774193548387</v>
      </c>
      <c r="AR14" s="616">
        <v>155</v>
      </c>
      <c r="AS14" s="631"/>
      <c r="AT14" s="104"/>
    </row>
    <row r="15" spans="2:46" ht="16.5" customHeight="1">
      <c r="B15" s="852">
        <v>1</v>
      </c>
      <c r="C15" s="702">
        <f t="shared" si="1"/>
        <v>67713</v>
      </c>
      <c r="D15" s="728">
        <f t="shared" si="2"/>
        <v>-0.13013373071438664</v>
      </c>
      <c r="E15" s="779">
        <v>77843</v>
      </c>
      <c r="F15" s="715">
        <f t="shared" si="3"/>
        <v>1133</v>
      </c>
      <c r="G15" s="780">
        <f t="shared" si="4"/>
        <v>0.036596523330283626</v>
      </c>
      <c r="H15" s="781">
        <v>1093</v>
      </c>
      <c r="I15" s="782">
        <v>20282</v>
      </c>
      <c r="J15" s="783">
        <f t="shared" si="5"/>
        <v>-0.1872570627128832</v>
      </c>
      <c r="K15" s="784">
        <v>24955</v>
      </c>
      <c r="L15" s="758">
        <v>593</v>
      </c>
      <c r="M15" s="785">
        <f t="shared" si="6"/>
        <v>-0.08062015503875969</v>
      </c>
      <c r="N15" s="786">
        <v>645</v>
      </c>
      <c r="O15" s="787">
        <v>26856</v>
      </c>
      <c r="P15" s="788">
        <f t="shared" si="7"/>
        <v>-0.10339531933362267</v>
      </c>
      <c r="Q15" s="789">
        <v>29953</v>
      </c>
      <c r="R15" s="769">
        <v>391</v>
      </c>
      <c r="S15" s="790">
        <f t="shared" si="8"/>
        <v>0.38162544169611307</v>
      </c>
      <c r="T15" s="791">
        <v>283</v>
      </c>
      <c r="U15" s="782">
        <v>533</v>
      </c>
      <c r="V15" s="783">
        <f t="shared" si="9"/>
        <v>0.5014084507042254</v>
      </c>
      <c r="W15" s="792">
        <v>355</v>
      </c>
      <c r="X15" s="769">
        <v>0</v>
      </c>
      <c r="Y15" s="785">
        <f t="shared" si="10"/>
        <v>-1</v>
      </c>
      <c r="Z15" s="786">
        <v>2</v>
      </c>
      <c r="AA15" s="793">
        <v>20042</v>
      </c>
      <c r="AB15" s="783">
        <f t="shared" si="11"/>
        <v>-0.11240035429583703</v>
      </c>
      <c r="AC15" s="794">
        <v>22580</v>
      </c>
      <c r="AD15" s="769">
        <v>149</v>
      </c>
      <c r="AE15" s="795">
        <f t="shared" si="12"/>
        <v>-0.08588957055214724</v>
      </c>
      <c r="AF15" s="796">
        <v>163</v>
      </c>
      <c r="AG15" s="797">
        <f>30358+8309</f>
        <v>38667</v>
      </c>
      <c r="AH15" s="783">
        <f t="shared" si="13"/>
        <v>-0.11982426987776286</v>
      </c>
      <c r="AI15" s="798">
        <v>43931</v>
      </c>
      <c r="AJ15" s="769">
        <f>752+207</f>
        <v>959</v>
      </c>
      <c r="AK15" s="795">
        <f t="shared" si="14"/>
        <v>-0.0062176165803108805</v>
      </c>
      <c r="AL15" s="796">
        <v>965</v>
      </c>
      <c r="AM15" s="799">
        <v>29046</v>
      </c>
      <c r="AN15" s="800">
        <f t="shared" si="15"/>
        <v>-0.14348903043170558</v>
      </c>
      <c r="AO15" s="786">
        <v>33912</v>
      </c>
      <c r="AP15" s="778">
        <v>174</v>
      </c>
      <c r="AQ15" s="795">
        <f t="shared" si="16"/>
        <v>0.359375</v>
      </c>
      <c r="AR15" s="617">
        <v>128</v>
      </c>
      <c r="AS15" s="631"/>
      <c r="AT15" s="104"/>
    </row>
    <row r="16" spans="2:46" ht="16.5" customHeight="1">
      <c r="B16" s="852">
        <f>B15+1</f>
        <v>2</v>
      </c>
      <c r="C16" s="702">
        <f t="shared" si="1"/>
        <v>67552</v>
      </c>
      <c r="D16" s="801">
        <f t="shared" si="2"/>
        <v>-0.030664810802278696</v>
      </c>
      <c r="E16" s="802">
        <v>69689</v>
      </c>
      <c r="F16" s="769">
        <f t="shared" si="3"/>
        <v>860</v>
      </c>
      <c r="G16" s="803">
        <f t="shared" si="4"/>
        <v>-0.23893805309734514</v>
      </c>
      <c r="H16" s="804">
        <v>1130</v>
      </c>
      <c r="I16" s="805">
        <v>20813</v>
      </c>
      <c r="J16" s="801">
        <f t="shared" si="5"/>
        <v>-0.09077803503560351</v>
      </c>
      <c r="K16" s="802">
        <v>22891</v>
      </c>
      <c r="L16" s="769">
        <v>472</v>
      </c>
      <c r="M16" s="806">
        <f t="shared" si="6"/>
        <v>-0.25316455696202533</v>
      </c>
      <c r="N16" s="807">
        <v>632</v>
      </c>
      <c r="O16" s="808">
        <v>25672</v>
      </c>
      <c r="P16" s="809">
        <f t="shared" si="7"/>
        <v>-0.07468281430219147</v>
      </c>
      <c r="Q16" s="810">
        <v>27744</v>
      </c>
      <c r="R16" s="769">
        <v>231</v>
      </c>
      <c r="S16" s="811">
        <f t="shared" si="8"/>
        <v>-0.33043478260869563</v>
      </c>
      <c r="T16" s="812">
        <v>345</v>
      </c>
      <c r="U16" s="805">
        <v>622</v>
      </c>
      <c r="V16" s="801">
        <f t="shared" si="9"/>
        <v>-0.07025411061285501</v>
      </c>
      <c r="W16" s="813">
        <v>669</v>
      </c>
      <c r="X16" s="769">
        <v>0</v>
      </c>
      <c r="Y16" s="806">
        <f t="shared" si="10"/>
        <v>0</v>
      </c>
      <c r="Z16" s="807">
        <v>0</v>
      </c>
      <c r="AA16" s="814">
        <v>20445</v>
      </c>
      <c r="AB16" s="801">
        <f t="shared" si="11"/>
        <v>0.11204786510742452</v>
      </c>
      <c r="AC16" s="815">
        <v>18385</v>
      </c>
      <c r="AD16" s="769">
        <v>157</v>
      </c>
      <c r="AE16" s="816">
        <f t="shared" si="12"/>
        <v>0.026143790849673203</v>
      </c>
      <c r="AF16" s="817">
        <v>153</v>
      </c>
      <c r="AG16" s="818">
        <f>30846+7694</f>
        <v>38540</v>
      </c>
      <c r="AH16" s="801">
        <f t="shared" si="13"/>
        <v>-0.03942973929514979</v>
      </c>
      <c r="AI16" s="819">
        <v>40122</v>
      </c>
      <c r="AJ16" s="769">
        <f>651+135</f>
        <v>786</v>
      </c>
      <c r="AK16" s="816">
        <f t="shared" si="14"/>
        <v>-0.2577903682719547</v>
      </c>
      <c r="AL16" s="817">
        <v>1059</v>
      </c>
      <c r="AM16" s="820">
        <v>29012</v>
      </c>
      <c r="AN16" s="821">
        <f t="shared" si="15"/>
        <v>-0.018770927047045693</v>
      </c>
      <c r="AO16" s="807">
        <v>29567</v>
      </c>
      <c r="AP16" s="778">
        <v>74</v>
      </c>
      <c r="AQ16" s="816">
        <f t="shared" si="16"/>
        <v>0.04225352112676056</v>
      </c>
      <c r="AR16" s="617">
        <v>71</v>
      </c>
      <c r="AS16" s="631"/>
      <c r="AT16" s="104"/>
    </row>
    <row r="17" spans="2:45" ht="16.5" customHeight="1" thickBot="1">
      <c r="B17" s="854">
        <f>B16+1</f>
        <v>3</v>
      </c>
      <c r="C17" s="702">
        <f t="shared" si="1"/>
        <v>69887</v>
      </c>
      <c r="D17" s="822">
        <f t="shared" si="2"/>
        <v>0.006857702669605682</v>
      </c>
      <c r="E17" s="823">
        <v>69411</v>
      </c>
      <c r="F17" s="730">
        <f t="shared" si="3"/>
        <v>807</v>
      </c>
      <c r="G17" s="824">
        <f t="shared" si="4"/>
        <v>-0.3207070707070707</v>
      </c>
      <c r="H17" s="825">
        <v>1188</v>
      </c>
      <c r="I17" s="805">
        <v>21352</v>
      </c>
      <c r="J17" s="801">
        <f t="shared" si="5"/>
        <v>-0.013764434180138568</v>
      </c>
      <c r="K17" s="802">
        <v>21650</v>
      </c>
      <c r="L17" s="826">
        <v>434</v>
      </c>
      <c r="M17" s="827">
        <f t="shared" si="6"/>
        <v>-0.225</v>
      </c>
      <c r="N17" s="807">
        <v>560</v>
      </c>
      <c r="O17" s="828">
        <v>30243</v>
      </c>
      <c r="P17" s="829">
        <f t="shared" si="7"/>
        <v>0.04556611927398444</v>
      </c>
      <c r="Q17" s="830">
        <v>28925</v>
      </c>
      <c r="R17" s="769">
        <v>275</v>
      </c>
      <c r="S17" s="831">
        <f t="shared" si="8"/>
        <v>-0.2838541666666667</v>
      </c>
      <c r="T17" s="832">
        <v>384</v>
      </c>
      <c r="U17" s="805">
        <v>732</v>
      </c>
      <c r="V17" s="801">
        <f t="shared" si="9"/>
        <v>0.9891304347826086</v>
      </c>
      <c r="W17" s="813">
        <v>368</v>
      </c>
      <c r="X17" s="769">
        <v>0</v>
      </c>
      <c r="Y17" s="806">
        <f t="shared" si="10"/>
        <v>0</v>
      </c>
      <c r="Z17" s="807">
        <v>0</v>
      </c>
      <c r="AA17" s="814">
        <v>17560</v>
      </c>
      <c r="AB17" s="801">
        <f t="shared" si="11"/>
        <v>-0.049166125189517004</v>
      </c>
      <c r="AC17" s="815">
        <v>18468</v>
      </c>
      <c r="AD17" s="826">
        <v>98</v>
      </c>
      <c r="AE17" s="816">
        <f t="shared" si="12"/>
        <v>-0.5983606557377049</v>
      </c>
      <c r="AF17" s="817">
        <v>244</v>
      </c>
      <c r="AG17" s="818">
        <f>31592+8514</f>
        <v>40106</v>
      </c>
      <c r="AH17" s="801">
        <f t="shared" si="13"/>
        <v>0.004759995991582323</v>
      </c>
      <c r="AI17" s="819">
        <v>39916</v>
      </c>
      <c r="AJ17" s="769">
        <f>541+245</f>
        <v>786</v>
      </c>
      <c r="AK17" s="816">
        <f t="shared" si="14"/>
        <v>-0.25142857142857145</v>
      </c>
      <c r="AL17" s="817">
        <v>1050</v>
      </c>
      <c r="AM17" s="820">
        <v>29781</v>
      </c>
      <c r="AN17" s="821">
        <f t="shared" si="15"/>
        <v>0.009696558738769283</v>
      </c>
      <c r="AO17" s="807">
        <v>29495</v>
      </c>
      <c r="AP17" s="778">
        <v>21</v>
      </c>
      <c r="AQ17" s="816">
        <f t="shared" si="16"/>
        <v>-0.8478260869565217</v>
      </c>
      <c r="AR17" s="618">
        <v>138</v>
      </c>
      <c r="AS17" s="631"/>
    </row>
    <row r="18" spans="2:45" ht="16.5" customHeight="1" thickBot="1">
      <c r="B18" s="850" t="s">
        <v>164</v>
      </c>
      <c r="C18" s="833">
        <f>I18+O18+U18+AA18</f>
        <v>880470</v>
      </c>
      <c r="D18" s="834">
        <f>IF(E18&gt;0,(C18-E18)/E18,0)</f>
        <v>-0.10816264102247243</v>
      </c>
      <c r="E18" s="835">
        <f>SUM(E6:E17)</f>
        <v>987254</v>
      </c>
      <c r="F18" s="836">
        <f>SUM(F6:F17)</f>
        <v>11562</v>
      </c>
      <c r="G18" s="837">
        <f>IF(H18&gt;0,(F18-H18)/H18,0)</f>
        <v>-0.18606124604012672</v>
      </c>
      <c r="H18" s="838">
        <f>SUM(H6:H17)</f>
        <v>14205</v>
      </c>
      <c r="I18" s="833">
        <f>SUM(I6:I17)</f>
        <v>278221</v>
      </c>
      <c r="J18" s="834">
        <f t="shared" si="5"/>
        <v>-0.21148335936016505</v>
      </c>
      <c r="K18" s="839">
        <f>SUM(K6:K17)</f>
        <v>352841</v>
      </c>
      <c r="L18" s="836">
        <f>SUM(L6:L17)</f>
        <v>6305</v>
      </c>
      <c r="M18" s="840">
        <f t="shared" si="6"/>
        <v>-0.21900161030595813</v>
      </c>
      <c r="N18" s="841">
        <f>SUM(N6:N17)</f>
        <v>8073</v>
      </c>
      <c r="O18" s="842">
        <f>SUM(O6:O17)</f>
        <v>358341</v>
      </c>
      <c r="P18" s="843">
        <f t="shared" si="7"/>
        <v>-0.03149248769571316</v>
      </c>
      <c r="Q18" s="838">
        <f>SUM(Q6:Q17)</f>
        <v>369993</v>
      </c>
      <c r="R18" s="836">
        <f>SUM(R6:R17)</f>
        <v>3342</v>
      </c>
      <c r="S18" s="844">
        <f t="shared" si="8"/>
        <v>-0.10185434023112067</v>
      </c>
      <c r="T18" s="838">
        <f>SUM(T6:T17)</f>
        <v>3721</v>
      </c>
      <c r="U18" s="845">
        <f>SUM(U6:U17)</f>
        <v>7866</v>
      </c>
      <c r="V18" s="834">
        <f t="shared" si="9"/>
        <v>0.49203338391502277</v>
      </c>
      <c r="W18" s="841">
        <f>SUM(W6:W17)</f>
        <v>5272</v>
      </c>
      <c r="X18" s="836">
        <f>SUM(X6:X17)</f>
        <v>44</v>
      </c>
      <c r="Y18" s="846">
        <f t="shared" si="10"/>
        <v>1.75</v>
      </c>
      <c r="Z18" s="838">
        <f>SUM(Z6:Z17)</f>
        <v>16</v>
      </c>
      <c r="AA18" s="845">
        <f>SUM(AA6:AA17)</f>
        <v>236042</v>
      </c>
      <c r="AB18" s="834">
        <f t="shared" si="11"/>
        <v>-0.08916140583759087</v>
      </c>
      <c r="AC18" s="847">
        <f>SUM(AC6:AC17)</f>
        <v>259148</v>
      </c>
      <c r="AD18" s="836">
        <f>SUM(AD6:AD17)</f>
        <v>1871</v>
      </c>
      <c r="AE18" s="840">
        <f t="shared" si="12"/>
        <v>-0.21878914405010438</v>
      </c>
      <c r="AF18" s="847">
        <f>SUM(AF6:AF17)</f>
        <v>2395</v>
      </c>
      <c r="AG18" s="833">
        <f>SUM(AG6:AG17)</f>
        <v>515930</v>
      </c>
      <c r="AH18" s="834">
        <f t="shared" si="13"/>
        <v>-0.13611688785744663</v>
      </c>
      <c r="AI18" s="841">
        <f>SUM(AI6:AI17)</f>
        <v>597222</v>
      </c>
      <c r="AJ18" s="836">
        <f>SUM(AJ6:AJ17)</f>
        <v>10505</v>
      </c>
      <c r="AK18" s="840">
        <f t="shared" si="14"/>
        <v>-0.16341482838257546</v>
      </c>
      <c r="AL18" s="841">
        <f>SUM(AL6:AL17)</f>
        <v>12557</v>
      </c>
      <c r="AM18" s="848">
        <f>SUM(AM6:AM17)</f>
        <v>364540</v>
      </c>
      <c r="AN18" s="849">
        <f t="shared" si="15"/>
        <v>-0.06535873979570907</v>
      </c>
      <c r="AO18" s="838">
        <f>SUM(AO6:AO17)</f>
        <v>390032</v>
      </c>
      <c r="AP18" s="836">
        <f>SUM(AP6:AP17)</f>
        <v>1057</v>
      </c>
      <c r="AQ18" s="837">
        <f t="shared" si="16"/>
        <v>-0.3586165048543689</v>
      </c>
      <c r="AR18" s="614">
        <f>SUM(AR6:AR17)</f>
        <v>1648</v>
      </c>
      <c r="AS18" s="631"/>
    </row>
    <row r="19" spans="2:3" ht="24" customHeight="1" thickTop="1">
      <c r="B19" s="144" t="s">
        <v>137</v>
      </c>
      <c r="C19" s="101"/>
    </row>
    <row r="20" spans="45:48" ht="14.25" customHeight="1">
      <c r="AS20" s="133"/>
      <c r="AT20" s="133"/>
      <c r="AU20" s="133"/>
      <c r="AV20" s="133"/>
    </row>
    <row r="21" spans="2:48" s="133" customFormat="1" ht="14.25" customHeight="1">
      <c r="B21" s="643" t="s">
        <v>176</v>
      </c>
      <c r="C21" s="644"/>
      <c r="D21" s="644"/>
      <c r="E21" s="644"/>
      <c r="F21" s="644"/>
      <c r="G21" s="643" t="s">
        <v>210</v>
      </c>
      <c r="H21" s="644"/>
      <c r="I21" s="644"/>
      <c r="J21" s="644"/>
      <c r="K21" s="644"/>
      <c r="L21" s="644"/>
      <c r="M21" s="644"/>
      <c r="N21" s="644"/>
      <c r="O21" s="644"/>
      <c r="P21" s="644"/>
      <c r="Q21" s="644"/>
      <c r="R21" s="644"/>
      <c r="S21" s="644"/>
      <c r="T21" s="644"/>
      <c r="U21" s="644"/>
      <c r="V21" s="644"/>
      <c r="W21" s="644"/>
      <c r="X21" s="644"/>
      <c r="Y21" s="644"/>
      <c r="Z21" s="644"/>
      <c r="AA21" s="644"/>
      <c r="AQ21" s="89"/>
      <c r="AS21" s="92"/>
      <c r="AT21" s="145"/>
      <c r="AU21" s="145"/>
      <c r="AV21" s="89"/>
    </row>
    <row r="22" spans="2:50" ht="14.25" customHeight="1">
      <c r="B22" s="645" t="s">
        <v>177</v>
      </c>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S22" s="92"/>
      <c r="AT22" s="145"/>
      <c r="AU22" s="145"/>
      <c r="AV22" s="104"/>
      <c r="AW22" s="104"/>
      <c r="AX22" s="104"/>
    </row>
    <row r="23" spans="2:50" ht="14.25" customHeight="1">
      <c r="B23" s="645"/>
      <c r="C23" s="644" t="s">
        <v>182</v>
      </c>
      <c r="D23" s="644" t="s">
        <v>136</v>
      </c>
      <c r="E23" s="645"/>
      <c r="F23" s="645"/>
      <c r="G23" s="645" t="s">
        <v>213</v>
      </c>
      <c r="H23" s="645"/>
      <c r="I23" s="645"/>
      <c r="J23" s="645"/>
      <c r="K23" s="645"/>
      <c r="L23" s="645"/>
      <c r="M23" s="645"/>
      <c r="N23" s="645"/>
      <c r="O23" s="645"/>
      <c r="P23" s="645"/>
      <c r="Q23" s="645"/>
      <c r="R23" s="645"/>
      <c r="S23" s="645"/>
      <c r="T23" s="645"/>
      <c r="U23" s="645"/>
      <c r="V23" s="645"/>
      <c r="W23" s="645"/>
      <c r="X23" s="645"/>
      <c r="Y23" s="645"/>
      <c r="Z23" s="645"/>
      <c r="AA23" s="645"/>
      <c r="AS23" s="92"/>
      <c r="AT23" s="145"/>
      <c r="AU23" s="145"/>
      <c r="AV23" s="104"/>
      <c r="AW23" s="104"/>
      <c r="AX23" s="104"/>
    </row>
    <row r="24" spans="2:50" ht="14.25" customHeight="1">
      <c r="B24" s="645" t="s">
        <v>178</v>
      </c>
      <c r="C24" s="646">
        <f>I18/C18</f>
        <v>0.31599145910706783</v>
      </c>
      <c r="D24" s="646">
        <f>L18/F18</f>
        <v>0.5453208787407023</v>
      </c>
      <c r="E24" s="645"/>
      <c r="F24" s="645"/>
      <c r="G24" s="645" t="s">
        <v>215</v>
      </c>
      <c r="H24" s="645"/>
      <c r="I24" s="645"/>
      <c r="J24" s="645"/>
      <c r="K24" s="645"/>
      <c r="L24" s="645"/>
      <c r="M24" s="645"/>
      <c r="N24" s="645"/>
      <c r="O24" s="645"/>
      <c r="P24" s="645"/>
      <c r="Q24" s="645"/>
      <c r="R24" s="645"/>
      <c r="S24" s="645"/>
      <c r="T24" s="645"/>
      <c r="U24" s="645"/>
      <c r="V24" s="645"/>
      <c r="W24" s="645"/>
      <c r="X24" s="645"/>
      <c r="Y24" s="645"/>
      <c r="Z24" s="645"/>
      <c r="AA24" s="645"/>
      <c r="AS24" s="92"/>
      <c r="AT24" s="145"/>
      <c r="AU24" s="145"/>
      <c r="AV24" s="104"/>
      <c r="AW24" s="104"/>
      <c r="AX24" s="104"/>
    </row>
    <row r="25" spans="2:47" ht="14.25" customHeight="1">
      <c r="B25" s="645" t="s">
        <v>179</v>
      </c>
      <c r="C25" s="646">
        <f>O18/C18</f>
        <v>0.4069883130600702</v>
      </c>
      <c r="D25" s="646">
        <f>R18/F18</f>
        <v>0.28905033731188373</v>
      </c>
      <c r="E25" s="645"/>
      <c r="F25" s="645"/>
      <c r="G25" s="645" t="s">
        <v>216</v>
      </c>
      <c r="H25" s="645"/>
      <c r="I25" s="645"/>
      <c r="J25" s="645"/>
      <c r="K25" s="645"/>
      <c r="L25" s="645"/>
      <c r="M25" s="645"/>
      <c r="N25" s="645"/>
      <c r="O25" s="645"/>
      <c r="P25" s="645"/>
      <c r="Q25" s="645"/>
      <c r="R25" s="645"/>
      <c r="S25" s="645"/>
      <c r="T25" s="645"/>
      <c r="U25" s="645"/>
      <c r="V25" s="645"/>
      <c r="W25" s="645"/>
      <c r="X25" s="645"/>
      <c r="Y25" s="645"/>
      <c r="Z25" s="645"/>
      <c r="AA25" s="645"/>
      <c r="AS25" s="92"/>
      <c r="AT25" s="145"/>
      <c r="AU25" s="145"/>
    </row>
    <row r="26" spans="2:47" ht="14.25" customHeight="1">
      <c r="B26" s="645" t="s">
        <v>181</v>
      </c>
      <c r="C26" s="646">
        <f>U18/C18</f>
        <v>0.008933864867627516</v>
      </c>
      <c r="D26" s="646">
        <f>X18/F18</f>
        <v>0.003805569970593323</v>
      </c>
      <c r="E26" s="645"/>
      <c r="F26" s="645"/>
      <c r="G26" s="645" t="s">
        <v>214</v>
      </c>
      <c r="H26" s="645"/>
      <c r="I26" s="645"/>
      <c r="J26" s="645"/>
      <c r="K26" s="645"/>
      <c r="L26" s="645"/>
      <c r="M26" s="645"/>
      <c r="N26" s="645"/>
      <c r="O26" s="645"/>
      <c r="P26" s="645"/>
      <c r="Q26" s="645"/>
      <c r="R26" s="645"/>
      <c r="S26" s="645"/>
      <c r="T26" s="645"/>
      <c r="U26" s="645"/>
      <c r="V26" s="645"/>
      <c r="W26" s="645"/>
      <c r="X26" s="645"/>
      <c r="Y26" s="645"/>
      <c r="Z26" s="645"/>
      <c r="AA26" s="645"/>
      <c r="AS26" s="92"/>
      <c r="AT26" s="145"/>
      <c r="AU26" s="145"/>
    </row>
    <row r="27" spans="2:47" ht="14.25" customHeight="1">
      <c r="B27" s="645" t="s">
        <v>180</v>
      </c>
      <c r="C27" s="646">
        <f>AA18/C18</f>
        <v>0.26808636296523447</v>
      </c>
      <c r="D27" s="646">
        <f>AD18/F18</f>
        <v>0.16182321397682062</v>
      </c>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S27" s="92"/>
      <c r="AT27" s="145"/>
      <c r="AU27" s="145"/>
    </row>
    <row r="28" spans="2:47" ht="14.25" customHeight="1">
      <c r="B28" s="645"/>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S28" s="92"/>
      <c r="AT28" s="145"/>
      <c r="AU28" s="145"/>
    </row>
    <row r="29" spans="2:47" ht="14.25" customHeight="1">
      <c r="B29" s="645"/>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S29" s="92"/>
      <c r="AT29" s="145"/>
      <c r="AU29" s="145"/>
    </row>
    <row r="30" spans="45:47" ht="14.25" customHeight="1">
      <c r="AS30" s="92"/>
      <c r="AT30" s="145"/>
      <c r="AU30" s="145"/>
    </row>
    <row r="31" spans="45:47" ht="14.25" customHeight="1">
      <c r="AS31" s="92"/>
      <c r="AT31" s="145"/>
      <c r="AU31" s="145"/>
    </row>
    <row r="32" spans="45:47" ht="14.25" customHeight="1">
      <c r="AS32" s="92"/>
      <c r="AT32" s="145"/>
      <c r="AU32" s="145"/>
    </row>
    <row r="33" spans="45:47" ht="14.25" customHeight="1">
      <c r="AS33" s="92"/>
      <c r="AT33" s="145"/>
      <c r="AU33" s="145"/>
    </row>
  </sheetData>
  <sheetProtection/>
  <mergeCells count="23">
    <mergeCell ref="AG2:AQ2"/>
    <mergeCell ref="AM3:AQ3"/>
    <mergeCell ref="I2:AE2"/>
    <mergeCell ref="AG3:AK3"/>
    <mergeCell ref="I3:M3"/>
    <mergeCell ref="O3:S3"/>
    <mergeCell ref="U3:Y3"/>
    <mergeCell ref="AA3:AE3"/>
    <mergeCell ref="AM4:AN4"/>
    <mergeCell ref="AP4:AQ4"/>
    <mergeCell ref="AA4:AB4"/>
    <mergeCell ref="AD4:AE4"/>
    <mergeCell ref="AG4:AH4"/>
    <mergeCell ref="AJ4:AK4"/>
    <mergeCell ref="C2:G3"/>
    <mergeCell ref="O4:P4"/>
    <mergeCell ref="R4:S4"/>
    <mergeCell ref="U4:V4"/>
    <mergeCell ref="X4:Y4"/>
    <mergeCell ref="C4:D4"/>
    <mergeCell ref="F4:G4"/>
    <mergeCell ref="I4:J4"/>
    <mergeCell ref="L4:M4"/>
  </mergeCells>
  <printOptions/>
  <pageMargins left="0.21" right="0.17" top="1.38" bottom="0.49" header="0.48" footer="0.38"/>
  <pageSetup fitToHeight="1" fitToWidth="1" horizontalDpi="600" verticalDpi="600" orientation="landscape" paperSize="9" scale="72" r:id="rId1"/>
  <ignoredErrors>
    <ignoredError sqref="G18:AR1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B1:W22"/>
  <sheetViews>
    <sheetView showGridLines="0" zoomScaleSheetLayoutView="100" zoomScalePageLayoutView="0" workbookViewId="0" topLeftCell="A1">
      <pane xSplit="2" ySplit="5" topLeftCell="C6" activePane="bottomRight" state="frozen"/>
      <selection pane="topLeft" activeCell="C24" sqref="C24"/>
      <selection pane="topRight" activeCell="C24" sqref="C24"/>
      <selection pane="bottomLeft" activeCell="C24" sqref="C24"/>
      <selection pane="bottomRight" activeCell="A1" sqref="A1"/>
    </sheetView>
  </sheetViews>
  <sheetFormatPr defaultColWidth="11.25390625" defaultRowHeight="14.25" customHeight="1"/>
  <cols>
    <col min="1" max="1" width="2.625" style="89" customWidth="1"/>
    <col min="2" max="2" width="6.625" style="89" customWidth="1"/>
    <col min="3" max="23" width="8.00390625" style="89" customWidth="1"/>
    <col min="24" max="24" width="2.25390625" style="89" customWidth="1"/>
    <col min="25" max="16384" width="11.25390625" style="89" customWidth="1"/>
  </cols>
  <sheetData>
    <row r="1" spans="2:23" ht="28.5" customHeight="1" thickBot="1">
      <c r="B1" s="134" t="s">
        <v>227</v>
      </c>
      <c r="G1" s="105"/>
      <c r="J1" s="101"/>
      <c r="R1" s="91"/>
      <c r="V1" s="101"/>
      <c r="W1" s="91" t="s">
        <v>138</v>
      </c>
    </row>
    <row r="2" spans="2:23" ht="17.25" customHeight="1">
      <c r="B2" s="352"/>
      <c r="C2" s="965" t="s">
        <v>172</v>
      </c>
      <c r="D2" s="965"/>
      <c r="E2" s="966"/>
      <c r="F2" s="957" t="s">
        <v>139</v>
      </c>
      <c r="G2" s="958"/>
      <c r="H2" s="958"/>
      <c r="I2" s="958"/>
      <c r="J2" s="958"/>
      <c r="K2" s="958"/>
      <c r="L2" s="958"/>
      <c r="M2" s="958"/>
      <c r="N2" s="958"/>
      <c r="O2" s="958"/>
      <c r="P2" s="958"/>
      <c r="Q2" s="959"/>
      <c r="R2" s="957" t="s">
        <v>140</v>
      </c>
      <c r="S2" s="958"/>
      <c r="T2" s="958"/>
      <c r="U2" s="958"/>
      <c r="V2" s="958"/>
      <c r="W2" s="959"/>
    </row>
    <row r="3" spans="2:23" ht="17.25" customHeight="1" thickBot="1">
      <c r="B3" s="353" t="s">
        <v>113</v>
      </c>
      <c r="C3" s="967"/>
      <c r="D3" s="967"/>
      <c r="E3" s="968"/>
      <c r="F3" s="960" t="s">
        <v>141</v>
      </c>
      <c r="G3" s="961"/>
      <c r="H3" s="962"/>
      <c r="I3" s="963" t="s">
        <v>142</v>
      </c>
      <c r="J3" s="961"/>
      <c r="K3" s="962"/>
      <c r="L3" s="963" t="s">
        <v>143</v>
      </c>
      <c r="M3" s="961"/>
      <c r="N3" s="962"/>
      <c r="O3" s="963" t="s">
        <v>144</v>
      </c>
      <c r="P3" s="961"/>
      <c r="Q3" s="964"/>
      <c r="R3" s="960" t="s">
        <v>132</v>
      </c>
      <c r="S3" s="961"/>
      <c r="T3" s="962"/>
      <c r="U3" s="963" t="s">
        <v>145</v>
      </c>
      <c r="V3" s="961"/>
      <c r="W3" s="964"/>
    </row>
    <row r="4" spans="2:23" ht="17.25" customHeight="1">
      <c r="B4" s="354"/>
      <c r="C4" s="969" t="s">
        <v>228</v>
      </c>
      <c r="D4" s="969"/>
      <c r="E4" s="359" t="s">
        <v>229</v>
      </c>
      <c r="F4" s="969" t="s">
        <v>228</v>
      </c>
      <c r="G4" s="969"/>
      <c r="H4" s="359" t="s">
        <v>229</v>
      </c>
      <c r="I4" s="969" t="s">
        <v>228</v>
      </c>
      <c r="J4" s="969"/>
      <c r="K4" s="359" t="s">
        <v>229</v>
      </c>
      <c r="L4" s="969" t="s">
        <v>228</v>
      </c>
      <c r="M4" s="969"/>
      <c r="N4" s="359" t="s">
        <v>229</v>
      </c>
      <c r="O4" s="969" t="s">
        <v>228</v>
      </c>
      <c r="P4" s="969"/>
      <c r="Q4" s="359" t="s">
        <v>229</v>
      </c>
      <c r="R4" s="969" t="s">
        <v>228</v>
      </c>
      <c r="S4" s="969"/>
      <c r="T4" s="359" t="s">
        <v>229</v>
      </c>
      <c r="U4" s="969" t="s">
        <v>228</v>
      </c>
      <c r="V4" s="969"/>
      <c r="W4" s="359" t="s">
        <v>229</v>
      </c>
    </row>
    <row r="5" spans="2:23" s="133" customFormat="1" ht="17.25" customHeight="1" thickBot="1">
      <c r="B5" s="355"/>
      <c r="C5" s="351" t="s">
        <v>12</v>
      </c>
      <c r="D5" s="135" t="s">
        <v>13</v>
      </c>
      <c r="E5" s="360" t="s">
        <v>12</v>
      </c>
      <c r="F5" s="277" t="s">
        <v>12</v>
      </c>
      <c r="G5" s="361" t="s">
        <v>13</v>
      </c>
      <c r="H5" s="351" t="s">
        <v>12</v>
      </c>
      <c r="I5" s="277" t="s">
        <v>12</v>
      </c>
      <c r="J5" s="135" t="s">
        <v>13</v>
      </c>
      <c r="K5" s="363" t="s">
        <v>12</v>
      </c>
      <c r="L5" s="351" t="s">
        <v>12</v>
      </c>
      <c r="M5" s="364" t="s">
        <v>13</v>
      </c>
      <c r="N5" s="351" t="s">
        <v>12</v>
      </c>
      <c r="O5" s="277" t="s">
        <v>12</v>
      </c>
      <c r="P5" s="135" t="s">
        <v>13</v>
      </c>
      <c r="Q5" s="363" t="s">
        <v>12</v>
      </c>
      <c r="R5" s="351" t="s">
        <v>12</v>
      </c>
      <c r="S5" s="365" t="s">
        <v>13</v>
      </c>
      <c r="T5" s="351" t="s">
        <v>12</v>
      </c>
      <c r="U5" s="277" t="s">
        <v>12</v>
      </c>
      <c r="V5" s="365" t="s">
        <v>13</v>
      </c>
      <c r="W5" s="362" t="s">
        <v>12</v>
      </c>
    </row>
    <row r="6" spans="2:23" ht="17.25" customHeight="1">
      <c r="B6" s="356">
        <v>4</v>
      </c>
      <c r="C6" s="722">
        <f>F6+I6+L6+O6</f>
        <v>879</v>
      </c>
      <c r="D6" s="856">
        <f>IF(E6&gt;0,(C6-E6)/E6,0)</f>
        <v>-0.10030706243602866</v>
      </c>
      <c r="E6" s="857">
        <v>977</v>
      </c>
      <c r="F6" s="858">
        <f>'利用関係別'!Z6</f>
        <v>530</v>
      </c>
      <c r="G6" s="859">
        <f aca="true" t="shared" si="0" ref="G6:G18">IF(H6&gt;0,(F6-H6)/H6,0)</f>
        <v>-0.038112522686025406</v>
      </c>
      <c r="H6" s="857">
        <v>551</v>
      </c>
      <c r="I6" s="860">
        <f>'利用関係別'!Z7</f>
        <v>219</v>
      </c>
      <c r="J6" s="856">
        <f>IF(K6&gt;0,(I6-K6)/K6,0)</f>
        <v>-0.06808510638297872</v>
      </c>
      <c r="K6" s="861">
        <v>235</v>
      </c>
      <c r="L6" s="722">
        <f>'利用関係別'!Z8</f>
        <v>0</v>
      </c>
      <c r="M6" s="862">
        <f>IF(N6&gt;0,(L6-N6)/N6,0)</f>
        <v>-1</v>
      </c>
      <c r="N6" s="863">
        <v>7</v>
      </c>
      <c r="O6" s="860">
        <f>'利用関係別'!Z9</f>
        <v>130</v>
      </c>
      <c r="P6" s="856">
        <f>IF(Q6&gt;0,(O6-Q6)/Q6,0)</f>
        <v>-0.29347826086956524</v>
      </c>
      <c r="Q6" s="861">
        <v>184</v>
      </c>
      <c r="R6" s="722">
        <f>'建て方別'!Z6</f>
        <v>804</v>
      </c>
      <c r="S6" s="862">
        <f>IF(T6&gt;0,(R6-T6)/T6,0)</f>
        <v>-0.03365384615384615</v>
      </c>
      <c r="T6" s="864">
        <v>832</v>
      </c>
      <c r="U6" s="860">
        <f>'建て方別'!Z7</f>
        <v>75</v>
      </c>
      <c r="V6" s="862">
        <f>IF(W6&gt;0,(U6-W6)/W6,0)</f>
        <v>-0.4827586206896552</v>
      </c>
      <c r="W6" s="865">
        <v>145</v>
      </c>
    </row>
    <row r="7" spans="2:23" ht="17.25" customHeight="1">
      <c r="B7" s="357">
        <v>5</v>
      </c>
      <c r="C7" s="722">
        <f aca="true" t="shared" si="1" ref="C7:C17">F7+I7+L7+O7</f>
        <v>784</v>
      </c>
      <c r="D7" s="859">
        <f aca="true" t="shared" si="2" ref="D7:D17">IF(E7&gt;0,(C7-E7)/E7,0)</f>
        <v>-0.26522961574507964</v>
      </c>
      <c r="E7" s="866">
        <v>1067</v>
      </c>
      <c r="F7" s="858">
        <f>'利用関係別'!AA6</f>
        <v>459</v>
      </c>
      <c r="G7" s="859">
        <f t="shared" si="0"/>
        <v>-0.325</v>
      </c>
      <c r="H7" s="867">
        <v>680</v>
      </c>
      <c r="I7" s="860">
        <f>'利用関係別'!AA7</f>
        <v>147</v>
      </c>
      <c r="J7" s="859">
        <f aca="true" t="shared" si="3" ref="J7:J18">IF(K7&gt;0,(I7-K7)/K7,0)</f>
        <v>-0.3975409836065574</v>
      </c>
      <c r="K7" s="868">
        <v>244</v>
      </c>
      <c r="L7" s="722">
        <f>'利用関係別'!AA8</f>
        <v>1</v>
      </c>
      <c r="M7" s="869">
        <f aca="true" t="shared" si="4" ref="M7:M18">IF(N7&gt;0,(L7-N7)/N7,0)</f>
        <v>0</v>
      </c>
      <c r="N7" s="870">
        <v>1</v>
      </c>
      <c r="O7" s="860">
        <f>'利用関係別'!AA9</f>
        <v>177</v>
      </c>
      <c r="P7" s="859">
        <f aca="true" t="shared" si="5" ref="P7:P18">IF(Q7&gt;0,(O7-Q7)/Q7,0)</f>
        <v>0.24647887323943662</v>
      </c>
      <c r="Q7" s="868">
        <v>142</v>
      </c>
      <c r="R7" s="722">
        <f>'建て方別'!AA6</f>
        <v>704</v>
      </c>
      <c r="S7" s="869">
        <f aca="true" t="shared" si="6" ref="S7:S18">IF(T7&gt;0,(R7-T7)/T7,0)</f>
        <v>-0.29458917835671344</v>
      </c>
      <c r="T7" s="870">
        <v>998</v>
      </c>
      <c r="U7" s="860">
        <f>'建て方別'!AA7</f>
        <v>80</v>
      </c>
      <c r="V7" s="869">
        <f aca="true" t="shared" si="7" ref="V7:V18">IF(W7&gt;0,(U7-W7)/W7,0)</f>
        <v>0.15942028985507245</v>
      </c>
      <c r="W7" s="871">
        <v>69</v>
      </c>
    </row>
    <row r="8" spans="2:23" ht="17.25" customHeight="1">
      <c r="B8" s="357">
        <v>6</v>
      </c>
      <c r="C8" s="722">
        <f t="shared" si="1"/>
        <v>1013</v>
      </c>
      <c r="D8" s="859">
        <f t="shared" si="2"/>
        <v>-0.2017336485421592</v>
      </c>
      <c r="E8" s="866">
        <v>1269</v>
      </c>
      <c r="F8" s="858">
        <f>'利用関係別'!AB6</f>
        <v>511</v>
      </c>
      <c r="G8" s="859">
        <f t="shared" si="0"/>
        <v>-0.13242784380305603</v>
      </c>
      <c r="H8" s="866">
        <v>589</v>
      </c>
      <c r="I8" s="860">
        <f>'利用関係別'!AB7</f>
        <v>356</v>
      </c>
      <c r="J8" s="859">
        <f t="shared" si="3"/>
        <v>-0.050666666666666665</v>
      </c>
      <c r="K8" s="868">
        <v>375</v>
      </c>
      <c r="L8" s="722">
        <f>'利用関係別'!AB8</f>
        <v>2</v>
      </c>
      <c r="M8" s="869">
        <f t="shared" si="4"/>
        <v>0</v>
      </c>
      <c r="N8" s="870">
        <v>0</v>
      </c>
      <c r="O8" s="860">
        <f>'利用関係別'!AB9</f>
        <v>144</v>
      </c>
      <c r="P8" s="859">
        <f t="shared" si="5"/>
        <v>-0.5278688524590164</v>
      </c>
      <c r="Q8" s="868">
        <v>305</v>
      </c>
      <c r="R8" s="722">
        <f>'建て方別'!AB6</f>
        <v>905</v>
      </c>
      <c r="S8" s="869">
        <f t="shared" si="6"/>
        <v>-0.1397338403041825</v>
      </c>
      <c r="T8" s="870">
        <v>1052</v>
      </c>
      <c r="U8" s="860">
        <f>'建て方別'!AB7</f>
        <v>108</v>
      </c>
      <c r="V8" s="869">
        <f t="shared" si="7"/>
        <v>-0.5023041474654378</v>
      </c>
      <c r="W8" s="871">
        <v>217</v>
      </c>
    </row>
    <row r="9" spans="2:23" ht="17.25" customHeight="1">
      <c r="B9" s="357">
        <v>7</v>
      </c>
      <c r="C9" s="722">
        <f t="shared" si="1"/>
        <v>1029</v>
      </c>
      <c r="D9" s="859">
        <f t="shared" si="2"/>
        <v>-0.07547169811320754</v>
      </c>
      <c r="E9" s="866">
        <v>1113</v>
      </c>
      <c r="F9" s="858">
        <f>'利用関係別'!AC6</f>
        <v>505</v>
      </c>
      <c r="G9" s="859">
        <f t="shared" si="0"/>
        <v>-0.2691751085383502</v>
      </c>
      <c r="H9" s="866">
        <v>691</v>
      </c>
      <c r="I9" s="860">
        <f>'利用関係別'!AC7</f>
        <v>331</v>
      </c>
      <c r="J9" s="859">
        <f t="shared" si="3"/>
        <v>0.3031496062992126</v>
      </c>
      <c r="K9" s="868">
        <v>254</v>
      </c>
      <c r="L9" s="722">
        <f>'利用関係別'!AC8</f>
        <v>0</v>
      </c>
      <c r="M9" s="869">
        <f t="shared" si="4"/>
        <v>0</v>
      </c>
      <c r="N9" s="870">
        <v>0</v>
      </c>
      <c r="O9" s="860">
        <f>'利用関係別'!AC9</f>
        <v>193</v>
      </c>
      <c r="P9" s="859">
        <f t="shared" si="5"/>
        <v>0.1488095238095238</v>
      </c>
      <c r="Q9" s="868">
        <v>168</v>
      </c>
      <c r="R9" s="722">
        <f>'建て方別'!AC6</f>
        <v>887</v>
      </c>
      <c r="S9" s="869">
        <f t="shared" si="6"/>
        <v>-0.13631937682570594</v>
      </c>
      <c r="T9" s="870">
        <v>1027</v>
      </c>
      <c r="U9" s="860">
        <f>'建て方別'!AC7</f>
        <v>142</v>
      </c>
      <c r="V9" s="869">
        <f t="shared" si="7"/>
        <v>0.6511627906976745</v>
      </c>
      <c r="W9" s="871">
        <v>86</v>
      </c>
    </row>
    <row r="10" spans="2:23" ht="17.25" customHeight="1">
      <c r="B10" s="357">
        <v>8</v>
      </c>
      <c r="C10" s="722">
        <f t="shared" si="1"/>
        <v>887</v>
      </c>
      <c r="D10" s="872">
        <f t="shared" si="2"/>
        <v>-0.16869728209934395</v>
      </c>
      <c r="E10" s="866">
        <v>1067</v>
      </c>
      <c r="F10" s="858">
        <f>'利用関係別'!AD6</f>
        <v>527</v>
      </c>
      <c r="G10" s="859">
        <f t="shared" si="0"/>
        <v>-0.21577380952380953</v>
      </c>
      <c r="H10" s="866">
        <v>672</v>
      </c>
      <c r="I10" s="860">
        <f>'利用関係別'!AD7</f>
        <v>219</v>
      </c>
      <c r="J10" s="872">
        <f t="shared" si="3"/>
        <v>-0.06808510638297872</v>
      </c>
      <c r="K10" s="868">
        <v>235</v>
      </c>
      <c r="L10" s="722">
        <f>'利用関係別'!AD8</f>
        <v>0</v>
      </c>
      <c r="M10" s="873">
        <f t="shared" si="4"/>
        <v>0</v>
      </c>
      <c r="N10" s="870">
        <v>0</v>
      </c>
      <c r="O10" s="860">
        <f>'利用関係別'!AD9</f>
        <v>141</v>
      </c>
      <c r="P10" s="872">
        <f t="shared" si="5"/>
        <v>-0.11875</v>
      </c>
      <c r="Q10" s="868">
        <v>160</v>
      </c>
      <c r="R10" s="722">
        <f>'建て方別'!AD6</f>
        <v>814</v>
      </c>
      <c r="S10" s="873">
        <f t="shared" si="6"/>
        <v>-0.18108651911468812</v>
      </c>
      <c r="T10" s="870">
        <v>994</v>
      </c>
      <c r="U10" s="860">
        <f>'建て方別'!AD7</f>
        <v>73</v>
      </c>
      <c r="V10" s="869">
        <f t="shared" si="7"/>
        <v>0</v>
      </c>
      <c r="W10" s="871">
        <v>73</v>
      </c>
    </row>
    <row r="11" spans="2:23" ht="17.25" customHeight="1">
      <c r="B11" s="357">
        <v>9</v>
      </c>
      <c r="C11" s="722">
        <f t="shared" si="1"/>
        <v>865</v>
      </c>
      <c r="D11" s="859">
        <f t="shared" si="2"/>
        <v>-0.28036605657237934</v>
      </c>
      <c r="E11" s="866">
        <v>1202</v>
      </c>
      <c r="F11" s="858">
        <f>'利用関係別'!AE6</f>
        <v>524</v>
      </c>
      <c r="G11" s="859">
        <f t="shared" si="0"/>
        <v>-0.2503576537911302</v>
      </c>
      <c r="H11" s="866">
        <v>699</v>
      </c>
      <c r="I11" s="860">
        <f>'利用関係別'!AE7</f>
        <v>170</v>
      </c>
      <c r="J11" s="859">
        <f t="shared" si="3"/>
        <v>-0.431438127090301</v>
      </c>
      <c r="K11" s="868">
        <v>299</v>
      </c>
      <c r="L11" s="722">
        <f>'利用関係別'!AE8</f>
        <v>8</v>
      </c>
      <c r="M11" s="869">
        <f t="shared" si="4"/>
        <v>1.6666666666666667</v>
      </c>
      <c r="N11" s="870">
        <v>3</v>
      </c>
      <c r="O11" s="860">
        <f>'利用関係別'!AE9</f>
        <v>163</v>
      </c>
      <c r="P11" s="859">
        <f t="shared" si="5"/>
        <v>-0.1890547263681592</v>
      </c>
      <c r="Q11" s="868">
        <v>201</v>
      </c>
      <c r="R11" s="722">
        <f>'建て方別'!AE6</f>
        <v>815</v>
      </c>
      <c r="S11" s="869">
        <f t="shared" si="6"/>
        <v>-0.24397031539888683</v>
      </c>
      <c r="T11" s="870">
        <v>1078</v>
      </c>
      <c r="U11" s="860">
        <f>'建て方別'!AE7</f>
        <v>50</v>
      </c>
      <c r="V11" s="869">
        <f t="shared" si="7"/>
        <v>-0.5967741935483871</v>
      </c>
      <c r="W11" s="871">
        <v>124</v>
      </c>
    </row>
    <row r="12" spans="2:23" ht="17.25" customHeight="1">
      <c r="B12" s="357">
        <v>10</v>
      </c>
      <c r="C12" s="722">
        <f t="shared" si="1"/>
        <v>1007</v>
      </c>
      <c r="D12" s="859">
        <f t="shared" si="2"/>
        <v>-0.20458135860979462</v>
      </c>
      <c r="E12" s="866">
        <v>1266</v>
      </c>
      <c r="F12" s="858">
        <f>'利用関係別'!AF6</f>
        <v>571</v>
      </c>
      <c r="G12" s="859">
        <f t="shared" si="0"/>
        <v>-0.26888604353393086</v>
      </c>
      <c r="H12" s="866">
        <v>781</v>
      </c>
      <c r="I12" s="860">
        <f>'利用関係別'!AF7</f>
        <v>279</v>
      </c>
      <c r="J12" s="859">
        <f t="shared" si="3"/>
        <v>0.056818181818181816</v>
      </c>
      <c r="K12" s="868">
        <v>264</v>
      </c>
      <c r="L12" s="722">
        <f>'利用関係別'!AF8</f>
        <v>1</v>
      </c>
      <c r="M12" s="869">
        <f t="shared" si="4"/>
        <v>0</v>
      </c>
      <c r="N12" s="870">
        <v>1</v>
      </c>
      <c r="O12" s="860">
        <f>'利用関係別'!AF9</f>
        <v>156</v>
      </c>
      <c r="P12" s="859">
        <f t="shared" si="5"/>
        <v>-0.2909090909090909</v>
      </c>
      <c r="Q12" s="868">
        <v>220</v>
      </c>
      <c r="R12" s="722">
        <f>'建て方別'!AF6</f>
        <v>955</v>
      </c>
      <c r="S12" s="869">
        <f t="shared" si="6"/>
        <v>-0.12304866850321396</v>
      </c>
      <c r="T12" s="870">
        <v>1089</v>
      </c>
      <c r="U12" s="860">
        <f>'建て方別'!AF7</f>
        <v>52</v>
      </c>
      <c r="V12" s="869">
        <f t="shared" si="7"/>
        <v>-0.7062146892655368</v>
      </c>
      <c r="W12" s="871">
        <v>177</v>
      </c>
    </row>
    <row r="13" spans="2:23" ht="17.25" customHeight="1">
      <c r="B13" s="357">
        <v>11</v>
      </c>
      <c r="C13" s="722">
        <f t="shared" si="1"/>
        <v>1168</v>
      </c>
      <c r="D13" s="859">
        <f t="shared" si="2"/>
        <v>-0.2330925804333552</v>
      </c>
      <c r="E13" s="866">
        <v>1523</v>
      </c>
      <c r="F13" s="858">
        <f>'利用関係別'!AG6</f>
        <v>613</v>
      </c>
      <c r="G13" s="859">
        <f t="shared" si="0"/>
        <v>-0.26322115384615385</v>
      </c>
      <c r="H13" s="866">
        <v>832</v>
      </c>
      <c r="I13" s="860">
        <f>'利用関係別'!AG7</f>
        <v>374</v>
      </c>
      <c r="J13" s="859">
        <f t="shared" si="3"/>
        <v>-0.026041666666666668</v>
      </c>
      <c r="K13" s="868">
        <v>384</v>
      </c>
      <c r="L13" s="722">
        <f>'利用関係別'!AG8</f>
        <v>30</v>
      </c>
      <c r="M13" s="869">
        <f t="shared" si="4"/>
        <v>29</v>
      </c>
      <c r="N13" s="870">
        <v>1</v>
      </c>
      <c r="O13" s="860">
        <f>'利用関係別'!AG9</f>
        <v>151</v>
      </c>
      <c r="P13" s="859">
        <f t="shared" si="5"/>
        <v>-0.5065359477124183</v>
      </c>
      <c r="Q13" s="868">
        <v>306</v>
      </c>
      <c r="R13" s="722">
        <f>'建て方別'!AG6</f>
        <v>1005</v>
      </c>
      <c r="S13" s="869">
        <f t="shared" si="6"/>
        <v>-0.20111287758346583</v>
      </c>
      <c r="T13" s="870">
        <v>1258</v>
      </c>
      <c r="U13" s="860">
        <f>'建て方別'!AG7</f>
        <v>163</v>
      </c>
      <c r="V13" s="869">
        <f t="shared" si="7"/>
        <v>-0.3849056603773585</v>
      </c>
      <c r="W13" s="871">
        <v>265</v>
      </c>
    </row>
    <row r="14" spans="2:23" ht="17.25" customHeight="1">
      <c r="B14" s="357">
        <v>12</v>
      </c>
      <c r="C14" s="722">
        <f t="shared" si="1"/>
        <v>1130</v>
      </c>
      <c r="D14" s="872">
        <f t="shared" si="2"/>
        <v>-0.13740458015267176</v>
      </c>
      <c r="E14" s="867">
        <v>1310</v>
      </c>
      <c r="F14" s="858">
        <f>'利用関係別'!AH6</f>
        <v>566</v>
      </c>
      <c r="G14" s="872">
        <f>IF(H14&gt;0,(F14-H14)/H14,0)</f>
        <v>-0.23616734143049933</v>
      </c>
      <c r="H14" s="867">
        <v>741</v>
      </c>
      <c r="I14" s="860">
        <f>'利用関係別'!AH7</f>
        <v>350</v>
      </c>
      <c r="J14" s="872">
        <f t="shared" si="3"/>
        <v>-0.16467780429594273</v>
      </c>
      <c r="K14" s="874">
        <v>419</v>
      </c>
      <c r="L14" s="722">
        <f>'利用関係別'!AH8</f>
        <v>2</v>
      </c>
      <c r="M14" s="873">
        <f t="shared" si="4"/>
        <v>1</v>
      </c>
      <c r="N14" s="875">
        <v>1</v>
      </c>
      <c r="O14" s="860">
        <f>'利用関係別'!AH9</f>
        <v>212</v>
      </c>
      <c r="P14" s="872">
        <f t="shared" si="5"/>
        <v>0.4228187919463087</v>
      </c>
      <c r="Q14" s="874">
        <v>149</v>
      </c>
      <c r="R14" s="722">
        <f>'建て方別'!AH6</f>
        <v>1085</v>
      </c>
      <c r="S14" s="873">
        <f t="shared" si="6"/>
        <v>-0.06060606060606061</v>
      </c>
      <c r="T14" s="875">
        <v>1155</v>
      </c>
      <c r="U14" s="860">
        <f>'建て方別'!AH7</f>
        <v>45</v>
      </c>
      <c r="V14" s="873">
        <f t="shared" si="7"/>
        <v>-0.7096774193548387</v>
      </c>
      <c r="W14" s="876">
        <v>155</v>
      </c>
    </row>
    <row r="15" spans="2:23" ht="17.25" customHeight="1">
      <c r="B15" s="357">
        <v>1</v>
      </c>
      <c r="C15" s="722">
        <f t="shared" si="1"/>
        <v>1133</v>
      </c>
      <c r="D15" s="877">
        <f t="shared" si="2"/>
        <v>0.036596523330283626</v>
      </c>
      <c r="E15" s="878">
        <v>1093</v>
      </c>
      <c r="F15" s="858">
        <f>'利用関係別'!AI6</f>
        <v>593</v>
      </c>
      <c r="G15" s="872">
        <f>IF(H15&gt;0,(F15-H15)/H15,0)</f>
        <v>-0.08062015503875969</v>
      </c>
      <c r="H15" s="878">
        <v>645</v>
      </c>
      <c r="I15" s="860">
        <f>'利用関係別'!AI7</f>
        <v>391</v>
      </c>
      <c r="J15" s="877">
        <f t="shared" si="3"/>
        <v>0.38162544169611307</v>
      </c>
      <c r="K15" s="879">
        <v>283</v>
      </c>
      <c r="L15" s="722">
        <f>'利用関係別'!AI8</f>
        <v>0</v>
      </c>
      <c r="M15" s="880">
        <f t="shared" si="4"/>
        <v>-1</v>
      </c>
      <c r="N15" s="878">
        <v>2</v>
      </c>
      <c r="O15" s="860">
        <f>'利用関係別'!AI9</f>
        <v>149</v>
      </c>
      <c r="P15" s="877">
        <f t="shared" si="5"/>
        <v>-0.08588957055214724</v>
      </c>
      <c r="Q15" s="881">
        <v>163</v>
      </c>
      <c r="R15" s="722">
        <f>'建て方別'!AI6</f>
        <v>959</v>
      </c>
      <c r="S15" s="882">
        <f t="shared" si="6"/>
        <v>-0.0062176165803108805</v>
      </c>
      <c r="T15" s="883">
        <v>965</v>
      </c>
      <c r="U15" s="860">
        <f>'建て方別'!AI7</f>
        <v>174</v>
      </c>
      <c r="V15" s="882">
        <f t="shared" si="7"/>
        <v>0.359375</v>
      </c>
      <c r="W15" s="884">
        <v>128</v>
      </c>
    </row>
    <row r="16" spans="2:23" ht="17.25" customHeight="1">
      <c r="B16" s="357">
        <v>2</v>
      </c>
      <c r="C16" s="722">
        <f t="shared" si="1"/>
        <v>860</v>
      </c>
      <c r="D16" s="885">
        <f t="shared" si="2"/>
        <v>-0.23893805309734514</v>
      </c>
      <c r="E16" s="886">
        <v>1130</v>
      </c>
      <c r="F16" s="858">
        <f>'利用関係別'!AJ6</f>
        <v>472</v>
      </c>
      <c r="G16" s="872">
        <f>IF(H16&gt;0,(F16-H16)/H16,0)</f>
        <v>-0.25316455696202533</v>
      </c>
      <c r="H16" s="886">
        <v>632</v>
      </c>
      <c r="I16" s="860">
        <f>'利用関係別'!AJ7</f>
        <v>231</v>
      </c>
      <c r="J16" s="885">
        <f t="shared" si="3"/>
        <v>-0.33043478260869563</v>
      </c>
      <c r="K16" s="887">
        <v>345</v>
      </c>
      <c r="L16" s="722">
        <f>'利用関係別'!AJ8</f>
        <v>0</v>
      </c>
      <c r="M16" s="888">
        <f t="shared" si="4"/>
        <v>0</v>
      </c>
      <c r="N16" s="886">
        <v>0</v>
      </c>
      <c r="O16" s="860">
        <f>'利用関係別'!AJ9</f>
        <v>157</v>
      </c>
      <c r="P16" s="885">
        <f t="shared" si="5"/>
        <v>0.026143790849673203</v>
      </c>
      <c r="Q16" s="889">
        <v>153</v>
      </c>
      <c r="R16" s="722">
        <f>'建て方別'!AJ6</f>
        <v>786</v>
      </c>
      <c r="S16" s="890">
        <f t="shared" si="6"/>
        <v>-0.2577903682719547</v>
      </c>
      <c r="T16" s="891">
        <v>1059</v>
      </c>
      <c r="U16" s="860">
        <f>'建て方別'!AJ7</f>
        <v>74</v>
      </c>
      <c r="V16" s="890">
        <f t="shared" si="7"/>
        <v>0.04225352112676056</v>
      </c>
      <c r="W16" s="892">
        <v>71</v>
      </c>
    </row>
    <row r="17" spans="2:23" ht="17.25" customHeight="1" thickBot="1">
      <c r="B17" s="357">
        <v>3</v>
      </c>
      <c r="C17" s="722">
        <f t="shared" si="1"/>
        <v>807</v>
      </c>
      <c r="D17" s="885">
        <f t="shared" si="2"/>
        <v>-0.3207070707070707</v>
      </c>
      <c r="E17" s="886">
        <v>1188</v>
      </c>
      <c r="F17" s="858">
        <f>'利用関係別'!AK6</f>
        <v>434</v>
      </c>
      <c r="G17" s="872">
        <f>IF(H17&gt;0,(F17-H17)/H17,0)</f>
        <v>-0.225</v>
      </c>
      <c r="H17" s="886">
        <v>560</v>
      </c>
      <c r="I17" s="860">
        <f>'利用関係別'!AK7</f>
        <v>275</v>
      </c>
      <c r="J17" s="885">
        <f t="shared" si="3"/>
        <v>-0.2838541666666667</v>
      </c>
      <c r="K17" s="887">
        <v>384</v>
      </c>
      <c r="L17" s="722">
        <f>'利用関係別'!AK8</f>
        <v>0</v>
      </c>
      <c r="M17" s="888">
        <f t="shared" si="4"/>
        <v>0</v>
      </c>
      <c r="N17" s="886">
        <v>0</v>
      </c>
      <c r="O17" s="860">
        <f>'利用関係別'!AK9</f>
        <v>98</v>
      </c>
      <c r="P17" s="885">
        <f t="shared" si="5"/>
        <v>-0.5983606557377049</v>
      </c>
      <c r="Q17" s="889">
        <v>244</v>
      </c>
      <c r="R17" s="722">
        <f>'建て方別'!AK6</f>
        <v>786</v>
      </c>
      <c r="S17" s="890">
        <f t="shared" si="6"/>
        <v>-0.25142857142857145</v>
      </c>
      <c r="T17" s="891">
        <v>1050</v>
      </c>
      <c r="U17" s="860">
        <f>'建て方別'!AK7</f>
        <v>21</v>
      </c>
      <c r="V17" s="890">
        <f t="shared" si="7"/>
        <v>-0.8478260869565217</v>
      </c>
      <c r="W17" s="892">
        <v>138</v>
      </c>
    </row>
    <row r="18" spans="2:23" ht="17.25" customHeight="1" thickBot="1" thickTop="1">
      <c r="B18" s="358" t="s">
        <v>167</v>
      </c>
      <c r="C18" s="893">
        <f>SUM(C6:C17)</f>
        <v>11562</v>
      </c>
      <c r="D18" s="894">
        <f>IF(E18&gt;0,(C18-E18)/E18,0)</f>
        <v>-0.18606124604012672</v>
      </c>
      <c r="E18" s="895">
        <f>SUM(E6:E17)</f>
        <v>14205</v>
      </c>
      <c r="F18" s="896">
        <f>SUM(F6:F17)</f>
        <v>6305</v>
      </c>
      <c r="G18" s="894">
        <f t="shared" si="0"/>
        <v>-0.21900161030595813</v>
      </c>
      <c r="H18" s="895">
        <f>SUM(H6:H17)</f>
        <v>8073</v>
      </c>
      <c r="I18" s="893">
        <f>SUM(I6:I17)</f>
        <v>3342</v>
      </c>
      <c r="J18" s="894">
        <f t="shared" si="3"/>
        <v>-0.10185434023112067</v>
      </c>
      <c r="K18" s="897">
        <f>SUM(K6:K17)</f>
        <v>3721</v>
      </c>
      <c r="L18" s="898">
        <f>SUM(L6:L17)</f>
        <v>44</v>
      </c>
      <c r="M18" s="899">
        <f t="shared" si="4"/>
        <v>1.75</v>
      </c>
      <c r="N18" s="898">
        <f>SUM(N6:N17)</f>
        <v>16</v>
      </c>
      <c r="O18" s="893">
        <f>SUM(O6:O17)</f>
        <v>1871</v>
      </c>
      <c r="P18" s="894">
        <f t="shared" si="5"/>
        <v>-0.21878914405010438</v>
      </c>
      <c r="Q18" s="900">
        <f>SUM(Q6:Q17)</f>
        <v>2395</v>
      </c>
      <c r="R18" s="898">
        <f>SUM(R6:R17)</f>
        <v>10505</v>
      </c>
      <c r="S18" s="901">
        <f t="shared" si="6"/>
        <v>-0.16341482838257546</v>
      </c>
      <c r="T18" s="898">
        <f>SUM(T6:T17)</f>
        <v>12557</v>
      </c>
      <c r="U18" s="893">
        <f>SUM(U6:U17)</f>
        <v>1057</v>
      </c>
      <c r="V18" s="901">
        <f t="shared" si="7"/>
        <v>-0.3586165048543689</v>
      </c>
      <c r="W18" s="902">
        <f>SUM(W6:W17)</f>
        <v>1648</v>
      </c>
    </row>
    <row r="19" spans="2:23" ht="17.25" customHeight="1">
      <c r="B19" s="100"/>
      <c r="C19" s="106" t="s">
        <v>146</v>
      </c>
      <c r="D19" s="100"/>
      <c r="E19" s="100"/>
      <c r="F19" s="100"/>
      <c r="G19" s="100"/>
      <c r="H19" s="100"/>
      <c r="I19" s="100"/>
      <c r="J19" s="100"/>
      <c r="K19" s="100"/>
      <c r="L19" s="100"/>
      <c r="M19" s="100"/>
      <c r="N19" s="100"/>
      <c r="O19" s="100"/>
      <c r="P19" s="100"/>
      <c r="Q19" s="100"/>
      <c r="R19" s="100"/>
      <c r="S19" s="100"/>
      <c r="T19" s="100"/>
      <c r="U19" s="100"/>
      <c r="V19" s="100"/>
      <c r="W19" s="100"/>
    </row>
    <row r="20" ht="14.25" customHeight="1">
      <c r="F20" s="104"/>
    </row>
    <row r="21" spans="12:13" ht="14.25" customHeight="1">
      <c r="L21" s="613"/>
      <c r="M21" s="613"/>
    </row>
    <row r="22" spans="12:13" ht="14.25" customHeight="1">
      <c r="L22" s="613"/>
      <c r="M22" s="613"/>
    </row>
  </sheetData>
  <sheetProtection/>
  <mergeCells count="16">
    <mergeCell ref="C2:E3"/>
    <mergeCell ref="O4:P4"/>
    <mergeCell ref="R4:S4"/>
    <mergeCell ref="U4:V4"/>
    <mergeCell ref="C4:D4"/>
    <mergeCell ref="F4:G4"/>
    <mergeCell ref="I4:J4"/>
    <mergeCell ref="L4:M4"/>
    <mergeCell ref="R3:T3"/>
    <mergeCell ref="U3:W3"/>
    <mergeCell ref="R2:W2"/>
    <mergeCell ref="F2:Q2"/>
    <mergeCell ref="F3:H3"/>
    <mergeCell ref="I3:K3"/>
    <mergeCell ref="L3:N3"/>
    <mergeCell ref="O3:Q3"/>
  </mergeCells>
  <printOptions horizontalCentered="1"/>
  <pageMargins left="0.27" right="0.27" top="0.984251968503937" bottom="0.984251968503937" header="0.5118110236220472" footer="0.5118110236220472"/>
  <pageSetup fitToHeight="1" fitToWidth="1" horizontalDpi="300" verticalDpi="300" orientation="landscape" paperSize="9" scale="83" r:id="rId1"/>
  <ignoredErrors>
    <ignoredError sqref="D17 D18 F18:W18 F17:G17 I17:J17 L17:M17 O17:P17 R17:S17 U17:V17" formula="1"/>
  </ignoredErrors>
</worksheet>
</file>

<file path=xl/worksheets/sheet4.xml><?xml version="1.0" encoding="utf-8"?>
<worksheet xmlns="http://schemas.openxmlformats.org/spreadsheetml/2006/main" xmlns:r="http://schemas.openxmlformats.org/officeDocument/2006/relationships">
  <sheetPr>
    <pageSetUpPr fitToPage="1"/>
  </sheetPr>
  <dimension ref="B1:AF38"/>
  <sheetViews>
    <sheetView showGridLines="0" zoomScaleSheetLayoutView="100" zoomScalePageLayoutView="0" workbookViewId="0" topLeftCell="A1">
      <pane ySplit="5" topLeftCell="A6" activePane="bottomLeft" state="frozen"/>
      <selection pane="topLeft" activeCell="C24" sqref="C24"/>
      <selection pane="bottomLeft" activeCell="A1" sqref="A1"/>
    </sheetView>
  </sheetViews>
  <sheetFormatPr defaultColWidth="10.00390625" defaultRowHeight="21.75" customHeight="1"/>
  <cols>
    <col min="1" max="1" width="2.00390625" style="0" customWidth="1"/>
    <col min="2" max="2" width="4.00390625" style="0" customWidth="1"/>
    <col min="3" max="3" width="5.00390625" style="0" customWidth="1"/>
    <col min="4" max="4" width="11.00390625" style="0" customWidth="1"/>
    <col min="5" max="5" width="7.375" style="0" customWidth="1"/>
    <col min="6" max="6" width="8.00390625" style="0" customWidth="1"/>
    <col min="7" max="7" width="7.375" style="0" customWidth="1"/>
    <col min="8" max="8" width="8.00390625" style="0" customWidth="1"/>
    <col min="9" max="9" width="10.50390625" style="0" bestFit="1" customWidth="1"/>
    <col min="10" max="10" width="7.00390625" style="0" customWidth="1"/>
    <col min="11" max="11" width="8.00390625" style="0" customWidth="1"/>
    <col min="12" max="12" width="9.25390625" style="0" customWidth="1"/>
    <col min="13" max="13" width="8.125" style="0" hidden="1" customWidth="1"/>
    <col min="14" max="14" width="8.125" style="0" customWidth="1"/>
    <col min="15" max="15" width="9.00390625" style="0" customWidth="1"/>
    <col min="16" max="16" width="10.00390625" style="0" hidden="1" customWidth="1"/>
    <col min="17" max="17" width="6.00390625" style="0" customWidth="1"/>
    <col min="18" max="18" width="8.00390625" style="0" customWidth="1"/>
    <col min="19" max="19" width="7.375" style="0" hidden="1" customWidth="1"/>
    <col min="20" max="20" width="7.00390625" style="0" customWidth="1"/>
    <col min="21" max="21" width="9.00390625" style="0" customWidth="1"/>
    <col min="22" max="22" width="9.00390625" style="0" hidden="1" customWidth="1"/>
    <col min="23" max="23" width="8.00390625" style="0" customWidth="1"/>
    <col min="24" max="24" width="9.875" style="0" customWidth="1"/>
    <col min="25" max="25" width="15.00390625" style="0" hidden="1" customWidth="1"/>
    <col min="26" max="26" width="8.00390625" style="0" customWidth="1"/>
    <col min="27" max="27" width="9.00390625" style="0" customWidth="1"/>
    <col min="28" max="28" width="10.00390625" style="0" hidden="1" customWidth="1"/>
    <col min="29" max="29" width="8.50390625" style="0" customWidth="1"/>
    <col min="30" max="30" width="9.125" style="0" customWidth="1"/>
    <col min="31" max="65" width="10.00390625" style="0" customWidth="1"/>
    <col min="66" max="66" width="11.25390625" style="0" customWidth="1"/>
  </cols>
  <sheetData>
    <row r="1" spans="2:30" ht="28.5" customHeight="1" thickBot="1">
      <c r="B1" s="146" t="s">
        <v>163</v>
      </c>
      <c r="G1" s="28"/>
      <c r="I1" s="29"/>
      <c r="AA1" s="980" t="s">
        <v>0</v>
      </c>
      <c r="AB1" s="980"/>
      <c r="AC1" s="980"/>
      <c r="AD1" s="980"/>
    </row>
    <row r="2" spans="2:31" s="9" customFormat="1" ht="16.5" customHeight="1">
      <c r="B2" s="308"/>
      <c r="C2" s="309"/>
      <c r="D2" s="982" t="s">
        <v>97</v>
      </c>
      <c r="E2" s="983"/>
      <c r="F2" s="988" t="s">
        <v>136</v>
      </c>
      <c r="G2" s="989"/>
      <c r="H2" s="989"/>
      <c r="I2" s="989"/>
      <c r="J2" s="989"/>
      <c r="K2" s="989"/>
      <c r="L2" s="989"/>
      <c r="M2" s="989"/>
      <c r="N2" s="989"/>
      <c r="O2" s="989"/>
      <c r="P2" s="989"/>
      <c r="Q2" s="989"/>
      <c r="R2" s="989"/>
      <c r="S2" s="989"/>
      <c r="T2" s="989"/>
      <c r="U2" s="989"/>
      <c r="V2" s="989"/>
      <c r="W2" s="989"/>
      <c r="X2" s="989"/>
      <c r="Y2" s="989"/>
      <c r="Z2" s="989"/>
      <c r="AA2" s="989"/>
      <c r="AB2" s="989"/>
      <c r="AC2" s="989"/>
      <c r="AD2" s="990"/>
      <c r="AE2" s="20"/>
    </row>
    <row r="3" spans="2:31" s="9" customFormat="1" ht="16.5" customHeight="1">
      <c r="B3" s="310"/>
      <c r="C3" s="491"/>
      <c r="D3" s="984"/>
      <c r="E3" s="985"/>
      <c r="F3" s="972" t="s">
        <v>79</v>
      </c>
      <c r="G3" s="973"/>
      <c r="H3" s="973"/>
      <c r="I3" s="973"/>
      <c r="J3" s="974"/>
      <c r="K3" s="972" t="s">
        <v>85</v>
      </c>
      <c r="L3" s="973"/>
      <c r="M3" s="973"/>
      <c r="N3" s="973"/>
      <c r="O3" s="973"/>
      <c r="P3" s="973"/>
      <c r="Q3" s="973"/>
      <c r="R3" s="973"/>
      <c r="S3" s="973"/>
      <c r="T3" s="973"/>
      <c r="U3" s="974"/>
      <c r="V3" s="492"/>
      <c r="W3" s="972" t="s">
        <v>86</v>
      </c>
      <c r="X3" s="973"/>
      <c r="Y3" s="973"/>
      <c r="Z3" s="973"/>
      <c r="AA3" s="974"/>
      <c r="AB3" s="493"/>
      <c r="AC3" s="972" t="s">
        <v>96</v>
      </c>
      <c r="AD3" s="987"/>
      <c r="AE3" s="20"/>
    </row>
    <row r="4" spans="2:31" s="9" customFormat="1" ht="13.5">
      <c r="B4" s="978" t="s">
        <v>102</v>
      </c>
      <c r="C4" s="979"/>
      <c r="D4" s="986"/>
      <c r="E4" s="974"/>
      <c r="F4" s="970" t="s">
        <v>78</v>
      </c>
      <c r="G4" s="976"/>
      <c r="H4" s="991"/>
      <c r="I4" s="975" t="s">
        <v>83</v>
      </c>
      <c r="J4" s="977"/>
      <c r="K4" s="970" t="s">
        <v>80</v>
      </c>
      <c r="L4" s="971"/>
      <c r="M4" s="122" t="s">
        <v>4</v>
      </c>
      <c r="N4" s="975" t="s">
        <v>81</v>
      </c>
      <c r="O4" s="971"/>
      <c r="P4" s="122" t="s">
        <v>5</v>
      </c>
      <c r="Q4" s="975" t="s">
        <v>82</v>
      </c>
      <c r="R4" s="976"/>
      <c r="S4" s="122" t="s">
        <v>6</v>
      </c>
      <c r="T4" s="975" t="s">
        <v>84</v>
      </c>
      <c r="U4" s="977"/>
      <c r="V4" s="122" t="s">
        <v>7</v>
      </c>
      <c r="W4" s="970" t="s">
        <v>98</v>
      </c>
      <c r="X4" s="981"/>
      <c r="Y4" s="122" t="s">
        <v>8</v>
      </c>
      <c r="Z4" s="975" t="s">
        <v>99</v>
      </c>
      <c r="AA4" s="977"/>
      <c r="AB4" s="123" t="s">
        <v>9</v>
      </c>
      <c r="AC4" s="123" t="s">
        <v>10</v>
      </c>
      <c r="AD4" s="307" t="s">
        <v>11</v>
      </c>
      <c r="AE4" s="20"/>
    </row>
    <row r="5" spans="2:32" s="9" customFormat="1" ht="16.5" customHeight="1">
      <c r="B5" s="310"/>
      <c r="C5" s="311"/>
      <c r="D5" s="125" t="s">
        <v>12</v>
      </c>
      <c r="E5" s="126" t="s">
        <v>13</v>
      </c>
      <c r="F5" s="123" t="s">
        <v>12</v>
      </c>
      <c r="G5" s="126" t="s">
        <v>13</v>
      </c>
      <c r="H5" s="126" t="s">
        <v>14</v>
      </c>
      <c r="I5" s="126" t="s">
        <v>15</v>
      </c>
      <c r="J5" s="126" t="s">
        <v>13</v>
      </c>
      <c r="K5" s="123" t="s">
        <v>12</v>
      </c>
      <c r="L5" s="126" t="s">
        <v>16</v>
      </c>
      <c r="M5" s="126" t="s">
        <v>17</v>
      </c>
      <c r="N5" s="126" t="s">
        <v>12</v>
      </c>
      <c r="O5" s="126" t="s">
        <v>16</v>
      </c>
      <c r="P5" s="126" t="s">
        <v>17</v>
      </c>
      <c r="Q5" s="126" t="s">
        <v>12</v>
      </c>
      <c r="R5" s="126" t="s">
        <v>16</v>
      </c>
      <c r="S5" s="126" t="s">
        <v>17</v>
      </c>
      <c r="T5" s="126" t="s">
        <v>12</v>
      </c>
      <c r="U5" s="124" t="s">
        <v>16</v>
      </c>
      <c r="V5" s="122" t="s">
        <v>17</v>
      </c>
      <c r="W5" s="123" t="s">
        <v>12</v>
      </c>
      <c r="X5" s="126" t="s">
        <v>16</v>
      </c>
      <c r="Y5" s="126" t="s">
        <v>17</v>
      </c>
      <c r="Z5" s="126" t="s">
        <v>12</v>
      </c>
      <c r="AA5" s="126" t="s">
        <v>16</v>
      </c>
      <c r="AB5" s="123" t="s">
        <v>17</v>
      </c>
      <c r="AC5" s="123" t="s">
        <v>18</v>
      </c>
      <c r="AD5" s="307" t="s">
        <v>19</v>
      </c>
      <c r="AE5" s="20"/>
      <c r="AF5" s="11"/>
    </row>
    <row r="6" spans="2:32" s="9" customFormat="1" ht="16.5" customHeight="1">
      <c r="B6" s="312" t="s">
        <v>20</v>
      </c>
      <c r="C6" s="118">
        <v>59</v>
      </c>
      <c r="D6" s="13">
        <v>1207147</v>
      </c>
      <c r="E6" s="14">
        <v>0.06369028264986118</v>
      </c>
      <c r="F6" s="10">
        <v>18221</v>
      </c>
      <c r="G6" s="14">
        <v>0.16943713497208138</v>
      </c>
      <c r="H6" s="15">
        <v>0.015094267723814912</v>
      </c>
      <c r="I6" s="12">
        <v>1628380</v>
      </c>
      <c r="J6" s="14">
        <v>0.11674458508698357</v>
      </c>
      <c r="K6" s="10">
        <v>9843</v>
      </c>
      <c r="L6" s="12">
        <v>1173993</v>
      </c>
      <c r="M6" s="16">
        <v>119.27186833282536</v>
      </c>
      <c r="N6" s="12">
        <v>7086</v>
      </c>
      <c r="O6" s="12">
        <v>347133</v>
      </c>
      <c r="P6" s="16">
        <v>48.98856900931414</v>
      </c>
      <c r="Q6" s="12">
        <v>197</v>
      </c>
      <c r="R6" s="12">
        <v>13919</v>
      </c>
      <c r="S6" s="16">
        <v>70.65482233502539</v>
      </c>
      <c r="T6" s="12">
        <v>1095</v>
      </c>
      <c r="U6" s="40">
        <v>93335</v>
      </c>
      <c r="V6" s="46">
        <v>85.23744292237443</v>
      </c>
      <c r="W6" s="10">
        <v>12519</v>
      </c>
      <c r="X6" s="12">
        <v>1361050</v>
      </c>
      <c r="Y6" s="16">
        <v>108.71874750379423</v>
      </c>
      <c r="Z6" s="12">
        <v>5702</v>
      </c>
      <c r="AA6" s="12">
        <v>267330</v>
      </c>
      <c r="AB6" s="17">
        <v>46.88354963170817</v>
      </c>
      <c r="AC6" s="18">
        <v>0.6002963613413095</v>
      </c>
      <c r="AD6" s="313">
        <v>0.3997036386586905</v>
      </c>
      <c r="AE6" s="20"/>
      <c r="AF6" s="11"/>
    </row>
    <row r="7" spans="2:32" s="9" customFormat="1" ht="16.5" customHeight="1">
      <c r="B7" s="312" t="s">
        <v>20</v>
      </c>
      <c r="C7" s="118">
        <v>60</v>
      </c>
      <c r="D7" s="13">
        <v>1250994</v>
      </c>
      <c r="E7" s="14">
        <f aca="true" t="shared" si="0" ref="E7:E20">(D7-D6)/D6</f>
        <v>0.03632283392163506</v>
      </c>
      <c r="F7" s="10">
        <f aca="true" t="shared" si="1" ref="F7:F30">K7+N7+Q7+T7</f>
        <v>19164</v>
      </c>
      <c r="G7" s="14">
        <f aca="true" t="shared" si="2" ref="G7:G20">(F7-F6)/F6</f>
        <v>0.05175347126941441</v>
      </c>
      <c r="H7" s="15">
        <f aca="true" t="shared" si="3" ref="H7:H20">F7/D7</f>
        <v>0.015319018316634613</v>
      </c>
      <c r="I7" s="12">
        <f aca="true" t="shared" si="4" ref="I7:I25">L7+O7+R7+U7</f>
        <v>1645162</v>
      </c>
      <c r="J7" s="14">
        <f aca="true" t="shared" si="5" ref="J7:J20">(I7-I6)/I6</f>
        <v>0.010305948243039095</v>
      </c>
      <c r="K7" s="10">
        <v>9187</v>
      </c>
      <c r="L7" s="12">
        <v>1128227</v>
      </c>
      <c r="M7" s="16">
        <f aca="true" t="shared" si="6" ref="M7:M20">L7/K7</f>
        <v>122.80690105583977</v>
      </c>
      <c r="N7" s="12">
        <v>7897</v>
      </c>
      <c r="O7" s="12">
        <v>363347</v>
      </c>
      <c r="P7" s="16">
        <f aca="true" t="shared" si="7" ref="P7:P20">O7/N7</f>
        <v>46.01076358110675</v>
      </c>
      <c r="Q7" s="12">
        <v>246</v>
      </c>
      <c r="R7" s="12">
        <v>18434</v>
      </c>
      <c r="S7" s="16">
        <f aca="true" t="shared" si="8" ref="S7:S20">R7/Q7</f>
        <v>74.9349593495935</v>
      </c>
      <c r="T7" s="12">
        <v>1834</v>
      </c>
      <c r="U7" s="40">
        <v>135154</v>
      </c>
      <c r="V7" s="46">
        <f aca="true" t="shared" si="9" ref="V7:V20">U7/T7</f>
        <v>73.69356597600873</v>
      </c>
      <c r="W7" s="10">
        <v>11546</v>
      </c>
      <c r="X7" s="12">
        <v>1291690</v>
      </c>
      <c r="Y7" s="16">
        <f aca="true" t="shared" si="10" ref="Y7:Y20">X7/W7</f>
        <v>111.8733760609735</v>
      </c>
      <c r="Z7" s="12">
        <v>7618</v>
      </c>
      <c r="AA7" s="12">
        <v>353472</v>
      </c>
      <c r="AB7" s="17">
        <f aca="true" t="shared" si="11" ref="AB7:AB20">AA7/Z7</f>
        <v>46.399579942242056</v>
      </c>
      <c r="AC7" s="18">
        <f aca="true" t="shared" si="12" ref="AC7:AC20">(K7+T7)/F7</f>
        <v>0.5750887079941557</v>
      </c>
      <c r="AD7" s="313">
        <f aca="true" t="shared" si="13" ref="AD7:AD31">1-AC7</f>
        <v>0.4249112920058443</v>
      </c>
      <c r="AE7" s="20"/>
      <c r="AF7" s="11"/>
    </row>
    <row r="8" spans="2:32" s="9" customFormat="1" ht="16.5" customHeight="1">
      <c r="B8" s="312" t="s">
        <v>20</v>
      </c>
      <c r="C8" s="118">
        <v>61</v>
      </c>
      <c r="D8" s="13">
        <v>1399833</v>
      </c>
      <c r="E8" s="14">
        <f t="shared" si="0"/>
        <v>0.1189765898157785</v>
      </c>
      <c r="F8" s="10">
        <f t="shared" si="1"/>
        <v>20126</v>
      </c>
      <c r="G8" s="14">
        <f t="shared" si="2"/>
        <v>0.050198288457524526</v>
      </c>
      <c r="H8" s="15">
        <f t="shared" si="3"/>
        <v>0.01437742930763884</v>
      </c>
      <c r="I8" s="12">
        <f t="shared" si="4"/>
        <v>1776331</v>
      </c>
      <c r="J8" s="14">
        <f t="shared" si="5"/>
        <v>0.07973014207719362</v>
      </c>
      <c r="K8" s="10">
        <v>9673</v>
      </c>
      <c r="L8" s="12">
        <v>1225240</v>
      </c>
      <c r="M8" s="16">
        <f t="shared" si="6"/>
        <v>126.66597746304146</v>
      </c>
      <c r="N8" s="12">
        <v>8927</v>
      </c>
      <c r="O8" s="12">
        <v>430053</v>
      </c>
      <c r="P8" s="16">
        <f t="shared" si="7"/>
        <v>48.174414696986666</v>
      </c>
      <c r="Q8" s="12">
        <v>176</v>
      </c>
      <c r="R8" s="12">
        <v>13331</v>
      </c>
      <c r="S8" s="16">
        <f t="shared" si="8"/>
        <v>75.74431818181819</v>
      </c>
      <c r="T8" s="12">
        <v>1350</v>
      </c>
      <c r="U8" s="40">
        <v>107707</v>
      </c>
      <c r="V8" s="46">
        <f t="shared" si="9"/>
        <v>79.78296296296297</v>
      </c>
      <c r="W8" s="10">
        <v>11974</v>
      </c>
      <c r="X8" s="12">
        <v>1387050</v>
      </c>
      <c r="Y8" s="16">
        <f t="shared" si="10"/>
        <v>115.83848338065809</v>
      </c>
      <c r="Z8" s="12">
        <v>8152</v>
      </c>
      <c r="AA8" s="12">
        <v>389281</v>
      </c>
      <c r="AB8" s="17">
        <f t="shared" si="11"/>
        <v>47.752821393523064</v>
      </c>
      <c r="AC8" s="18">
        <f t="shared" si="12"/>
        <v>0.5476994931928848</v>
      </c>
      <c r="AD8" s="313">
        <f t="shared" si="13"/>
        <v>0.4523005068071152</v>
      </c>
      <c r="AE8" s="20"/>
      <c r="AF8" s="11"/>
    </row>
    <row r="9" spans="2:32" s="9" customFormat="1" ht="16.5" customHeight="1">
      <c r="B9" s="312" t="s">
        <v>20</v>
      </c>
      <c r="C9" s="118">
        <v>62</v>
      </c>
      <c r="D9" s="13">
        <v>1728534</v>
      </c>
      <c r="E9" s="14">
        <f t="shared" si="0"/>
        <v>0.23481443857945913</v>
      </c>
      <c r="F9" s="10">
        <f t="shared" si="1"/>
        <v>23238</v>
      </c>
      <c r="G9" s="14">
        <f t="shared" si="2"/>
        <v>0.1546258571002683</v>
      </c>
      <c r="H9" s="15">
        <f t="shared" si="3"/>
        <v>0.013443762170718077</v>
      </c>
      <c r="I9" s="12">
        <f t="shared" si="4"/>
        <v>2094143</v>
      </c>
      <c r="J9" s="14">
        <f t="shared" si="5"/>
        <v>0.1789148531439242</v>
      </c>
      <c r="K9" s="10">
        <v>11375</v>
      </c>
      <c r="L9" s="12">
        <v>1451926</v>
      </c>
      <c r="M9" s="16">
        <f t="shared" si="6"/>
        <v>127.64184615384616</v>
      </c>
      <c r="N9" s="12">
        <v>10000</v>
      </c>
      <c r="O9" s="12">
        <v>474095</v>
      </c>
      <c r="P9" s="16">
        <f t="shared" si="7"/>
        <v>47.4095</v>
      </c>
      <c r="Q9" s="12">
        <v>293</v>
      </c>
      <c r="R9" s="12">
        <v>21096</v>
      </c>
      <c r="S9" s="16">
        <f t="shared" si="8"/>
        <v>72</v>
      </c>
      <c r="T9" s="12">
        <v>1570</v>
      </c>
      <c r="U9" s="40">
        <v>147026</v>
      </c>
      <c r="V9" s="46">
        <f t="shared" si="9"/>
        <v>93.64713375796178</v>
      </c>
      <c r="W9" s="10">
        <v>14398</v>
      </c>
      <c r="X9" s="12">
        <v>1678609</v>
      </c>
      <c r="Y9" s="16">
        <f t="shared" si="10"/>
        <v>116.58626198083067</v>
      </c>
      <c r="Z9" s="12">
        <v>8840</v>
      </c>
      <c r="AA9" s="12">
        <v>415534</v>
      </c>
      <c r="AB9" s="17">
        <f t="shared" si="11"/>
        <v>47.00610859728507</v>
      </c>
      <c r="AC9" s="18">
        <f t="shared" si="12"/>
        <v>0.5570617092693003</v>
      </c>
      <c r="AD9" s="313">
        <f t="shared" si="13"/>
        <v>0.4429382907306997</v>
      </c>
      <c r="AE9" s="20"/>
      <c r="AF9" s="11"/>
    </row>
    <row r="10" spans="2:32" s="9" customFormat="1" ht="16.5" customHeight="1">
      <c r="B10" s="312" t="s">
        <v>20</v>
      </c>
      <c r="C10" s="118">
        <v>63</v>
      </c>
      <c r="D10" s="13">
        <v>1662616</v>
      </c>
      <c r="E10" s="14">
        <f t="shared" si="0"/>
        <v>-0.038135205902805495</v>
      </c>
      <c r="F10" s="10">
        <f t="shared" si="1"/>
        <v>23838</v>
      </c>
      <c r="G10" s="14">
        <f t="shared" si="2"/>
        <v>0.025819777949909632</v>
      </c>
      <c r="H10" s="15">
        <f t="shared" si="3"/>
        <v>0.014337646215361816</v>
      </c>
      <c r="I10" s="12">
        <f t="shared" si="4"/>
        <v>2067096</v>
      </c>
      <c r="J10" s="14">
        <f t="shared" si="5"/>
        <v>-0.012915545882014743</v>
      </c>
      <c r="K10" s="10">
        <v>10632</v>
      </c>
      <c r="L10" s="12">
        <v>1347594</v>
      </c>
      <c r="M10" s="16">
        <f t="shared" si="6"/>
        <v>126.74887133182844</v>
      </c>
      <c r="N10" s="12">
        <v>9577</v>
      </c>
      <c r="O10" s="12">
        <v>447831</v>
      </c>
      <c r="P10" s="16">
        <f t="shared" si="7"/>
        <v>46.76109428839929</v>
      </c>
      <c r="Q10" s="12">
        <v>217</v>
      </c>
      <c r="R10" s="12">
        <v>11828</v>
      </c>
      <c r="S10" s="16">
        <f t="shared" si="8"/>
        <v>54.50691244239631</v>
      </c>
      <c r="T10" s="12">
        <v>3412</v>
      </c>
      <c r="U10" s="40">
        <v>259843</v>
      </c>
      <c r="V10" s="46">
        <f t="shared" si="9"/>
        <v>76.15562719812426</v>
      </c>
      <c r="W10" s="10">
        <v>13237</v>
      </c>
      <c r="X10" s="12">
        <v>1542562</v>
      </c>
      <c r="Y10" s="16">
        <f t="shared" si="10"/>
        <v>116.53410893707033</v>
      </c>
      <c r="Z10" s="12">
        <v>10601</v>
      </c>
      <c r="AA10" s="12">
        <v>524534</v>
      </c>
      <c r="AB10" s="17">
        <f t="shared" si="11"/>
        <v>49.47967172908216</v>
      </c>
      <c r="AC10" s="18">
        <f t="shared" si="12"/>
        <v>0.5891433845121234</v>
      </c>
      <c r="AD10" s="313">
        <f t="shared" si="13"/>
        <v>0.41085661548787655</v>
      </c>
      <c r="AE10" s="20"/>
      <c r="AF10" s="11"/>
    </row>
    <row r="11" spans="2:32" s="9" customFormat="1" ht="16.5" customHeight="1">
      <c r="B11" s="312" t="s">
        <v>29</v>
      </c>
      <c r="C11" s="118" t="s">
        <v>30</v>
      </c>
      <c r="D11" s="13">
        <v>1672783</v>
      </c>
      <c r="E11" s="14">
        <f t="shared" si="0"/>
        <v>0.006115062046798539</v>
      </c>
      <c r="F11" s="10">
        <f t="shared" si="1"/>
        <v>28275</v>
      </c>
      <c r="G11" s="14">
        <f t="shared" si="2"/>
        <v>0.18613138686131386</v>
      </c>
      <c r="H11" s="15">
        <f t="shared" si="3"/>
        <v>0.016902969482592782</v>
      </c>
      <c r="I11" s="12">
        <f t="shared" si="4"/>
        <v>2323558</v>
      </c>
      <c r="J11" s="14">
        <f t="shared" si="5"/>
        <v>0.12406874184846761</v>
      </c>
      <c r="K11" s="10">
        <v>10831</v>
      </c>
      <c r="L11" s="12">
        <v>1414714</v>
      </c>
      <c r="M11" s="16">
        <f t="shared" si="6"/>
        <v>130.6171175330071</v>
      </c>
      <c r="N11" s="12">
        <v>11695</v>
      </c>
      <c r="O11" s="12">
        <v>481912</v>
      </c>
      <c r="P11" s="16">
        <f t="shared" si="7"/>
        <v>41.20666951688756</v>
      </c>
      <c r="Q11" s="12">
        <v>582</v>
      </c>
      <c r="R11" s="12">
        <v>26554</v>
      </c>
      <c r="S11" s="16">
        <f t="shared" si="8"/>
        <v>45.6254295532646</v>
      </c>
      <c r="T11" s="12">
        <v>5167</v>
      </c>
      <c r="U11" s="40">
        <v>400378</v>
      </c>
      <c r="V11" s="46">
        <f t="shared" si="9"/>
        <v>77.48751693439132</v>
      </c>
      <c r="W11" s="10">
        <v>13883</v>
      </c>
      <c r="X11" s="12">
        <v>1687884</v>
      </c>
      <c r="Y11" s="16">
        <f t="shared" si="10"/>
        <v>121.57919757977382</v>
      </c>
      <c r="Z11" s="12">
        <v>14392</v>
      </c>
      <c r="AA11" s="12">
        <v>635674</v>
      </c>
      <c r="AB11" s="17">
        <f t="shared" si="11"/>
        <v>44.16856586992774</v>
      </c>
      <c r="AC11" s="18">
        <f t="shared" si="12"/>
        <v>0.5658001768346596</v>
      </c>
      <c r="AD11" s="313">
        <f t="shared" si="13"/>
        <v>0.43419982316534045</v>
      </c>
      <c r="AE11" s="20"/>
      <c r="AF11" s="11"/>
    </row>
    <row r="12" spans="2:32" s="9" customFormat="1" ht="16.5" customHeight="1">
      <c r="B12" s="312" t="s">
        <v>29</v>
      </c>
      <c r="C12" s="118">
        <v>2</v>
      </c>
      <c r="D12" s="13">
        <v>1665367</v>
      </c>
      <c r="E12" s="14">
        <f t="shared" si="0"/>
        <v>-0.004433330563498075</v>
      </c>
      <c r="F12" s="10">
        <f t="shared" si="1"/>
        <v>31693</v>
      </c>
      <c r="G12" s="14">
        <f t="shared" si="2"/>
        <v>0.1208841732979664</v>
      </c>
      <c r="H12" s="15">
        <f t="shared" si="3"/>
        <v>0.019030640093144636</v>
      </c>
      <c r="I12" s="12">
        <f t="shared" si="4"/>
        <v>2556210</v>
      </c>
      <c r="J12" s="14">
        <f t="shared" si="5"/>
        <v>0.10012747691256255</v>
      </c>
      <c r="K12" s="10">
        <v>10632</v>
      </c>
      <c r="L12" s="12">
        <v>1404155</v>
      </c>
      <c r="M12" s="16">
        <f t="shared" si="6"/>
        <v>132.06875470278405</v>
      </c>
      <c r="N12" s="12">
        <v>13212</v>
      </c>
      <c r="O12" s="12">
        <v>562208</v>
      </c>
      <c r="P12" s="16">
        <f t="shared" si="7"/>
        <v>42.55283075991523</v>
      </c>
      <c r="Q12" s="12">
        <v>675</v>
      </c>
      <c r="R12" s="12">
        <v>35125</v>
      </c>
      <c r="S12" s="16">
        <f t="shared" si="8"/>
        <v>52.03703703703704</v>
      </c>
      <c r="T12" s="12">
        <v>7174</v>
      </c>
      <c r="U12" s="40">
        <v>554722</v>
      </c>
      <c r="V12" s="46">
        <f t="shared" si="9"/>
        <v>77.32394758851407</v>
      </c>
      <c r="W12" s="10">
        <v>14996</v>
      </c>
      <c r="X12" s="12">
        <v>1802135</v>
      </c>
      <c r="Y12" s="16">
        <f t="shared" si="10"/>
        <v>120.17437983462257</v>
      </c>
      <c r="Z12" s="12">
        <v>16697</v>
      </c>
      <c r="AA12" s="12">
        <v>754075</v>
      </c>
      <c r="AB12" s="17">
        <f t="shared" si="11"/>
        <v>45.16230460561778</v>
      </c>
      <c r="AC12" s="18">
        <f t="shared" si="12"/>
        <v>0.5618275328936989</v>
      </c>
      <c r="AD12" s="313">
        <f t="shared" si="13"/>
        <v>0.4381724671063011</v>
      </c>
      <c r="AE12" s="20"/>
      <c r="AF12" s="11"/>
    </row>
    <row r="13" spans="2:32" s="9" customFormat="1" ht="16.5" customHeight="1">
      <c r="B13" s="312" t="s">
        <v>29</v>
      </c>
      <c r="C13" s="118">
        <v>3</v>
      </c>
      <c r="D13" s="13">
        <v>1342977</v>
      </c>
      <c r="E13" s="14">
        <f t="shared" si="0"/>
        <v>-0.1935849575498974</v>
      </c>
      <c r="F13" s="10">
        <f t="shared" si="1"/>
        <v>26333</v>
      </c>
      <c r="G13" s="14">
        <f t="shared" si="2"/>
        <v>-0.1691225191682706</v>
      </c>
      <c r="H13" s="15">
        <f t="shared" si="3"/>
        <v>0.019607930738947874</v>
      </c>
      <c r="I13" s="12">
        <f t="shared" si="4"/>
        <v>2356822</v>
      </c>
      <c r="J13" s="14">
        <f t="shared" si="5"/>
        <v>-0.07800141615907927</v>
      </c>
      <c r="K13" s="10">
        <v>10196</v>
      </c>
      <c r="L13" s="12">
        <v>1377124</v>
      </c>
      <c r="M13" s="16">
        <f t="shared" si="6"/>
        <v>135.06512357787366</v>
      </c>
      <c r="N13" s="12">
        <v>9174</v>
      </c>
      <c r="O13" s="12">
        <v>419203</v>
      </c>
      <c r="P13" s="16">
        <f t="shared" si="7"/>
        <v>45.69468061914105</v>
      </c>
      <c r="Q13" s="12">
        <v>899</v>
      </c>
      <c r="R13" s="12">
        <v>49099</v>
      </c>
      <c r="S13" s="16">
        <f t="shared" si="8"/>
        <v>54.61512791991101</v>
      </c>
      <c r="T13" s="12">
        <v>6064</v>
      </c>
      <c r="U13" s="40">
        <v>511396</v>
      </c>
      <c r="V13" s="46">
        <f t="shared" si="9"/>
        <v>84.33311345646437</v>
      </c>
      <c r="W13" s="10">
        <v>13416</v>
      </c>
      <c r="X13" s="12">
        <v>1678569</v>
      </c>
      <c r="Y13" s="16">
        <f t="shared" si="10"/>
        <v>125.11694991055457</v>
      </c>
      <c r="Z13" s="12">
        <v>12917</v>
      </c>
      <c r="AA13" s="12">
        <v>678253</v>
      </c>
      <c r="AB13" s="17">
        <f t="shared" si="11"/>
        <v>52.50855461794534</v>
      </c>
      <c r="AC13" s="18">
        <f t="shared" si="12"/>
        <v>0.6174761705844378</v>
      </c>
      <c r="AD13" s="313">
        <f t="shared" si="13"/>
        <v>0.3825238294155622</v>
      </c>
      <c r="AE13" s="20"/>
      <c r="AF13" s="11"/>
    </row>
    <row r="14" spans="2:32" s="9" customFormat="1" ht="16.5" customHeight="1">
      <c r="B14" s="312" t="s">
        <v>29</v>
      </c>
      <c r="C14" s="118">
        <v>4</v>
      </c>
      <c r="D14" s="13">
        <v>1419752</v>
      </c>
      <c r="E14" s="14">
        <f t="shared" si="0"/>
        <v>0.05716776981288585</v>
      </c>
      <c r="F14" s="10">
        <f t="shared" si="1"/>
        <v>22677</v>
      </c>
      <c r="G14" s="14">
        <f t="shared" si="2"/>
        <v>-0.13883720047089204</v>
      </c>
      <c r="H14" s="15">
        <f t="shared" si="3"/>
        <v>0.01597250787461472</v>
      </c>
      <c r="I14" s="12">
        <f t="shared" si="4"/>
        <v>2159399</v>
      </c>
      <c r="J14" s="14">
        <f t="shared" si="5"/>
        <v>-0.08376661453431783</v>
      </c>
      <c r="K14" s="10">
        <v>10641</v>
      </c>
      <c r="L14" s="12">
        <v>1455939</v>
      </c>
      <c r="M14" s="16">
        <f t="shared" si="6"/>
        <v>136.82351282774175</v>
      </c>
      <c r="N14" s="12">
        <v>8711</v>
      </c>
      <c r="O14" s="12">
        <v>409974</v>
      </c>
      <c r="P14" s="16">
        <f t="shared" si="7"/>
        <v>47.06394214211916</v>
      </c>
      <c r="Q14" s="12">
        <v>477</v>
      </c>
      <c r="R14" s="12">
        <v>28854</v>
      </c>
      <c r="S14" s="16">
        <f t="shared" si="8"/>
        <v>60.490566037735846</v>
      </c>
      <c r="T14" s="12">
        <v>2848</v>
      </c>
      <c r="U14" s="40">
        <v>264632</v>
      </c>
      <c r="V14" s="46">
        <f t="shared" si="9"/>
        <v>92.9185393258427</v>
      </c>
      <c r="W14" s="10">
        <v>13504</v>
      </c>
      <c r="X14" s="12">
        <v>1729502</v>
      </c>
      <c r="Y14" s="16">
        <f t="shared" si="10"/>
        <v>128.0733116113744</v>
      </c>
      <c r="Z14" s="12">
        <v>9173</v>
      </c>
      <c r="AA14" s="12">
        <v>429897</v>
      </c>
      <c r="AB14" s="17">
        <f t="shared" si="11"/>
        <v>46.8654747628911</v>
      </c>
      <c r="AC14" s="18">
        <f t="shared" si="12"/>
        <v>0.5948317678705296</v>
      </c>
      <c r="AD14" s="313">
        <f t="shared" si="13"/>
        <v>0.4051682321294704</v>
      </c>
      <c r="AE14" s="20"/>
      <c r="AF14" s="11"/>
    </row>
    <row r="15" spans="2:32" s="9" customFormat="1" ht="16.5" customHeight="1">
      <c r="B15" s="312" t="s">
        <v>29</v>
      </c>
      <c r="C15" s="118">
        <v>5</v>
      </c>
      <c r="D15" s="13">
        <v>1509787</v>
      </c>
      <c r="E15" s="14">
        <f t="shared" si="0"/>
        <v>0.06341600504876908</v>
      </c>
      <c r="F15" s="10">
        <f t="shared" si="1"/>
        <v>23111</v>
      </c>
      <c r="G15" s="14">
        <f t="shared" si="2"/>
        <v>0.01913833399479649</v>
      </c>
      <c r="H15" s="15">
        <f t="shared" si="3"/>
        <v>0.015307457277086106</v>
      </c>
      <c r="I15" s="12">
        <f t="shared" si="4"/>
        <v>2302223</v>
      </c>
      <c r="J15" s="14">
        <f t="shared" si="5"/>
        <v>0.06614062523878171</v>
      </c>
      <c r="K15" s="10">
        <v>12145</v>
      </c>
      <c r="L15" s="12">
        <v>1641057</v>
      </c>
      <c r="M15" s="16">
        <f t="shared" si="6"/>
        <v>135.12202552490737</v>
      </c>
      <c r="N15" s="12">
        <v>8084</v>
      </c>
      <c r="O15" s="12">
        <v>400141</v>
      </c>
      <c r="P15" s="16">
        <f t="shared" si="7"/>
        <v>49.49789708065314</v>
      </c>
      <c r="Q15" s="12">
        <v>425</v>
      </c>
      <c r="R15" s="12">
        <v>22471</v>
      </c>
      <c r="S15" s="16">
        <f t="shared" si="8"/>
        <v>52.87294117647059</v>
      </c>
      <c r="T15" s="12">
        <v>2457</v>
      </c>
      <c r="U15" s="40">
        <v>238554</v>
      </c>
      <c r="V15" s="46">
        <f t="shared" si="9"/>
        <v>97.0915750915751</v>
      </c>
      <c r="W15" s="10">
        <v>14940</v>
      </c>
      <c r="X15" s="12">
        <v>1900458</v>
      </c>
      <c r="Y15" s="16">
        <f t="shared" si="10"/>
        <v>127.20602409638555</v>
      </c>
      <c r="Z15" s="12">
        <v>8171</v>
      </c>
      <c r="AA15" s="12">
        <v>401765</v>
      </c>
      <c r="AB15" s="17">
        <f t="shared" si="11"/>
        <v>49.16962428099376</v>
      </c>
      <c r="AC15" s="18">
        <f t="shared" si="12"/>
        <v>0.6318203452901215</v>
      </c>
      <c r="AD15" s="313">
        <f t="shared" si="13"/>
        <v>0.36817965470987846</v>
      </c>
      <c r="AE15" s="20"/>
      <c r="AF15" s="11"/>
    </row>
    <row r="16" spans="2:32" s="9" customFormat="1" ht="16.5" customHeight="1">
      <c r="B16" s="312" t="s">
        <v>29</v>
      </c>
      <c r="C16" s="118">
        <v>6</v>
      </c>
      <c r="D16" s="13">
        <v>1560620</v>
      </c>
      <c r="E16" s="14">
        <f t="shared" si="0"/>
        <v>0.03366898774462888</v>
      </c>
      <c r="F16" s="10">
        <f t="shared" si="1"/>
        <v>22680</v>
      </c>
      <c r="G16" s="14">
        <f t="shared" si="2"/>
        <v>-0.018649128120808274</v>
      </c>
      <c r="H16" s="15">
        <f t="shared" si="3"/>
        <v>0.014532685727467288</v>
      </c>
      <c r="I16" s="12">
        <f t="shared" si="4"/>
        <v>2396773</v>
      </c>
      <c r="J16" s="14">
        <f t="shared" si="5"/>
        <v>0.04106900156935275</v>
      </c>
      <c r="K16" s="10">
        <v>12835</v>
      </c>
      <c r="L16" s="12">
        <v>1784357</v>
      </c>
      <c r="M16" s="16">
        <f t="shared" si="6"/>
        <v>139.02275029216986</v>
      </c>
      <c r="N16" s="12">
        <v>7200</v>
      </c>
      <c r="O16" s="12">
        <v>360175</v>
      </c>
      <c r="P16" s="16">
        <f t="shared" si="7"/>
        <v>50.02430555555556</v>
      </c>
      <c r="Q16" s="12">
        <v>458</v>
      </c>
      <c r="R16" s="12">
        <v>29194</v>
      </c>
      <c r="S16" s="16">
        <f t="shared" si="8"/>
        <v>63.74235807860262</v>
      </c>
      <c r="T16" s="12">
        <v>2187</v>
      </c>
      <c r="U16" s="40">
        <v>223047</v>
      </c>
      <c r="V16" s="46">
        <f t="shared" si="9"/>
        <v>101.98765432098766</v>
      </c>
      <c r="W16" s="10">
        <v>15428</v>
      </c>
      <c r="X16" s="12">
        <v>2033427</v>
      </c>
      <c r="Y16" s="16">
        <f t="shared" si="10"/>
        <v>131.8010759657765</v>
      </c>
      <c r="Z16" s="12">
        <v>7252</v>
      </c>
      <c r="AA16" s="12">
        <v>363346</v>
      </c>
      <c r="AB16" s="17">
        <f t="shared" si="11"/>
        <v>50.102868174296745</v>
      </c>
      <c r="AC16" s="18">
        <f t="shared" si="12"/>
        <v>0.6623456790123456</v>
      </c>
      <c r="AD16" s="313">
        <f t="shared" si="13"/>
        <v>0.33765432098765435</v>
      </c>
      <c r="AE16" s="20"/>
      <c r="AF16" s="11"/>
    </row>
    <row r="17" spans="2:31" s="9" customFormat="1" ht="16.5" customHeight="1">
      <c r="B17" s="312" t="s">
        <v>29</v>
      </c>
      <c r="C17" s="118">
        <v>7</v>
      </c>
      <c r="D17" s="13">
        <v>1484652</v>
      </c>
      <c r="E17" s="14">
        <f t="shared" si="0"/>
        <v>-0.04867808947725904</v>
      </c>
      <c r="F17" s="10">
        <f t="shared" si="1"/>
        <v>22489</v>
      </c>
      <c r="G17" s="14">
        <f t="shared" si="2"/>
        <v>-0.008421516754850087</v>
      </c>
      <c r="H17" s="15">
        <f t="shared" si="3"/>
        <v>0.015147657498188128</v>
      </c>
      <c r="I17" s="12">
        <f t="shared" si="4"/>
        <v>2258319</v>
      </c>
      <c r="J17" s="14">
        <f t="shared" si="5"/>
        <v>-0.0577668389955995</v>
      </c>
      <c r="K17" s="10">
        <v>11784</v>
      </c>
      <c r="L17" s="12">
        <v>1618931</v>
      </c>
      <c r="M17" s="16">
        <f t="shared" si="6"/>
        <v>137.38382552613714</v>
      </c>
      <c r="N17" s="12">
        <v>8163</v>
      </c>
      <c r="O17" s="12">
        <v>392848</v>
      </c>
      <c r="P17" s="16">
        <f t="shared" si="7"/>
        <v>48.1254440769325</v>
      </c>
      <c r="Q17" s="12">
        <v>282</v>
      </c>
      <c r="R17" s="12">
        <v>13407</v>
      </c>
      <c r="S17" s="16">
        <f t="shared" si="8"/>
        <v>47.54255319148936</v>
      </c>
      <c r="T17" s="12">
        <v>2260</v>
      </c>
      <c r="U17" s="40">
        <v>233133</v>
      </c>
      <c r="V17" s="46">
        <f t="shared" si="9"/>
        <v>103.1561946902655</v>
      </c>
      <c r="W17" s="10">
        <v>14366</v>
      </c>
      <c r="X17" s="12">
        <v>1864405</v>
      </c>
      <c r="Y17" s="16">
        <f t="shared" si="10"/>
        <v>129.77899206459696</v>
      </c>
      <c r="Z17" s="12">
        <v>8123</v>
      </c>
      <c r="AA17" s="12">
        <v>393914</v>
      </c>
      <c r="AB17" s="17">
        <f t="shared" si="11"/>
        <v>48.4936599778407</v>
      </c>
      <c r="AC17" s="18">
        <f t="shared" si="12"/>
        <v>0.6244830806171906</v>
      </c>
      <c r="AD17" s="313">
        <f t="shared" si="13"/>
        <v>0.3755169193828094</v>
      </c>
      <c r="AE17" s="20"/>
    </row>
    <row r="18" spans="2:31" s="9" customFormat="1" ht="16.5" customHeight="1">
      <c r="B18" s="314" t="s">
        <v>29</v>
      </c>
      <c r="C18" s="118">
        <v>8</v>
      </c>
      <c r="D18" s="13">
        <v>1630378</v>
      </c>
      <c r="E18" s="14">
        <f t="shared" si="0"/>
        <v>0.0981549885090917</v>
      </c>
      <c r="F18" s="10">
        <f t="shared" si="1"/>
        <v>26367</v>
      </c>
      <c r="G18" s="14">
        <f t="shared" si="2"/>
        <v>0.17243985948686025</v>
      </c>
      <c r="H18" s="15">
        <f t="shared" si="3"/>
        <v>0.01617232322811029</v>
      </c>
      <c r="I18" s="12">
        <f t="shared" si="4"/>
        <v>2719602</v>
      </c>
      <c r="J18" s="14">
        <f t="shared" si="5"/>
        <v>0.20425945138839996</v>
      </c>
      <c r="K18" s="10">
        <v>14687</v>
      </c>
      <c r="L18" s="12">
        <v>2024881</v>
      </c>
      <c r="M18" s="16">
        <f t="shared" si="6"/>
        <v>137.86893170831348</v>
      </c>
      <c r="N18" s="12">
        <v>9305</v>
      </c>
      <c r="O18" s="12">
        <v>461487</v>
      </c>
      <c r="P18" s="16">
        <f t="shared" si="7"/>
        <v>49.59559376679205</v>
      </c>
      <c r="Q18" s="12">
        <v>287</v>
      </c>
      <c r="R18" s="12">
        <v>18516</v>
      </c>
      <c r="S18" s="16">
        <f t="shared" si="8"/>
        <v>64.51567944250871</v>
      </c>
      <c r="T18" s="12">
        <v>2088</v>
      </c>
      <c r="U18" s="40">
        <v>214718</v>
      </c>
      <c r="V18" s="46">
        <f t="shared" si="9"/>
        <v>102.83429118773947</v>
      </c>
      <c r="W18" s="10">
        <v>17461</v>
      </c>
      <c r="X18" s="12">
        <v>2281342</v>
      </c>
      <c r="Y18" s="16">
        <f t="shared" si="10"/>
        <v>130.65357081495904</v>
      </c>
      <c r="Z18" s="12">
        <v>8906</v>
      </c>
      <c r="AA18" s="12">
        <v>438260</v>
      </c>
      <c r="AB18" s="17">
        <f t="shared" si="11"/>
        <v>49.209521670783744</v>
      </c>
      <c r="AC18" s="18">
        <f t="shared" si="12"/>
        <v>0.6362119315811431</v>
      </c>
      <c r="AD18" s="313">
        <f t="shared" si="13"/>
        <v>0.3637880684188569</v>
      </c>
      <c r="AE18" s="20"/>
    </row>
    <row r="19" spans="2:31" s="9" customFormat="1" ht="16.5" customHeight="1">
      <c r="B19" s="314" t="s">
        <v>29</v>
      </c>
      <c r="C19" s="118">
        <v>9</v>
      </c>
      <c r="D19" s="13">
        <v>1341347</v>
      </c>
      <c r="E19" s="14">
        <f t="shared" si="0"/>
        <v>-0.1772785206866138</v>
      </c>
      <c r="F19" s="10">
        <f t="shared" si="1"/>
        <v>22193</v>
      </c>
      <c r="G19" s="14">
        <f t="shared" si="2"/>
        <v>-0.15830394053172525</v>
      </c>
      <c r="H19" s="15">
        <f t="shared" si="3"/>
        <v>0.016545308559231878</v>
      </c>
      <c r="I19" s="12">
        <f t="shared" si="4"/>
        <v>2107822</v>
      </c>
      <c r="J19" s="14">
        <f t="shared" si="5"/>
        <v>-0.22495203342253756</v>
      </c>
      <c r="K19" s="10">
        <v>10531</v>
      </c>
      <c r="L19" s="12">
        <v>1418717</v>
      </c>
      <c r="M19" s="16">
        <f t="shared" si="6"/>
        <v>134.7181654163897</v>
      </c>
      <c r="N19" s="12">
        <v>8770</v>
      </c>
      <c r="O19" s="12">
        <v>423491</v>
      </c>
      <c r="P19" s="16">
        <f t="shared" si="7"/>
        <v>48.288597491448115</v>
      </c>
      <c r="Q19" s="12">
        <v>240</v>
      </c>
      <c r="R19" s="12">
        <v>13697</v>
      </c>
      <c r="S19" s="16">
        <f t="shared" si="8"/>
        <v>57.07083333333333</v>
      </c>
      <c r="T19" s="12">
        <v>2652</v>
      </c>
      <c r="U19" s="40">
        <v>251917</v>
      </c>
      <c r="V19" s="46">
        <f t="shared" si="9"/>
        <v>94.99132730015083</v>
      </c>
      <c r="W19" s="10">
        <v>13523</v>
      </c>
      <c r="X19" s="12">
        <v>1683572</v>
      </c>
      <c r="Y19" s="16">
        <f t="shared" si="10"/>
        <v>124.49693115432966</v>
      </c>
      <c r="Z19" s="12">
        <v>8670</v>
      </c>
      <c r="AA19" s="12">
        <v>424250</v>
      </c>
      <c r="AB19" s="17">
        <f t="shared" si="11"/>
        <v>48.93310265282584</v>
      </c>
      <c r="AC19" s="18">
        <f t="shared" si="12"/>
        <v>0.5940161312125445</v>
      </c>
      <c r="AD19" s="313">
        <f t="shared" si="13"/>
        <v>0.4059838687874555</v>
      </c>
      <c r="AE19" s="20"/>
    </row>
    <row r="20" spans="2:31" s="9" customFormat="1" ht="16.5" customHeight="1">
      <c r="B20" s="314" t="s">
        <v>29</v>
      </c>
      <c r="C20" s="118">
        <v>10</v>
      </c>
      <c r="D20" s="13">
        <v>1179536</v>
      </c>
      <c r="E20" s="14">
        <f t="shared" si="0"/>
        <v>-0.12063321422420895</v>
      </c>
      <c r="F20" s="10">
        <f t="shared" si="1"/>
        <v>19210</v>
      </c>
      <c r="G20" s="14">
        <f t="shared" si="2"/>
        <v>-0.1344117514531609</v>
      </c>
      <c r="H20" s="15">
        <f t="shared" si="3"/>
        <v>0.01628606502896054</v>
      </c>
      <c r="I20" s="12">
        <f t="shared" si="4"/>
        <v>1925769</v>
      </c>
      <c r="J20" s="14">
        <f t="shared" si="5"/>
        <v>-0.08637019634485264</v>
      </c>
      <c r="K20" s="10">
        <v>10422</v>
      </c>
      <c r="L20" s="12">
        <v>1406238</v>
      </c>
      <c r="M20" s="16">
        <f t="shared" si="6"/>
        <v>134.92976396085206</v>
      </c>
      <c r="N20" s="12">
        <v>6619</v>
      </c>
      <c r="O20" s="12">
        <v>325595</v>
      </c>
      <c r="P20" s="16">
        <f t="shared" si="7"/>
        <v>49.1909654026288</v>
      </c>
      <c r="Q20" s="12">
        <v>246</v>
      </c>
      <c r="R20" s="12">
        <v>17085</v>
      </c>
      <c r="S20" s="16">
        <f t="shared" si="8"/>
        <v>69.45121951219512</v>
      </c>
      <c r="T20" s="12">
        <v>1923</v>
      </c>
      <c r="U20" s="40">
        <v>176851</v>
      </c>
      <c r="V20" s="46">
        <f t="shared" si="9"/>
        <v>91.96619864794592</v>
      </c>
      <c r="W20" s="10">
        <v>12747</v>
      </c>
      <c r="X20" s="12">
        <v>1615471</v>
      </c>
      <c r="Y20" s="16">
        <f t="shared" si="10"/>
        <v>126.73342747313093</v>
      </c>
      <c r="Z20" s="12">
        <v>6463</v>
      </c>
      <c r="AA20" s="12">
        <v>310298</v>
      </c>
      <c r="AB20" s="17">
        <f t="shared" si="11"/>
        <v>48.01144979111868</v>
      </c>
      <c r="AC20" s="18">
        <f t="shared" si="12"/>
        <v>0.6426340447683498</v>
      </c>
      <c r="AD20" s="313">
        <f t="shared" si="13"/>
        <v>0.35736595523165016</v>
      </c>
      <c r="AE20" s="20"/>
    </row>
    <row r="21" spans="2:30" s="9" customFormat="1" ht="16.5" customHeight="1">
      <c r="B21" s="314" t="s">
        <v>29</v>
      </c>
      <c r="C21" s="118">
        <v>11</v>
      </c>
      <c r="D21" s="13">
        <v>1226207</v>
      </c>
      <c r="E21" s="14">
        <f aca="true" t="shared" si="14" ref="E21:E26">(D21-D20)/D20</f>
        <v>0.03956725356411334</v>
      </c>
      <c r="F21" s="10">
        <f t="shared" si="1"/>
        <v>19339</v>
      </c>
      <c r="G21" s="14">
        <f aca="true" t="shared" si="15" ref="G21:G26">(F21-F20)/F20</f>
        <v>0.006715252472670484</v>
      </c>
      <c r="H21" s="15">
        <f aca="true" t="shared" si="16" ref="H21:H26">F21/D21</f>
        <v>0.015771399119398274</v>
      </c>
      <c r="I21" s="12">
        <f t="shared" si="4"/>
        <v>2033992</v>
      </c>
      <c r="J21" s="14">
        <f aca="true" t="shared" si="17" ref="J21:J26">(I21-I20)/I20</f>
        <v>0.05619729053692317</v>
      </c>
      <c r="K21" s="10">
        <v>11139</v>
      </c>
      <c r="L21" s="12">
        <v>1517448</v>
      </c>
      <c r="M21" s="16">
        <f aca="true" t="shared" si="18" ref="M21:M31">L21/K21</f>
        <v>136.22838674925936</v>
      </c>
      <c r="N21" s="12">
        <v>5954</v>
      </c>
      <c r="O21" s="12">
        <v>307058</v>
      </c>
      <c r="P21" s="16">
        <f aca="true" t="shared" si="19" ref="P21:P31">O21/N21</f>
        <v>51.571716493113875</v>
      </c>
      <c r="Q21" s="12">
        <v>182</v>
      </c>
      <c r="R21" s="12">
        <v>10987</v>
      </c>
      <c r="S21" s="16">
        <f aca="true" t="shared" si="20" ref="S21:S31">R21/Q21</f>
        <v>60.36813186813187</v>
      </c>
      <c r="T21" s="12">
        <v>2064</v>
      </c>
      <c r="U21" s="40">
        <v>198499</v>
      </c>
      <c r="V21" s="41">
        <f aca="true" t="shared" si="21" ref="V21:V31">U21/T21</f>
        <v>96.17199612403101</v>
      </c>
      <c r="W21" s="10">
        <v>13874</v>
      </c>
      <c r="X21" s="12">
        <v>1747255</v>
      </c>
      <c r="Y21" s="16">
        <f aca="true" t="shared" si="22" ref="Y21:Y31">X21/W21</f>
        <v>125.9373648551247</v>
      </c>
      <c r="Z21" s="12">
        <v>5465</v>
      </c>
      <c r="AA21" s="12">
        <v>286737</v>
      </c>
      <c r="AB21" s="17">
        <f aca="true" t="shared" si="23" ref="AB21:AB31">AA21/Z21</f>
        <v>52.46788655077768</v>
      </c>
      <c r="AC21" s="18">
        <f aca="true" t="shared" si="24" ref="AC21:AC31">(K21+T21)/F21</f>
        <v>0.6827136873674957</v>
      </c>
      <c r="AD21" s="313">
        <f t="shared" si="13"/>
        <v>0.3172863126325043</v>
      </c>
    </row>
    <row r="22" spans="2:30" s="9" customFormat="1" ht="16.5" customHeight="1">
      <c r="B22" s="314" t="s">
        <v>92</v>
      </c>
      <c r="C22" s="119">
        <v>12</v>
      </c>
      <c r="D22" s="35">
        <v>1213157</v>
      </c>
      <c r="E22" s="14">
        <f t="shared" si="14"/>
        <v>-0.010642575030153962</v>
      </c>
      <c r="F22" s="36">
        <f t="shared" si="1"/>
        <v>17882</v>
      </c>
      <c r="G22" s="14">
        <f t="shared" si="15"/>
        <v>-0.07533998655566472</v>
      </c>
      <c r="H22" s="15">
        <f t="shared" si="16"/>
        <v>0.014740054255137629</v>
      </c>
      <c r="I22" s="37">
        <f t="shared" si="4"/>
        <v>1873677</v>
      </c>
      <c r="J22" s="38">
        <f t="shared" si="17"/>
        <v>-0.07881791078824302</v>
      </c>
      <c r="K22" s="35">
        <v>10551</v>
      </c>
      <c r="L22" s="37">
        <v>1415242</v>
      </c>
      <c r="M22" s="39">
        <f t="shared" si="18"/>
        <v>134.13344706662875</v>
      </c>
      <c r="N22" s="37">
        <v>5607</v>
      </c>
      <c r="O22" s="37">
        <v>289503</v>
      </c>
      <c r="P22" s="16">
        <f t="shared" si="19"/>
        <v>51.632423756019264</v>
      </c>
      <c r="Q22" s="37">
        <v>197</v>
      </c>
      <c r="R22" s="37">
        <v>10540</v>
      </c>
      <c r="S22" s="39">
        <f t="shared" si="20"/>
        <v>53.50253807106599</v>
      </c>
      <c r="T22" s="37">
        <v>1527</v>
      </c>
      <c r="U22" s="40">
        <v>158392</v>
      </c>
      <c r="V22" s="41">
        <f t="shared" si="21"/>
        <v>103.7275703994761</v>
      </c>
      <c r="W22" s="35">
        <v>13008</v>
      </c>
      <c r="X22" s="37">
        <v>1627766</v>
      </c>
      <c r="Y22" s="39">
        <f t="shared" si="22"/>
        <v>125.13576260762608</v>
      </c>
      <c r="Z22" s="37">
        <v>4874</v>
      </c>
      <c r="AA22" s="40">
        <v>245911</v>
      </c>
      <c r="AB22" s="42">
        <f t="shared" si="23"/>
        <v>50.45363151415675</v>
      </c>
      <c r="AC22" s="18">
        <f t="shared" si="24"/>
        <v>0.6754278044961414</v>
      </c>
      <c r="AD22" s="313">
        <f t="shared" si="13"/>
        <v>0.32457219550385863</v>
      </c>
    </row>
    <row r="23" spans="2:30" s="9" customFormat="1" ht="16.5" customHeight="1">
      <c r="B23" s="314" t="s">
        <v>92</v>
      </c>
      <c r="C23" s="119">
        <v>13</v>
      </c>
      <c r="D23" s="58">
        <v>1173170</v>
      </c>
      <c r="E23" s="38">
        <f t="shared" si="14"/>
        <v>-0.03296110890841004</v>
      </c>
      <c r="F23" s="35">
        <f t="shared" si="1"/>
        <v>16661</v>
      </c>
      <c r="G23" s="59">
        <f t="shared" si="15"/>
        <v>-0.06828095291354434</v>
      </c>
      <c r="H23" s="60">
        <f t="shared" si="16"/>
        <v>0.01420169284928868</v>
      </c>
      <c r="I23" s="37">
        <f t="shared" si="4"/>
        <v>1608824</v>
      </c>
      <c r="J23" s="14">
        <f t="shared" si="17"/>
        <v>-0.14135467319073672</v>
      </c>
      <c r="K23" s="36">
        <v>8186</v>
      </c>
      <c r="L23" s="37">
        <v>1095733</v>
      </c>
      <c r="M23" s="39">
        <f t="shared" si="18"/>
        <v>133.85450769606646</v>
      </c>
      <c r="N23" s="37">
        <v>6445</v>
      </c>
      <c r="O23" s="37">
        <v>317096</v>
      </c>
      <c r="P23" s="16">
        <f t="shared" si="19"/>
        <v>49.20031031807603</v>
      </c>
      <c r="Q23" s="37">
        <v>114</v>
      </c>
      <c r="R23" s="37">
        <v>7286</v>
      </c>
      <c r="S23" s="39">
        <f t="shared" si="20"/>
        <v>63.91228070175438</v>
      </c>
      <c r="T23" s="37">
        <v>1916</v>
      </c>
      <c r="U23" s="40">
        <v>188709</v>
      </c>
      <c r="V23" s="41">
        <f t="shared" si="21"/>
        <v>98.491127348643</v>
      </c>
      <c r="W23" s="37">
        <v>10937</v>
      </c>
      <c r="X23" s="37">
        <v>1325241</v>
      </c>
      <c r="Y23" s="39">
        <f t="shared" si="22"/>
        <v>121.1704306482582</v>
      </c>
      <c r="Z23" s="37">
        <v>5724</v>
      </c>
      <c r="AA23" s="37">
        <v>283583</v>
      </c>
      <c r="AB23" s="42">
        <f t="shared" si="23"/>
        <v>49.54280223619846</v>
      </c>
      <c r="AC23" s="61">
        <f t="shared" si="24"/>
        <v>0.606326150891303</v>
      </c>
      <c r="AD23" s="313">
        <f t="shared" si="13"/>
        <v>0.39367384910869696</v>
      </c>
    </row>
    <row r="24" spans="2:30" s="21" customFormat="1" ht="16.5" customHeight="1">
      <c r="B24" s="120" t="s">
        <v>92</v>
      </c>
      <c r="C24" s="121">
        <v>14</v>
      </c>
      <c r="D24" s="69">
        <v>1145553</v>
      </c>
      <c r="E24" s="70">
        <f t="shared" si="14"/>
        <v>-0.023540492852698245</v>
      </c>
      <c r="F24" s="25">
        <f t="shared" si="1"/>
        <v>16775</v>
      </c>
      <c r="G24" s="71">
        <f t="shared" si="15"/>
        <v>0.00684232639097293</v>
      </c>
      <c r="H24" s="72">
        <f t="shared" si="16"/>
        <v>0.01464358261904949</v>
      </c>
      <c r="I24" s="73">
        <f t="shared" si="4"/>
        <v>1560211</v>
      </c>
      <c r="J24" s="74">
        <f t="shared" si="17"/>
        <v>-0.030216481106696568</v>
      </c>
      <c r="K24" s="75">
        <v>7957</v>
      </c>
      <c r="L24" s="25">
        <v>1063206</v>
      </c>
      <c r="M24" s="76">
        <f t="shared" si="18"/>
        <v>133.61895186628126</v>
      </c>
      <c r="N24" s="73">
        <v>6936</v>
      </c>
      <c r="O24" s="25">
        <v>330816</v>
      </c>
      <c r="P24" s="23">
        <f t="shared" si="19"/>
        <v>47.69550173010381</v>
      </c>
      <c r="Q24" s="73">
        <v>259</v>
      </c>
      <c r="R24" s="25">
        <v>17971</v>
      </c>
      <c r="S24" s="76">
        <f t="shared" si="20"/>
        <v>69.38610038610038</v>
      </c>
      <c r="T24" s="73">
        <v>1623</v>
      </c>
      <c r="U24" s="25">
        <v>148218</v>
      </c>
      <c r="V24" s="77">
        <f t="shared" si="21"/>
        <v>91.32347504621072</v>
      </c>
      <c r="W24" s="75">
        <v>10880</v>
      </c>
      <c r="X24" s="25">
        <v>1286118</v>
      </c>
      <c r="Y24" s="76">
        <f t="shared" si="22"/>
        <v>118.209375</v>
      </c>
      <c r="Z24" s="73">
        <v>5895</v>
      </c>
      <c r="AA24" s="25">
        <v>274093</v>
      </c>
      <c r="AB24" s="78">
        <f t="shared" si="23"/>
        <v>46.495843935538595</v>
      </c>
      <c r="AC24" s="79">
        <f t="shared" si="24"/>
        <v>0.5710879284649777</v>
      </c>
      <c r="AD24" s="313">
        <f t="shared" si="13"/>
        <v>0.4289120715350223</v>
      </c>
    </row>
    <row r="25" spans="2:30" s="189" customFormat="1" ht="16.5" customHeight="1">
      <c r="B25" s="204" t="s">
        <v>186</v>
      </c>
      <c r="C25" s="205">
        <v>15</v>
      </c>
      <c r="D25" s="206">
        <v>1173649</v>
      </c>
      <c r="E25" s="226">
        <f t="shared" si="14"/>
        <v>0.024526145887619342</v>
      </c>
      <c r="F25" s="231">
        <f t="shared" si="1"/>
        <v>17356</v>
      </c>
      <c r="G25" s="228">
        <f t="shared" si="15"/>
        <v>0.034634873323397916</v>
      </c>
      <c r="H25" s="210">
        <f t="shared" si="16"/>
        <v>0.014788066960394463</v>
      </c>
      <c r="I25" s="211">
        <f t="shared" si="4"/>
        <v>1659665</v>
      </c>
      <c r="J25" s="212">
        <f t="shared" si="17"/>
        <v>0.06374394232574954</v>
      </c>
      <c r="K25" s="213">
        <v>8583</v>
      </c>
      <c r="L25" s="208">
        <v>1142399</v>
      </c>
      <c r="M25" s="193">
        <f t="shared" si="18"/>
        <v>133.1001980659443</v>
      </c>
      <c r="N25" s="211">
        <v>6630</v>
      </c>
      <c r="O25" s="208">
        <v>313688</v>
      </c>
      <c r="P25" s="194">
        <f t="shared" si="19"/>
        <v>47.31342383107089</v>
      </c>
      <c r="Q25" s="211">
        <v>145</v>
      </c>
      <c r="R25" s="208">
        <v>12280</v>
      </c>
      <c r="S25" s="193">
        <f t="shared" si="20"/>
        <v>84.6896551724138</v>
      </c>
      <c r="T25" s="211">
        <v>1998</v>
      </c>
      <c r="U25" s="208">
        <v>191298</v>
      </c>
      <c r="V25" s="195">
        <f t="shared" si="21"/>
        <v>95.74474474474475</v>
      </c>
      <c r="W25" s="213">
        <v>12622</v>
      </c>
      <c r="X25" s="208">
        <v>1408888</v>
      </c>
      <c r="Y25" s="193">
        <f t="shared" si="22"/>
        <v>111.6216130565679</v>
      </c>
      <c r="Z25" s="211">
        <v>4734</v>
      </c>
      <c r="AA25" s="208">
        <v>250777</v>
      </c>
      <c r="AB25" s="196">
        <f t="shared" si="23"/>
        <v>52.97359526827208</v>
      </c>
      <c r="AC25" s="214">
        <f t="shared" si="24"/>
        <v>0.6096450795114081</v>
      </c>
      <c r="AD25" s="315">
        <f t="shared" si="13"/>
        <v>0.3903549204885919</v>
      </c>
    </row>
    <row r="26" spans="2:30" s="189" customFormat="1" ht="16.5" customHeight="1">
      <c r="B26" s="237" t="s">
        <v>186</v>
      </c>
      <c r="C26" s="238">
        <v>16</v>
      </c>
      <c r="D26" s="239">
        <v>1193038</v>
      </c>
      <c r="E26" s="207">
        <f t="shared" si="14"/>
        <v>0.01652027139289515</v>
      </c>
      <c r="F26" s="231">
        <f t="shared" si="1"/>
        <v>17329</v>
      </c>
      <c r="G26" s="209">
        <f t="shared" si="15"/>
        <v>-0.0015556579857109933</v>
      </c>
      <c r="H26" s="248">
        <f t="shared" si="16"/>
        <v>0.014525103140050863</v>
      </c>
      <c r="I26" s="241">
        <v>1696030</v>
      </c>
      <c r="J26" s="242">
        <f t="shared" si="17"/>
        <v>0.021911048313966976</v>
      </c>
      <c r="K26" s="243">
        <v>8807</v>
      </c>
      <c r="L26" s="240">
        <v>1158780</v>
      </c>
      <c r="M26" s="244">
        <v>140.13544564034345</v>
      </c>
      <c r="N26" s="241">
        <v>6158</v>
      </c>
      <c r="O26" s="240">
        <v>296122</v>
      </c>
      <c r="P26" s="245">
        <v>49.34544242626229</v>
      </c>
      <c r="Q26" s="241">
        <v>85</v>
      </c>
      <c r="R26" s="240">
        <v>7769</v>
      </c>
      <c r="S26" s="244">
        <v>53.57931034482758</v>
      </c>
      <c r="T26" s="241">
        <v>2279</v>
      </c>
      <c r="U26" s="240">
        <v>233359</v>
      </c>
      <c r="V26" s="246">
        <v>81.11192214111922</v>
      </c>
      <c r="W26" s="243">
        <v>12326</v>
      </c>
      <c r="X26" s="240">
        <v>1435573</v>
      </c>
      <c r="Y26" s="244">
        <v>115.58293526601878</v>
      </c>
      <c r="Z26" s="241">
        <v>5003</v>
      </c>
      <c r="AA26" s="240">
        <v>260457</v>
      </c>
      <c r="AB26" s="247">
        <v>51.71436893203884</v>
      </c>
      <c r="AC26" s="249">
        <f>(K26+T26)/F26</f>
        <v>0.6397368572912459</v>
      </c>
      <c r="AD26" s="315">
        <f t="shared" si="13"/>
        <v>0.36026314270875415</v>
      </c>
    </row>
    <row r="27" spans="2:30" s="252" customFormat="1" ht="16.5" customHeight="1">
      <c r="B27" s="223" t="s">
        <v>186</v>
      </c>
      <c r="C27" s="224">
        <v>17</v>
      </c>
      <c r="D27" s="225">
        <v>1248807</v>
      </c>
      <c r="E27" s="226">
        <f aca="true" t="shared" si="25" ref="E27:E35">(D27-D26)/D26</f>
        <v>0.04674536770832111</v>
      </c>
      <c r="F27" s="231">
        <f t="shared" si="1"/>
        <v>17292</v>
      </c>
      <c r="G27" s="228">
        <f aca="true" t="shared" si="26" ref="G27:G32">(F27-F26)/F26</f>
        <v>-0.0021351491719083615</v>
      </c>
      <c r="H27" s="250">
        <f aca="true" t="shared" si="27" ref="H27:H32">F27/D27</f>
        <v>0.01384681540061835</v>
      </c>
      <c r="I27" s="229">
        <v>1669737</v>
      </c>
      <c r="J27" s="230">
        <f aca="true" t="shared" si="28" ref="J27:J32">(I27-I26)/I26</f>
        <v>-0.015502673891381638</v>
      </c>
      <c r="K27" s="231">
        <v>8269</v>
      </c>
      <c r="L27" s="227">
        <v>1089292</v>
      </c>
      <c r="M27" s="232">
        <f>L27/K27</f>
        <v>131.7320111258919</v>
      </c>
      <c r="N27" s="229">
        <v>6001</v>
      </c>
      <c r="O27" s="227">
        <v>270708</v>
      </c>
      <c r="P27" s="233">
        <f>O27/N27</f>
        <v>45.110481586402265</v>
      </c>
      <c r="Q27" s="229">
        <v>145</v>
      </c>
      <c r="R27" s="227">
        <v>10349</v>
      </c>
      <c r="S27" s="232">
        <f>R27/Q27</f>
        <v>71.37241379310345</v>
      </c>
      <c r="T27" s="229">
        <v>2877</v>
      </c>
      <c r="U27" s="227">
        <v>299388</v>
      </c>
      <c r="V27" s="234">
        <f>U27/T27</f>
        <v>104.06256517205422</v>
      </c>
      <c r="W27" s="231">
        <v>12142</v>
      </c>
      <c r="X27" s="227">
        <v>1403408</v>
      </c>
      <c r="Y27" s="232">
        <f>X27/W27</f>
        <v>115.58293526601878</v>
      </c>
      <c r="Z27" s="229">
        <v>5150</v>
      </c>
      <c r="AA27" s="253">
        <v>266329</v>
      </c>
      <c r="AB27" s="235">
        <f>AA27/Z27</f>
        <v>51.71436893203884</v>
      </c>
      <c r="AC27" s="251">
        <f>(K27+T27)/F27</f>
        <v>0.6445755262549155</v>
      </c>
      <c r="AD27" s="316">
        <f t="shared" si="13"/>
        <v>0.35542447374508446</v>
      </c>
    </row>
    <row r="28" spans="2:30" s="252" customFormat="1" ht="16.5" customHeight="1">
      <c r="B28" s="237" t="s">
        <v>186</v>
      </c>
      <c r="C28" s="238">
        <v>18</v>
      </c>
      <c r="D28" s="239">
        <v>1285246</v>
      </c>
      <c r="E28" s="226">
        <f t="shared" si="25"/>
        <v>0.029179048483873007</v>
      </c>
      <c r="F28" s="231">
        <f t="shared" si="1"/>
        <v>18930</v>
      </c>
      <c r="G28" s="228">
        <f t="shared" si="26"/>
        <v>0.09472588480222068</v>
      </c>
      <c r="H28" s="250">
        <f t="shared" si="27"/>
        <v>0.014728697852395573</v>
      </c>
      <c r="I28" s="241">
        <v>1837622</v>
      </c>
      <c r="J28" s="230">
        <f t="shared" si="28"/>
        <v>0.10054577457407964</v>
      </c>
      <c r="K28" s="243">
        <v>8888</v>
      </c>
      <c r="L28" s="240">
        <v>1158801</v>
      </c>
      <c r="M28" s="244">
        <f>L28/K28</f>
        <v>130.3781503150315</v>
      </c>
      <c r="N28" s="241">
        <v>6133</v>
      </c>
      <c r="O28" s="240">
        <v>275095</v>
      </c>
      <c r="P28" s="245">
        <f>O28/N28</f>
        <v>44.85488341757704</v>
      </c>
      <c r="Q28" s="241">
        <v>218</v>
      </c>
      <c r="R28" s="240">
        <v>13981</v>
      </c>
      <c r="S28" s="244">
        <f>R28/Q28</f>
        <v>64.13302752293578</v>
      </c>
      <c r="T28" s="241">
        <v>3691</v>
      </c>
      <c r="U28" s="240">
        <v>389745</v>
      </c>
      <c r="V28" s="246">
        <f>U28/T28</f>
        <v>105.59333513952858</v>
      </c>
      <c r="W28" s="243">
        <v>12933</v>
      </c>
      <c r="X28" s="240">
        <v>1484934</v>
      </c>
      <c r="Y28" s="244">
        <f>X28/W28</f>
        <v>114.81744374855022</v>
      </c>
      <c r="Z28" s="241">
        <v>5997</v>
      </c>
      <c r="AA28" s="278">
        <v>352688</v>
      </c>
      <c r="AB28" s="246">
        <f>AA28/Z28</f>
        <v>58.810738702684674</v>
      </c>
      <c r="AC28" s="251">
        <f>(K28+T28)/F28</f>
        <v>0.664500792393027</v>
      </c>
      <c r="AD28" s="316">
        <f t="shared" si="13"/>
        <v>0.33549920760697305</v>
      </c>
    </row>
    <row r="29" spans="2:30" s="320" customFormat="1" ht="16.5" customHeight="1">
      <c r="B29" s="223" t="s">
        <v>186</v>
      </c>
      <c r="C29" s="224">
        <v>19</v>
      </c>
      <c r="D29" s="239">
        <v>1035598</v>
      </c>
      <c r="E29" s="226">
        <f t="shared" si="25"/>
        <v>-0.19424141370601425</v>
      </c>
      <c r="F29" s="231">
        <f t="shared" si="1"/>
        <v>15663</v>
      </c>
      <c r="G29" s="228">
        <f t="shared" si="26"/>
        <v>-0.17258320126782883</v>
      </c>
      <c r="H29" s="250">
        <f t="shared" si="27"/>
        <v>0.015124594678630124</v>
      </c>
      <c r="I29" s="241">
        <v>1476204</v>
      </c>
      <c r="J29" s="230">
        <f t="shared" si="28"/>
        <v>-0.19667700974411495</v>
      </c>
      <c r="K29" s="243">
        <v>7556</v>
      </c>
      <c r="L29" s="240">
        <v>975451</v>
      </c>
      <c r="M29" s="244">
        <f>L29/K29</f>
        <v>129.0962149285336</v>
      </c>
      <c r="N29" s="241">
        <v>5697</v>
      </c>
      <c r="O29" s="240">
        <v>261036</v>
      </c>
      <c r="P29" s="245">
        <f>O29/N29</f>
        <v>45.81990521327014</v>
      </c>
      <c r="Q29" s="241">
        <v>141</v>
      </c>
      <c r="R29" s="240">
        <v>8711</v>
      </c>
      <c r="S29" s="244">
        <f>R29/Q29</f>
        <v>61.780141843971634</v>
      </c>
      <c r="T29" s="241">
        <v>2269</v>
      </c>
      <c r="U29" s="240">
        <v>231006</v>
      </c>
      <c r="V29" s="246">
        <f>U29/T29</f>
        <v>101.80960775672102</v>
      </c>
      <c r="W29" s="243">
        <v>10959</v>
      </c>
      <c r="X29" s="240">
        <v>1234671</v>
      </c>
      <c r="Y29" s="244">
        <f>X29/W29</f>
        <v>112.66274295099917</v>
      </c>
      <c r="Z29" s="241">
        <v>4704</v>
      </c>
      <c r="AA29" s="240">
        <v>241533</v>
      </c>
      <c r="AB29" s="246">
        <f>AA29/Z29</f>
        <v>51.34630102040816</v>
      </c>
      <c r="AC29" s="366">
        <f>(K29+T29)/F29</f>
        <v>0.6272744684926259</v>
      </c>
      <c r="AD29" s="317">
        <f t="shared" si="13"/>
        <v>0.3727255315073741</v>
      </c>
    </row>
    <row r="30" spans="2:30" s="320" customFormat="1" ht="16.5" customHeight="1">
      <c r="B30" s="223" t="s">
        <v>186</v>
      </c>
      <c r="C30" s="224">
        <v>20</v>
      </c>
      <c r="D30" s="239">
        <v>1039180</v>
      </c>
      <c r="E30" s="226">
        <f t="shared" si="25"/>
        <v>0.003458871106355941</v>
      </c>
      <c r="F30" s="231">
        <f t="shared" si="1"/>
        <v>15659</v>
      </c>
      <c r="G30" s="228">
        <f t="shared" si="26"/>
        <v>-0.00025537891847028025</v>
      </c>
      <c r="H30" s="413">
        <f t="shared" si="27"/>
        <v>0.015068611790065243</v>
      </c>
      <c r="I30" s="229">
        <f aca="true" t="shared" si="29" ref="I30:I35">L30+O30+R30+U30</f>
        <v>1451947</v>
      </c>
      <c r="J30" s="230">
        <f t="shared" si="28"/>
        <v>-0.0164320107519015</v>
      </c>
      <c r="K30" s="243">
        <v>7809</v>
      </c>
      <c r="L30" s="240">
        <v>995616</v>
      </c>
      <c r="M30" s="244">
        <f>L30/K30</f>
        <v>127.4959661928544</v>
      </c>
      <c r="N30" s="241">
        <v>6017</v>
      </c>
      <c r="O30" s="240">
        <v>266310</v>
      </c>
      <c r="P30" s="245">
        <f>O30/N30</f>
        <v>44.25959780621572</v>
      </c>
      <c r="Q30" s="241">
        <v>131</v>
      </c>
      <c r="R30" s="240">
        <v>8690</v>
      </c>
      <c r="S30" s="244">
        <f>R30/Q30</f>
        <v>66.33587786259542</v>
      </c>
      <c r="T30" s="241">
        <v>1702</v>
      </c>
      <c r="U30" s="240">
        <v>181331</v>
      </c>
      <c r="V30" s="246">
        <f>U30/T30</f>
        <v>106.53995299647474</v>
      </c>
      <c r="W30" s="243">
        <v>11653</v>
      </c>
      <c r="X30" s="240">
        <v>1252309</v>
      </c>
      <c r="Y30" s="244">
        <f>X30/W30</f>
        <v>107.46666094567922</v>
      </c>
      <c r="Z30" s="241">
        <v>4006</v>
      </c>
      <c r="AA30" s="240">
        <v>199638</v>
      </c>
      <c r="AB30" s="246">
        <f>AA30/Z30</f>
        <v>49.834747878182725</v>
      </c>
      <c r="AC30" s="366">
        <f>(K30+T30)/F30</f>
        <v>0.6073823360367839</v>
      </c>
      <c r="AD30" s="317">
        <f t="shared" si="13"/>
        <v>0.39261766396321607</v>
      </c>
    </row>
    <row r="31" spans="2:30" s="320" customFormat="1" ht="16.5" customHeight="1">
      <c r="B31" s="204" t="s">
        <v>186</v>
      </c>
      <c r="C31" s="205">
        <v>21</v>
      </c>
      <c r="D31" s="239">
        <v>775277</v>
      </c>
      <c r="E31" s="445">
        <f t="shared" si="25"/>
        <v>-0.2539531168806174</v>
      </c>
      <c r="F31" s="240">
        <f aca="true" t="shared" si="30" ref="F31:F36">K31+N31+Q31+T31</f>
        <v>12280</v>
      </c>
      <c r="G31" s="446">
        <f t="shared" si="26"/>
        <v>-0.21578644868765567</v>
      </c>
      <c r="H31" s="413">
        <f t="shared" si="27"/>
        <v>0.015839499946470745</v>
      </c>
      <c r="I31" s="229">
        <f t="shared" si="29"/>
        <v>1169501</v>
      </c>
      <c r="J31" s="242">
        <f t="shared" si="28"/>
        <v>-0.19452913914901854</v>
      </c>
      <c r="K31" s="243">
        <v>6516</v>
      </c>
      <c r="L31" s="240">
        <v>825318</v>
      </c>
      <c r="M31" s="244">
        <f t="shared" si="18"/>
        <v>126.66022099447514</v>
      </c>
      <c r="N31" s="241">
        <v>4460</v>
      </c>
      <c r="O31" s="240">
        <v>211506</v>
      </c>
      <c r="P31" s="245">
        <f t="shared" si="19"/>
        <v>47.42286995515695</v>
      </c>
      <c r="Q31" s="241">
        <v>116</v>
      </c>
      <c r="R31" s="240">
        <v>8222</v>
      </c>
      <c r="S31" s="244">
        <f t="shared" si="20"/>
        <v>70.87931034482759</v>
      </c>
      <c r="T31" s="241">
        <v>1188</v>
      </c>
      <c r="U31" s="240">
        <v>124455</v>
      </c>
      <c r="V31" s="246">
        <f t="shared" si="21"/>
        <v>104.76010101010101</v>
      </c>
      <c r="W31" s="243">
        <v>9958</v>
      </c>
      <c r="X31" s="240">
        <v>1064936</v>
      </c>
      <c r="Y31" s="244">
        <f t="shared" si="22"/>
        <v>106.94275959027917</v>
      </c>
      <c r="Z31" s="241">
        <v>2322</v>
      </c>
      <c r="AA31" s="240">
        <v>104565</v>
      </c>
      <c r="AB31" s="247">
        <f t="shared" si="23"/>
        <v>45.03229974160207</v>
      </c>
      <c r="AC31" s="447">
        <f t="shared" si="24"/>
        <v>0.6273615635179153</v>
      </c>
      <c r="AD31" s="317">
        <f t="shared" si="13"/>
        <v>0.3726384364820847</v>
      </c>
    </row>
    <row r="32" spans="2:30" s="323" customFormat="1" ht="16.5" customHeight="1">
      <c r="B32" s="223" t="s">
        <v>186</v>
      </c>
      <c r="C32" s="224">
        <v>22</v>
      </c>
      <c r="D32" s="225">
        <v>819020</v>
      </c>
      <c r="E32" s="226">
        <f t="shared" si="25"/>
        <v>0.056422414182285816</v>
      </c>
      <c r="F32" s="227">
        <f t="shared" si="30"/>
        <v>12910</v>
      </c>
      <c r="G32" s="228">
        <f t="shared" si="26"/>
        <v>0.05130293159609121</v>
      </c>
      <c r="H32" s="250">
        <f t="shared" si="27"/>
        <v>0.015762740836609605</v>
      </c>
      <c r="I32" s="229">
        <f t="shared" si="29"/>
        <v>1273855</v>
      </c>
      <c r="J32" s="230">
        <f t="shared" si="28"/>
        <v>0.08922950899571698</v>
      </c>
      <c r="K32" s="231">
        <v>7141</v>
      </c>
      <c r="L32" s="227">
        <v>892306</v>
      </c>
      <c r="M32" s="232">
        <f>L32/K32</f>
        <v>124.9553283853802</v>
      </c>
      <c r="N32" s="229">
        <v>4129</v>
      </c>
      <c r="O32" s="227">
        <v>213084</v>
      </c>
      <c r="P32" s="233">
        <f>O32/N32</f>
        <v>51.606684427222085</v>
      </c>
      <c r="Q32" s="229">
        <v>82</v>
      </c>
      <c r="R32" s="227">
        <v>5345</v>
      </c>
      <c r="S32" s="232">
        <f>R32/Q32</f>
        <v>65.1829268292683</v>
      </c>
      <c r="T32" s="229">
        <v>1558</v>
      </c>
      <c r="U32" s="227">
        <v>163120</v>
      </c>
      <c r="V32" s="234">
        <f>U32/T32</f>
        <v>104.69833119383826</v>
      </c>
      <c r="W32" s="231">
        <v>11152</v>
      </c>
      <c r="X32" s="227">
        <v>1178661</v>
      </c>
      <c r="Y32" s="232">
        <f>X32/W32</f>
        <v>105.6905487804878</v>
      </c>
      <c r="Z32" s="229">
        <v>1758</v>
      </c>
      <c r="AA32" s="227">
        <v>95189</v>
      </c>
      <c r="AB32" s="235">
        <f>AA32/Z32</f>
        <v>54.14618885096701</v>
      </c>
      <c r="AC32" s="490">
        <f>(K32+T32)/F32</f>
        <v>0.6738187451587916</v>
      </c>
      <c r="AD32" s="316">
        <f>1-AC32</f>
        <v>0.3261812548412084</v>
      </c>
    </row>
    <row r="33" spans="2:30" s="323" customFormat="1" ht="16.5" customHeight="1">
      <c r="B33" s="223" t="s">
        <v>186</v>
      </c>
      <c r="C33" s="224">
        <v>23</v>
      </c>
      <c r="D33" s="225">
        <v>841246</v>
      </c>
      <c r="E33" s="226">
        <f t="shared" si="25"/>
        <v>0.0271373104441894</v>
      </c>
      <c r="F33" s="227">
        <f t="shared" si="30"/>
        <v>11925</v>
      </c>
      <c r="G33" s="228">
        <f>(F33-F32)/F32</f>
        <v>-0.07629744384198296</v>
      </c>
      <c r="H33" s="250">
        <f>F33/D33</f>
        <v>0.014175401725535693</v>
      </c>
      <c r="I33" s="229">
        <f t="shared" si="29"/>
        <v>1199334</v>
      </c>
      <c r="J33" s="230">
        <f>(I33-I32)/I32</f>
        <v>-0.05850037877152423</v>
      </c>
      <c r="K33" s="231">
        <v>6865</v>
      </c>
      <c r="L33" s="227">
        <v>854752</v>
      </c>
      <c r="M33" s="232">
        <v>124.5086671522214</v>
      </c>
      <c r="N33" s="229">
        <v>3459</v>
      </c>
      <c r="O33" s="227">
        <v>176068</v>
      </c>
      <c r="P33" s="233">
        <v>50.90141659439144</v>
      </c>
      <c r="Q33" s="229">
        <v>34</v>
      </c>
      <c r="R33" s="227">
        <v>2550</v>
      </c>
      <c r="S33" s="232">
        <v>75</v>
      </c>
      <c r="T33" s="229">
        <v>1567</v>
      </c>
      <c r="U33" s="227">
        <v>165964</v>
      </c>
      <c r="V33" s="234">
        <f>U33/T33</f>
        <v>105.9119336311423</v>
      </c>
      <c r="W33" s="231">
        <v>10552</v>
      </c>
      <c r="X33" s="227">
        <v>1133078</v>
      </c>
      <c r="Y33" s="232">
        <v>107.38040181956028</v>
      </c>
      <c r="Z33" s="229">
        <v>1494</v>
      </c>
      <c r="AA33" s="227">
        <v>70804</v>
      </c>
      <c r="AB33" s="235">
        <f>AA33/Z33</f>
        <v>47.39223560910308</v>
      </c>
      <c r="AC33" s="490">
        <f>(K33+T33)/F33</f>
        <v>0.7070859538784067</v>
      </c>
      <c r="AD33" s="316">
        <f>1-AC33</f>
        <v>0.29291404612159333</v>
      </c>
    </row>
    <row r="34" spans="2:30" s="611" customFormat="1" ht="16.5" customHeight="1">
      <c r="B34" s="595" t="s">
        <v>186</v>
      </c>
      <c r="C34" s="596">
        <v>24</v>
      </c>
      <c r="D34" s="597">
        <v>893002</v>
      </c>
      <c r="E34" s="598">
        <f t="shared" si="25"/>
        <v>0.06152302655822435</v>
      </c>
      <c r="F34" s="599">
        <f t="shared" si="30"/>
        <v>12234</v>
      </c>
      <c r="G34" s="600">
        <f>(F34-F33)/F33</f>
        <v>0.02591194968553459</v>
      </c>
      <c r="H34" s="601">
        <f>F34/D34</f>
        <v>0.013699857335145947</v>
      </c>
      <c r="I34" s="602">
        <f t="shared" si="29"/>
        <v>1222478</v>
      </c>
      <c r="J34" s="603">
        <f>(I34-I33)/I33</f>
        <v>0.019297376710741127</v>
      </c>
      <c r="K34" s="604">
        <v>6943</v>
      </c>
      <c r="L34" s="599">
        <v>855842</v>
      </c>
      <c r="M34" s="605">
        <f>L34/K34</f>
        <v>123.26688751260262</v>
      </c>
      <c r="N34" s="602">
        <v>3520</v>
      </c>
      <c r="O34" s="599">
        <v>185984</v>
      </c>
      <c r="P34" s="606">
        <f>O34/N34</f>
        <v>52.836363636363636</v>
      </c>
      <c r="Q34" s="602">
        <v>70</v>
      </c>
      <c r="R34" s="599">
        <v>2754</v>
      </c>
      <c r="S34" s="605">
        <f>R34/Q34</f>
        <v>39.34285714285714</v>
      </c>
      <c r="T34" s="602">
        <v>1701</v>
      </c>
      <c r="U34" s="599">
        <v>177898</v>
      </c>
      <c r="V34" s="607">
        <f>U34/T34</f>
        <v>104.5843621399177</v>
      </c>
      <c r="W34" s="604">
        <v>10793</v>
      </c>
      <c r="X34" s="599">
        <v>1144541</v>
      </c>
      <c r="Y34" s="605">
        <f>X34/W34</f>
        <v>106.04475122764755</v>
      </c>
      <c r="Z34" s="602">
        <v>1441</v>
      </c>
      <c r="AA34" s="599">
        <v>77937</v>
      </c>
      <c r="AB34" s="608">
        <f>AA34/Z34</f>
        <v>54.0853573907009</v>
      </c>
      <c r="AC34" s="609">
        <f>(K34+T34)/F34</f>
        <v>0.7065555010626124</v>
      </c>
      <c r="AD34" s="610">
        <f>1-AC34</f>
        <v>0.29344449893738755</v>
      </c>
    </row>
    <row r="35" spans="2:30" s="320" customFormat="1" ht="16.5" customHeight="1">
      <c r="B35" s="237" t="s">
        <v>186</v>
      </c>
      <c r="C35" s="653">
        <v>25</v>
      </c>
      <c r="D35" s="654">
        <v>987254</v>
      </c>
      <c r="E35" s="655">
        <f t="shared" si="25"/>
        <v>0.1055451163603217</v>
      </c>
      <c r="F35" s="243">
        <f t="shared" si="30"/>
        <v>14205</v>
      </c>
      <c r="G35" s="446">
        <f>(F35-F34)/F34</f>
        <v>0.16110838646395292</v>
      </c>
      <c r="H35" s="248">
        <f>F35/D35</f>
        <v>0.014388394475990982</v>
      </c>
      <c r="I35" s="241">
        <f t="shared" si="29"/>
        <v>1441113</v>
      </c>
      <c r="J35" s="445">
        <f>(I35-I34)/I34</f>
        <v>0.17884575427942262</v>
      </c>
      <c r="K35" s="243">
        <v>8073</v>
      </c>
      <c r="L35" s="241">
        <v>990156</v>
      </c>
      <c r="M35" s="656">
        <f>L35/K35</f>
        <v>122.65031586770718</v>
      </c>
      <c r="N35" s="241">
        <v>3721</v>
      </c>
      <c r="O35" s="241">
        <v>198652</v>
      </c>
      <c r="P35" s="656">
        <f>O35/N35</f>
        <v>53.38672399892502</v>
      </c>
      <c r="Q35" s="241">
        <v>16</v>
      </c>
      <c r="R35" s="241">
        <v>1703</v>
      </c>
      <c r="S35" s="656">
        <f>R35/Q35</f>
        <v>106.4375</v>
      </c>
      <c r="T35" s="241">
        <v>2395</v>
      </c>
      <c r="U35" s="241">
        <v>250602</v>
      </c>
      <c r="V35" s="657">
        <f>U35/T35</f>
        <v>104.63549060542798</v>
      </c>
      <c r="W35" s="243">
        <v>12557</v>
      </c>
      <c r="X35" s="241">
        <v>1342555</v>
      </c>
      <c r="Y35" s="656">
        <f>X35/W35</f>
        <v>106.91685912240185</v>
      </c>
      <c r="Z35" s="241">
        <v>1648</v>
      </c>
      <c r="AA35" s="241">
        <v>98558</v>
      </c>
      <c r="AB35" s="657">
        <f>AA35/Z35</f>
        <v>59.804611650485434</v>
      </c>
      <c r="AC35" s="447">
        <f>(K35+T35)/F35</f>
        <v>0.7369236184442098</v>
      </c>
      <c r="AD35" s="658">
        <f>1-AC35</f>
        <v>0.26307638155579016</v>
      </c>
    </row>
    <row r="36" spans="2:30" s="323" customFormat="1" ht="16.5" customHeight="1" thickBot="1">
      <c r="B36" s="591" t="s">
        <v>186</v>
      </c>
      <c r="C36" s="651">
        <v>26</v>
      </c>
      <c r="D36" s="652">
        <v>880470</v>
      </c>
      <c r="E36" s="627">
        <f>(D36-D35)/D35</f>
        <v>-0.10816264102247243</v>
      </c>
      <c r="F36" s="592">
        <f t="shared" si="30"/>
        <v>11562</v>
      </c>
      <c r="G36" s="628">
        <f>(F36-F35)/F35</f>
        <v>-0.18606124604012672</v>
      </c>
      <c r="H36" s="629">
        <f>F36/D36</f>
        <v>0.01313162288323282</v>
      </c>
      <c r="I36" s="588">
        <f>L36+O36+R36+U36</f>
        <v>1143476</v>
      </c>
      <c r="J36" s="630">
        <f>(I36-I35)/I35</f>
        <v>-0.2065327285230235</v>
      </c>
      <c r="K36" s="592">
        <v>6305</v>
      </c>
      <c r="L36" s="588">
        <v>764176</v>
      </c>
      <c r="M36" s="589">
        <f>L36/K36</f>
        <v>121.20158604282315</v>
      </c>
      <c r="N36" s="588">
        <v>3342</v>
      </c>
      <c r="O36" s="588">
        <v>177700</v>
      </c>
      <c r="P36" s="589">
        <f>O36/N36</f>
        <v>53.17175344105326</v>
      </c>
      <c r="Q36" s="588">
        <v>44</v>
      </c>
      <c r="R36" s="588">
        <v>1871</v>
      </c>
      <c r="S36" s="589">
        <f>R36/Q36</f>
        <v>42.52272727272727</v>
      </c>
      <c r="T36" s="588">
        <v>1871</v>
      </c>
      <c r="U36" s="588">
        <v>199729</v>
      </c>
      <c r="V36" s="593">
        <f>U36/T36</f>
        <v>106.74986638161411</v>
      </c>
      <c r="W36" s="592">
        <v>10505</v>
      </c>
      <c r="X36" s="588">
        <v>1092023</v>
      </c>
      <c r="Y36" s="589">
        <f>X36/W36</f>
        <v>103.95268919562113</v>
      </c>
      <c r="Z36" s="588">
        <v>1057</v>
      </c>
      <c r="AA36" s="588">
        <v>51453</v>
      </c>
      <c r="AB36" s="593">
        <f>AA36/Z36</f>
        <v>48.67833491012299</v>
      </c>
      <c r="AC36" s="594">
        <f>(K36+T36)/F36</f>
        <v>0.7071440927175229</v>
      </c>
      <c r="AD36" s="590">
        <f>1-AC36</f>
        <v>0.2928559072824771</v>
      </c>
    </row>
    <row r="37" spans="4:30" ht="13.5">
      <c r="D37" s="8" t="s">
        <v>112</v>
      </c>
      <c r="I37" s="254"/>
      <c r="AD37" s="62"/>
    </row>
    <row r="38" ht="21.75" customHeight="1">
      <c r="I38" s="254"/>
    </row>
  </sheetData>
  <sheetProtection/>
  <mergeCells count="16">
    <mergeCell ref="B4:C4"/>
    <mergeCell ref="AA1:AD1"/>
    <mergeCell ref="W4:X4"/>
    <mergeCell ref="D2:E4"/>
    <mergeCell ref="W3:AA3"/>
    <mergeCell ref="AC3:AD3"/>
    <mergeCell ref="F2:AD2"/>
    <mergeCell ref="Z4:AA4"/>
    <mergeCell ref="F4:H4"/>
    <mergeCell ref="I4:J4"/>
    <mergeCell ref="K4:L4"/>
    <mergeCell ref="F3:J3"/>
    <mergeCell ref="K3:U3"/>
    <mergeCell ref="N4:O4"/>
    <mergeCell ref="Q4:R4"/>
    <mergeCell ref="T4:U4"/>
  </mergeCells>
  <printOptions/>
  <pageMargins left="0.45" right="0.3937007874015748" top="0.7874015748031497" bottom="0.7874015748031497" header="0.5118110236220472" footer="0.5118110236220472"/>
  <pageSetup fitToHeight="1" fitToWidth="1" horizontalDpi="600" verticalDpi="600" orientation="landscape" paperSize="9" scale="76" r:id="rId1"/>
  <ignoredErrors>
    <ignoredError sqref="F7:F32 F33:AD36" formula="1"/>
  </ignoredErrors>
</worksheet>
</file>

<file path=xl/worksheets/sheet5.xml><?xml version="1.0" encoding="utf-8"?>
<worksheet xmlns="http://schemas.openxmlformats.org/spreadsheetml/2006/main" xmlns:r="http://schemas.openxmlformats.org/officeDocument/2006/relationships">
  <dimension ref="B1:AB41"/>
  <sheetViews>
    <sheetView showGridLines="0" zoomScaleSheetLayoutView="100" zoomScalePageLayoutView="0" workbookViewId="0" topLeftCell="A1">
      <pane xSplit="3" ySplit="5" topLeftCell="D6" activePane="bottomRight" state="frozen"/>
      <selection pane="topLeft" activeCell="C24" sqref="C24"/>
      <selection pane="topRight" activeCell="C24" sqref="C24"/>
      <selection pane="bottomLeft" activeCell="C24" sqref="C24"/>
      <selection pane="bottomRight" activeCell="A1" sqref="A1"/>
    </sheetView>
  </sheetViews>
  <sheetFormatPr defaultColWidth="10.00390625" defaultRowHeight="21.75" customHeight="1"/>
  <cols>
    <col min="1" max="1" width="2.375" style="0" customWidth="1"/>
    <col min="2" max="2" width="4.375" style="0" customWidth="1"/>
    <col min="3" max="3" width="3.875" style="0" customWidth="1"/>
    <col min="4" max="15" width="8.00390625" style="0" customWidth="1"/>
    <col min="16" max="16" width="10.00390625" style="0" customWidth="1"/>
    <col min="17" max="17" width="5.75390625" style="0" customWidth="1"/>
    <col min="18" max="18" width="4.375" style="0" customWidth="1"/>
    <col min="19" max="19" width="11.00390625" style="0" customWidth="1"/>
    <col min="20" max="20" width="9.625" style="0" bestFit="1" customWidth="1"/>
    <col min="21" max="21" width="12.125" style="0" bestFit="1" customWidth="1"/>
    <col min="22" max="22" width="8.625" style="0" customWidth="1"/>
    <col min="23" max="23" width="12.125" style="0" bestFit="1" customWidth="1"/>
    <col min="24" max="24" width="7.625" style="0" customWidth="1"/>
    <col min="25" max="25" width="10.00390625" style="0" customWidth="1"/>
    <col min="26" max="26" width="8.50390625" style="0" customWidth="1"/>
    <col min="27" max="27" width="12.125" style="0" bestFit="1" customWidth="1"/>
    <col min="28" max="44" width="10.00390625" style="0" customWidth="1"/>
    <col min="45" max="45" width="11.25390625" style="0" customWidth="1"/>
  </cols>
  <sheetData>
    <row r="1" spans="3:17" ht="18.75">
      <c r="C1" s="161" t="s">
        <v>1</v>
      </c>
      <c r="K1" s="1" t="s">
        <v>2</v>
      </c>
      <c r="N1" s="1002" t="s">
        <v>3</v>
      </c>
      <c r="O1" s="1002"/>
      <c r="Q1" s="20"/>
    </row>
    <row r="2" spans="2:15" s="9" customFormat="1" ht="5.25" customHeight="1" thickBot="1">
      <c r="B2"/>
      <c r="C2" s="161"/>
      <c r="D2"/>
      <c r="E2"/>
      <c r="F2"/>
      <c r="G2"/>
      <c r="H2"/>
      <c r="I2"/>
      <c r="J2"/>
      <c r="K2" s="1"/>
      <c r="L2"/>
      <c r="M2"/>
      <c r="N2" s="88"/>
      <c r="O2" s="88"/>
    </row>
    <row r="3" spans="2:28" s="9" customFormat="1" ht="15.75" customHeight="1">
      <c r="B3" s="115"/>
      <c r="C3" s="170"/>
      <c r="D3" s="994" t="s">
        <v>88</v>
      </c>
      <c r="E3" s="995"/>
      <c r="F3" s="998" t="s">
        <v>91</v>
      </c>
      <c r="G3" s="999"/>
      <c r="H3" s="999"/>
      <c r="I3" s="999"/>
      <c r="J3" s="999"/>
      <c r="K3" s="999"/>
      <c r="L3" s="999"/>
      <c r="M3" s="1000"/>
      <c r="N3" s="1003" t="s">
        <v>100</v>
      </c>
      <c r="O3" s="1004"/>
      <c r="Q3" s="903" t="s">
        <v>205</v>
      </c>
      <c r="R3" s="903"/>
      <c r="S3" s="904"/>
      <c r="T3" s="904"/>
      <c r="U3" s="904"/>
      <c r="V3" s="904"/>
      <c r="W3" s="904"/>
      <c r="X3" s="904"/>
      <c r="Y3" s="904"/>
      <c r="Z3" s="904"/>
      <c r="AA3" s="904"/>
      <c r="AB3" s="647"/>
    </row>
    <row r="4" spans="2:28" s="9" customFormat="1" ht="15.75" customHeight="1">
      <c r="B4" s="992" t="s">
        <v>175</v>
      </c>
      <c r="C4" s="993"/>
      <c r="D4" s="972"/>
      <c r="E4" s="974"/>
      <c r="F4" s="997" t="s">
        <v>184</v>
      </c>
      <c r="G4" s="996"/>
      <c r="H4" s="996" t="s">
        <v>185</v>
      </c>
      <c r="I4" s="996"/>
      <c r="J4" s="996" t="s">
        <v>89</v>
      </c>
      <c r="K4" s="996"/>
      <c r="L4" s="996" t="s">
        <v>90</v>
      </c>
      <c r="M4" s="996"/>
      <c r="N4" s="1005" t="s">
        <v>162</v>
      </c>
      <c r="O4" s="1007" t="s">
        <v>27</v>
      </c>
      <c r="Q4" s="904"/>
      <c r="R4" s="903"/>
      <c r="S4" s="905" t="s">
        <v>226</v>
      </c>
      <c r="T4" s="1001" t="s">
        <v>23</v>
      </c>
      <c r="U4" s="1001"/>
      <c r="V4" s="1001" t="s">
        <v>24</v>
      </c>
      <c r="W4" s="1001"/>
      <c r="X4" s="1001" t="s">
        <v>25</v>
      </c>
      <c r="Y4" s="1001"/>
      <c r="Z4" s="1001" t="s">
        <v>26</v>
      </c>
      <c r="AA4" s="1001"/>
      <c r="AB4" s="647"/>
    </row>
    <row r="5" spans="2:28" s="9" customFormat="1" ht="15.75" customHeight="1" thickBot="1">
      <c r="B5" s="171"/>
      <c r="C5" s="172"/>
      <c r="D5" s="184" t="s">
        <v>21</v>
      </c>
      <c r="E5" s="185" t="s">
        <v>22</v>
      </c>
      <c r="F5" s="186" t="s">
        <v>21</v>
      </c>
      <c r="G5" s="187" t="s">
        <v>22</v>
      </c>
      <c r="H5" s="187" t="s">
        <v>21</v>
      </c>
      <c r="I5" s="187" t="s">
        <v>22</v>
      </c>
      <c r="J5" s="187" t="s">
        <v>21</v>
      </c>
      <c r="K5" s="187" t="s">
        <v>22</v>
      </c>
      <c r="L5" s="187" t="s">
        <v>21</v>
      </c>
      <c r="M5" s="187" t="s">
        <v>22</v>
      </c>
      <c r="N5" s="1006"/>
      <c r="O5" s="1008"/>
      <c r="Q5" s="904"/>
      <c r="R5" s="904"/>
      <c r="S5" s="905" t="s">
        <v>224</v>
      </c>
      <c r="T5" s="905" t="s">
        <v>225</v>
      </c>
      <c r="U5" s="906" t="s">
        <v>224</v>
      </c>
      <c r="V5" s="905" t="s">
        <v>225</v>
      </c>
      <c r="W5" s="906" t="s">
        <v>224</v>
      </c>
      <c r="X5" s="905" t="s">
        <v>225</v>
      </c>
      <c r="Y5" s="906" t="s">
        <v>224</v>
      </c>
      <c r="Z5" s="905" t="s">
        <v>225</v>
      </c>
      <c r="AA5" s="906" t="s">
        <v>224</v>
      </c>
      <c r="AB5" s="647"/>
    </row>
    <row r="6" spans="2:28" s="9" customFormat="1" ht="15.75" customHeight="1">
      <c r="B6" s="173" t="s">
        <v>20</v>
      </c>
      <c r="C6" s="174">
        <v>59</v>
      </c>
      <c r="D6" s="85">
        <v>84.1383526612749</v>
      </c>
      <c r="E6" s="86">
        <v>89.36831128917183</v>
      </c>
      <c r="F6" s="85">
        <v>125.49962406332632</v>
      </c>
      <c r="G6" s="86">
        <v>119.27186833282536</v>
      </c>
      <c r="H6" s="86">
        <v>46.53902029516083</v>
      </c>
      <c r="I6" s="86">
        <v>48.98856900931414</v>
      </c>
      <c r="J6" s="86">
        <v>87.69491064138619</v>
      </c>
      <c r="K6" s="86">
        <v>70.65482233502539</v>
      </c>
      <c r="L6" s="86">
        <v>77.41236758958647</v>
      </c>
      <c r="M6" s="87">
        <v>85.23744292237443</v>
      </c>
      <c r="N6" s="17">
        <v>108.71874750379423</v>
      </c>
      <c r="O6" s="19">
        <v>46.88354963170817</v>
      </c>
      <c r="Q6" s="905" t="s">
        <v>20</v>
      </c>
      <c r="R6" s="905">
        <v>59</v>
      </c>
      <c r="S6" s="904">
        <v>101567360</v>
      </c>
      <c r="T6" s="904">
        <v>473484</v>
      </c>
      <c r="U6" s="904">
        <v>59422064</v>
      </c>
      <c r="V6" s="904">
        <v>481839</v>
      </c>
      <c r="W6" s="904">
        <v>22424315</v>
      </c>
      <c r="X6" s="904">
        <v>22046</v>
      </c>
      <c r="Y6" s="904">
        <v>1933322</v>
      </c>
      <c r="Z6" s="904">
        <v>229778</v>
      </c>
      <c r="AA6" s="904">
        <v>17787659</v>
      </c>
      <c r="AB6" s="647"/>
    </row>
    <row r="7" spans="2:28" s="9" customFormat="1" ht="15.75" customHeight="1">
      <c r="B7" s="117" t="s">
        <v>20</v>
      </c>
      <c r="C7" s="175">
        <v>60</v>
      </c>
      <c r="D7" s="17">
        <v>83.14694554889951</v>
      </c>
      <c r="E7" s="16">
        <v>85.8464829889376</v>
      </c>
      <c r="F7" s="17">
        <v>127.40987519710863</v>
      </c>
      <c r="G7" s="16">
        <v>122.80690105583977</v>
      </c>
      <c r="H7" s="16">
        <v>46.84335970771713</v>
      </c>
      <c r="I7" s="16">
        <v>46.01076358110675</v>
      </c>
      <c r="J7" s="16">
        <v>88.51704073150457</v>
      </c>
      <c r="K7" s="16">
        <v>74.9349593495935</v>
      </c>
      <c r="L7" s="16">
        <v>79.81559804726467</v>
      </c>
      <c r="M7" s="16">
        <v>73.69356597600873</v>
      </c>
      <c r="N7" s="17">
        <v>111.8733760609735</v>
      </c>
      <c r="O7" s="19">
        <v>46.399579942242056</v>
      </c>
      <c r="Q7" s="905" t="s">
        <v>20</v>
      </c>
      <c r="R7" s="905">
        <v>60</v>
      </c>
      <c r="S7" s="904">
        <f aca="true" t="shared" si="0" ref="S7:S20">+U7+W7+Y7+AA7</f>
        <v>104016330</v>
      </c>
      <c r="T7" s="904">
        <v>460406</v>
      </c>
      <c r="U7" s="904">
        <v>58660271</v>
      </c>
      <c r="V7" s="904">
        <v>543583</v>
      </c>
      <c r="W7" s="904">
        <v>25463254</v>
      </c>
      <c r="X7" s="904">
        <v>20451</v>
      </c>
      <c r="Y7" s="904">
        <v>1810262</v>
      </c>
      <c r="Z7" s="904">
        <v>226554</v>
      </c>
      <c r="AA7" s="904">
        <v>18082543</v>
      </c>
      <c r="AB7" s="647"/>
    </row>
    <row r="8" spans="2:28" s="9" customFormat="1" ht="15.75" customHeight="1">
      <c r="B8" s="117" t="s">
        <v>20</v>
      </c>
      <c r="C8" s="175">
        <v>61</v>
      </c>
      <c r="D8" s="17">
        <v>80.87667600349471</v>
      </c>
      <c r="E8" s="16">
        <v>88.26050879459406</v>
      </c>
      <c r="F8" s="17">
        <v>130.15669626109792</v>
      </c>
      <c r="G8" s="16">
        <v>126.66597746304146</v>
      </c>
      <c r="H8" s="16">
        <v>45.65442152640611</v>
      </c>
      <c r="I8" s="16">
        <v>48.174414696986666</v>
      </c>
      <c r="J8" s="16">
        <v>88.00910998759898</v>
      </c>
      <c r="K8" s="16">
        <v>75.74431818181819</v>
      </c>
      <c r="L8" s="16">
        <v>81.49518488669116</v>
      </c>
      <c r="M8" s="16">
        <v>79.78296296296297</v>
      </c>
      <c r="N8" s="17">
        <v>115.83848338065809</v>
      </c>
      <c r="O8" s="19">
        <v>47.752821393523064</v>
      </c>
      <c r="Q8" s="905" t="s">
        <v>20</v>
      </c>
      <c r="R8" s="905">
        <v>61</v>
      </c>
      <c r="S8" s="904">
        <f t="shared" si="0"/>
        <v>113213840</v>
      </c>
      <c r="T8" s="904">
        <v>479820</v>
      </c>
      <c r="U8" s="904">
        <v>62451786</v>
      </c>
      <c r="V8" s="904">
        <v>679426</v>
      </c>
      <c r="W8" s="904">
        <v>31018801</v>
      </c>
      <c r="X8" s="904">
        <v>20966</v>
      </c>
      <c r="Y8" s="904">
        <v>1845199</v>
      </c>
      <c r="Z8" s="904">
        <v>219621</v>
      </c>
      <c r="AA8" s="904">
        <v>17898054</v>
      </c>
      <c r="AB8" s="647"/>
    </row>
    <row r="9" spans="2:28" s="9" customFormat="1" ht="15.75" customHeight="1">
      <c r="B9" s="117" t="s">
        <v>20</v>
      </c>
      <c r="C9" s="175">
        <v>62</v>
      </c>
      <c r="D9" s="17">
        <v>79.2790977788114</v>
      </c>
      <c r="E9" s="16">
        <v>90.11717875892934</v>
      </c>
      <c r="F9" s="17">
        <v>130.59343528136412</v>
      </c>
      <c r="G9" s="16">
        <v>127.64184615384616</v>
      </c>
      <c r="H9" s="16">
        <v>45.20854842854631</v>
      </c>
      <c r="I9" s="16">
        <v>47.4095</v>
      </c>
      <c r="J9" s="16">
        <v>80.9441116018717</v>
      </c>
      <c r="K9" s="16">
        <v>72</v>
      </c>
      <c r="L9" s="16">
        <v>84.41918923357237</v>
      </c>
      <c r="M9" s="16">
        <v>93.64713375796178</v>
      </c>
      <c r="N9" s="17">
        <v>116.58626198083067</v>
      </c>
      <c r="O9" s="19">
        <v>47.00610859728507</v>
      </c>
      <c r="Q9" s="905" t="s">
        <v>20</v>
      </c>
      <c r="R9" s="905">
        <v>62</v>
      </c>
      <c r="S9" s="904">
        <f t="shared" si="0"/>
        <v>137036616</v>
      </c>
      <c r="T9" s="904">
        <v>562705</v>
      </c>
      <c r="U9" s="904">
        <v>73485579</v>
      </c>
      <c r="V9" s="904">
        <v>887204</v>
      </c>
      <c r="W9" s="904">
        <v>40109205</v>
      </c>
      <c r="X9" s="904">
        <v>22867</v>
      </c>
      <c r="Y9" s="904">
        <v>1850949</v>
      </c>
      <c r="Z9" s="904">
        <v>255758</v>
      </c>
      <c r="AA9" s="904">
        <v>21590883</v>
      </c>
      <c r="AB9" s="647"/>
    </row>
    <row r="10" spans="2:28" s="9" customFormat="1" ht="15.75" customHeight="1">
      <c r="B10" s="117" t="s">
        <v>20</v>
      </c>
      <c r="C10" s="175">
        <v>63</v>
      </c>
      <c r="D10" s="17">
        <v>80.06285335880324</v>
      </c>
      <c r="E10" s="16">
        <v>86.71432167128114</v>
      </c>
      <c r="F10" s="17">
        <v>131.268193896449</v>
      </c>
      <c r="G10" s="16">
        <v>126.74887133182844</v>
      </c>
      <c r="H10" s="16">
        <v>47.115802436296015</v>
      </c>
      <c r="I10" s="16">
        <v>46.76109428839929</v>
      </c>
      <c r="J10" s="16">
        <v>74.36723994121618</v>
      </c>
      <c r="K10" s="16">
        <v>54.50691244239631</v>
      </c>
      <c r="L10" s="16">
        <v>88.27261614101366</v>
      </c>
      <c r="M10" s="16">
        <v>76.15562719812426</v>
      </c>
      <c r="N10" s="17">
        <v>116.53410893707033</v>
      </c>
      <c r="O10" s="19">
        <v>49.47967172908216</v>
      </c>
      <c r="Q10" s="905" t="s">
        <v>20</v>
      </c>
      <c r="R10" s="905">
        <v>63</v>
      </c>
      <c r="S10" s="904">
        <f t="shared" si="0"/>
        <v>133113781</v>
      </c>
      <c r="T10" s="904">
        <v>496760</v>
      </c>
      <c r="U10" s="904">
        <v>65208788</v>
      </c>
      <c r="V10" s="904">
        <v>842098</v>
      </c>
      <c r="W10" s="904">
        <v>39676123</v>
      </c>
      <c r="X10" s="904">
        <v>25177</v>
      </c>
      <c r="Y10" s="904">
        <v>1872344</v>
      </c>
      <c r="Z10" s="904">
        <v>298581</v>
      </c>
      <c r="AA10" s="904">
        <v>26356526</v>
      </c>
      <c r="AB10" s="647"/>
    </row>
    <row r="11" spans="2:28" s="9" customFormat="1" ht="15.75" customHeight="1">
      <c r="B11" s="117" t="s">
        <v>29</v>
      </c>
      <c r="C11" s="176" t="s">
        <v>174</v>
      </c>
      <c r="D11" s="17">
        <v>80.94553686879888</v>
      </c>
      <c r="E11" s="16">
        <v>82.17711759504863</v>
      </c>
      <c r="F11" s="17">
        <v>133.97786546704546</v>
      </c>
      <c r="G11" s="16">
        <v>130.6171175330071</v>
      </c>
      <c r="H11" s="16">
        <v>45.796486444004984</v>
      </c>
      <c r="I11" s="16">
        <v>41.20666951688756</v>
      </c>
      <c r="J11" s="16">
        <v>74.5751013130167</v>
      </c>
      <c r="K11" s="16">
        <v>45.6254295532646</v>
      </c>
      <c r="L11" s="16">
        <v>88.88485733822341</v>
      </c>
      <c r="M11" s="16">
        <v>77.48751693439132</v>
      </c>
      <c r="N11" s="17">
        <v>121.57919757977382</v>
      </c>
      <c r="O11" s="19">
        <v>44.16856586992774</v>
      </c>
      <c r="Q11" s="905" t="s">
        <v>29</v>
      </c>
      <c r="R11" s="905" t="s">
        <v>174</v>
      </c>
      <c r="S11" s="904">
        <f t="shared" si="0"/>
        <v>135404318</v>
      </c>
      <c r="T11" s="904">
        <v>499491</v>
      </c>
      <c r="U11" s="904">
        <v>66920738</v>
      </c>
      <c r="V11" s="904">
        <v>820707</v>
      </c>
      <c r="W11" s="904">
        <v>37585497</v>
      </c>
      <c r="X11" s="904">
        <v>30845</v>
      </c>
      <c r="Y11" s="904">
        <v>2300269</v>
      </c>
      <c r="Z11" s="904">
        <v>321740</v>
      </c>
      <c r="AA11" s="904">
        <v>28597814</v>
      </c>
      <c r="AB11" s="647"/>
    </row>
    <row r="12" spans="2:28" s="9" customFormat="1" ht="15.75" customHeight="1">
      <c r="B12" s="117" t="s">
        <v>29</v>
      </c>
      <c r="C12" s="176">
        <v>2</v>
      </c>
      <c r="D12" s="17">
        <v>80.75513145150589</v>
      </c>
      <c r="E12" s="16">
        <v>80.65534976177705</v>
      </c>
      <c r="F12" s="17">
        <v>136.76987615283267</v>
      </c>
      <c r="G12" s="16">
        <v>132.06875470278405</v>
      </c>
      <c r="H12" s="16">
        <v>45.10685099694231</v>
      </c>
      <c r="I12" s="16">
        <v>42.55283075991523</v>
      </c>
      <c r="J12" s="16">
        <v>71.32596775069221</v>
      </c>
      <c r="K12" s="16">
        <v>52.03703703703704</v>
      </c>
      <c r="L12" s="16">
        <v>83.66630826966617</v>
      </c>
      <c r="M12" s="16">
        <v>77.32394758851407</v>
      </c>
      <c r="N12" s="17">
        <v>120.17437983462257</v>
      </c>
      <c r="O12" s="19">
        <v>45.16230460561778</v>
      </c>
      <c r="Q12" s="905" t="s">
        <v>29</v>
      </c>
      <c r="R12" s="905">
        <v>2</v>
      </c>
      <c r="S12" s="904">
        <f t="shared" si="0"/>
        <v>134486931</v>
      </c>
      <c r="T12" s="904">
        <v>474375</v>
      </c>
      <c r="U12" s="904">
        <v>64880210</v>
      </c>
      <c r="V12" s="904">
        <v>767246</v>
      </c>
      <c r="W12" s="904">
        <v>34608051</v>
      </c>
      <c r="X12" s="904">
        <v>36838</v>
      </c>
      <c r="Y12" s="904">
        <v>2627506</v>
      </c>
      <c r="Z12" s="904">
        <v>386908</v>
      </c>
      <c r="AA12" s="904">
        <v>32371164</v>
      </c>
      <c r="AB12" s="647"/>
    </row>
    <row r="13" spans="2:28" s="9" customFormat="1" ht="15.75" customHeight="1">
      <c r="B13" s="117" t="s">
        <v>29</v>
      </c>
      <c r="C13" s="176">
        <v>3</v>
      </c>
      <c r="D13" s="17">
        <v>86.544350350006</v>
      </c>
      <c r="E13" s="16">
        <v>89.50070254053848</v>
      </c>
      <c r="F13" s="17">
        <v>137.26709033238026</v>
      </c>
      <c r="G13" s="16">
        <v>135.06512357787366</v>
      </c>
      <c r="H13" s="16">
        <v>47.417883813436475</v>
      </c>
      <c r="I13" s="16">
        <v>45.69468061914105</v>
      </c>
      <c r="J13" s="16">
        <v>67.94005490021515</v>
      </c>
      <c r="K13" s="16">
        <v>54.61512791991101</v>
      </c>
      <c r="L13" s="16">
        <v>89.57263483772522</v>
      </c>
      <c r="M13" s="16">
        <v>84.33311345646437</v>
      </c>
      <c r="N13" s="17">
        <v>125.11694991055457</v>
      </c>
      <c r="O13" s="19">
        <v>52.50855461794534</v>
      </c>
      <c r="Q13" s="905" t="s">
        <v>29</v>
      </c>
      <c r="R13" s="905">
        <v>3</v>
      </c>
      <c r="S13" s="904">
        <f t="shared" si="0"/>
        <v>116227072</v>
      </c>
      <c r="T13" s="904">
        <v>447680</v>
      </c>
      <c r="U13" s="904">
        <v>61451731</v>
      </c>
      <c r="V13" s="904">
        <v>582236</v>
      </c>
      <c r="W13" s="904">
        <v>27608399</v>
      </c>
      <c r="X13" s="904">
        <v>40437</v>
      </c>
      <c r="Y13" s="904">
        <v>2747292</v>
      </c>
      <c r="Z13" s="904">
        <v>272624</v>
      </c>
      <c r="AA13" s="904">
        <v>24419650</v>
      </c>
      <c r="AB13" s="647"/>
    </row>
    <row r="14" spans="2:28" s="9" customFormat="1" ht="15.75" customHeight="1">
      <c r="B14" s="117" t="s">
        <v>29</v>
      </c>
      <c r="C14" s="176">
        <v>4</v>
      </c>
      <c r="D14" s="17">
        <v>85.67776837081406</v>
      </c>
      <c r="E14" s="16">
        <v>95.22419191251048</v>
      </c>
      <c r="F14" s="17">
        <v>137.45051143513308</v>
      </c>
      <c r="G14" s="16">
        <v>136.82351282774175</v>
      </c>
      <c r="H14" s="16">
        <v>48.74045869328763</v>
      </c>
      <c r="I14" s="16">
        <v>47.06394214211916</v>
      </c>
      <c r="J14" s="16">
        <v>69.34681333831175</v>
      </c>
      <c r="K14" s="16">
        <v>60.490566037735846</v>
      </c>
      <c r="L14" s="16">
        <v>90.31022939253458</v>
      </c>
      <c r="M14" s="16">
        <v>92.9185393258427</v>
      </c>
      <c r="N14" s="17">
        <v>128.0733116113744</v>
      </c>
      <c r="O14" s="19">
        <v>46.8654747628911</v>
      </c>
      <c r="Q14" s="905" t="s">
        <v>29</v>
      </c>
      <c r="R14" s="905">
        <v>4</v>
      </c>
      <c r="S14" s="904">
        <f t="shared" si="0"/>
        <v>121641183</v>
      </c>
      <c r="T14" s="904">
        <v>481586</v>
      </c>
      <c r="U14" s="904">
        <v>66194242</v>
      </c>
      <c r="V14" s="904">
        <v>686777</v>
      </c>
      <c r="W14" s="904">
        <v>33473826</v>
      </c>
      <c r="X14" s="904">
        <v>34817</v>
      </c>
      <c r="Y14" s="904">
        <v>2414448</v>
      </c>
      <c r="Z14" s="904">
        <v>216572</v>
      </c>
      <c r="AA14" s="904">
        <v>19558667</v>
      </c>
      <c r="AB14" s="647"/>
    </row>
    <row r="15" spans="2:28" s="9" customFormat="1" ht="15.75" customHeight="1">
      <c r="B15" s="117" t="s">
        <v>29</v>
      </c>
      <c r="C15" s="176">
        <v>5</v>
      </c>
      <c r="D15" s="17">
        <v>89.2898150533817</v>
      </c>
      <c r="E15" s="16">
        <v>99.61589719181342</v>
      </c>
      <c r="F15" s="17">
        <v>137.0818538744068</v>
      </c>
      <c r="G15" s="16">
        <v>135.12202552490737</v>
      </c>
      <c r="H15" s="16">
        <v>51.051476219490674</v>
      </c>
      <c r="I15" s="16">
        <v>49.49789708065314</v>
      </c>
      <c r="J15" s="16">
        <v>70.72478094810155</v>
      </c>
      <c r="K15" s="16">
        <v>52.87294117647059</v>
      </c>
      <c r="L15" s="16">
        <v>88.71492181872698</v>
      </c>
      <c r="M15" s="16">
        <v>97.0915750915751</v>
      </c>
      <c r="N15" s="17">
        <v>127.20602409638555</v>
      </c>
      <c r="O15" s="19">
        <v>49.16962428099376</v>
      </c>
      <c r="Q15" s="905" t="s">
        <v>29</v>
      </c>
      <c r="R15" s="905">
        <v>5</v>
      </c>
      <c r="S15" s="904">
        <f t="shared" si="0"/>
        <v>134808602</v>
      </c>
      <c r="T15" s="904">
        <v>536908</v>
      </c>
      <c r="U15" s="904">
        <v>73600344</v>
      </c>
      <c r="V15" s="904">
        <v>651563</v>
      </c>
      <c r="W15" s="904">
        <v>33263253</v>
      </c>
      <c r="X15" s="904">
        <v>31157</v>
      </c>
      <c r="Y15" s="904">
        <v>2203572</v>
      </c>
      <c r="Z15" s="904">
        <v>290159</v>
      </c>
      <c r="AA15" s="904">
        <v>25741433</v>
      </c>
      <c r="AB15" s="647"/>
    </row>
    <row r="16" spans="2:28" s="9" customFormat="1" ht="15.75" customHeight="1">
      <c r="B16" s="117" t="s">
        <v>29</v>
      </c>
      <c r="C16" s="176">
        <v>6</v>
      </c>
      <c r="D16" s="17">
        <v>93.94740231446477</v>
      </c>
      <c r="E16" s="16">
        <v>105.67782186948854</v>
      </c>
      <c r="F16" s="17">
        <v>138.75304814546405</v>
      </c>
      <c r="G16" s="16">
        <v>139.02275029216986</v>
      </c>
      <c r="H16" s="16">
        <v>52.854820421805414</v>
      </c>
      <c r="I16" s="16">
        <v>50.02430555555556</v>
      </c>
      <c r="J16" s="16">
        <v>71.56816308982121</v>
      </c>
      <c r="K16" s="16">
        <v>63.74235807860262</v>
      </c>
      <c r="L16" s="16">
        <v>89.15215117402967</v>
      </c>
      <c r="M16" s="16">
        <v>101.98765432098766</v>
      </c>
      <c r="N16" s="17">
        <v>131.8010759657765</v>
      </c>
      <c r="O16" s="19">
        <v>50.102868174296745</v>
      </c>
      <c r="Q16" s="905" t="s">
        <v>29</v>
      </c>
      <c r="R16" s="905">
        <v>6</v>
      </c>
      <c r="S16" s="904">
        <f t="shared" si="0"/>
        <v>146616195</v>
      </c>
      <c r="T16" s="904">
        <v>580927</v>
      </c>
      <c r="U16" s="904">
        <v>80605392</v>
      </c>
      <c r="V16" s="904">
        <v>574151</v>
      </c>
      <c r="W16" s="904">
        <v>30346648</v>
      </c>
      <c r="X16" s="904">
        <v>27911</v>
      </c>
      <c r="Y16" s="904">
        <v>1997539</v>
      </c>
      <c r="Z16" s="904">
        <v>377631</v>
      </c>
      <c r="AA16" s="904">
        <v>33666616</v>
      </c>
      <c r="AB16" s="647"/>
    </row>
    <row r="17" spans="2:28" s="9" customFormat="1" ht="15.75" customHeight="1">
      <c r="B17" s="117" t="s">
        <v>29</v>
      </c>
      <c r="C17" s="176">
        <v>7</v>
      </c>
      <c r="D17" s="17">
        <v>93.04479568275933</v>
      </c>
      <c r="E17" s="16">
        <v>100.41882698208013</v>
      </c>
      <c r="F17" s="17">
        <v>137.37677097561684</v>
      </c>
      <c r="G17" s="16">
        <v>137.38382552613714</v>
      </c>
      <c r="H17" s="16">
        <v>52.2991349272246</v>
      </c>
      <c r="I17" s="16">
        <v>48.1254440769325</v>
      </c>
      <c r="J17" s="16">
        <v>70.102326483133</v>
      </c>
      <c r="K17" s="16">
        <v>47.54255319148936</v>
      </c>
      <c r="L17" s="16">
        <v>90.58257559492378</v>
      </c>
      <c r="M17" s="16">
        <v>103.1561946902655</v>
      </c>
      <c r="N17" s="17">
        <v>129.77899206459696</v>
      </c>
      <c r="O17" s="19">
        <v>48.4936599778407</v>
      </c>
      <c r="Q17" s="905" t="s">
        <v>29</v>
      </c>
      <c r="R17" s="905">
        <v>7</v>
      </c>
      <c r="S17" s="904">
        <f t="shared" si="0"/>
        <v>138139142</v>
      </c>
      <c r="T17" s="904">
        <v>550544</v>
      </c>
      <c r="U17" s="904">
        <v>75631957</v>
      </c>
      <c r="V17" s="904">
        <v>563652</v>
      </c>
      <c r="W17" s="904">
        <v>29478512</v>
      </c>
      <c r="X17" s="904">
        <v>25790</v>
      </c>
      <c r="Y17" s="904">
        <v>1807939</v>
      </c>
      <c r="Z17" s="904">
        <v>344666</v>
      </c>
      <c r="AA17" s="904">
        <v>31220734</v>
      </c>
      <c r="AB17" s="647"/>
    </row>
    <row r="18" spans="2:28" s="9" customFormat="1" ht="15.75" customHeight="1">
      <c r="B18" s="117" t="s">
        <v>29</v>
      </c>
      <c r="C18" s="176">
        <v>8</v>
      </c>
      <c r="D18" s="17">
        <v>96.30509918558764</v>
      </c>
      <c r="E18" s="16">
        <v>103.14415746956423</v>
      </c>
      <c r="F18" s="17">
        <v>141.03199875531584</v>
      </c>
      <c r="G18" s="16">
        <v>137.86893170831348</v>
      </c>
      <c r="H18" s="16">
        <v>53.032592431506075</v>
      </c>
      <c r="I18" s="16">
        <v>49.59559376679205</v>
      </c>
      <c r="J18" s="16">
        <v>70.57407049173986</v>
      </c>
      <c r="K18" s="16">
        <v>64.51567944250871</v>
      </c>
      <c r="L18" s="16">
        <v>93.09235340402626</v>
      </c>
      <c r="M18" s="16">
        <v>102.83429118773947</v>
      </c>
      <c r="N18" s="17">
        <v>130.65357081495904</v>
      </c>
      <c r="O18" s="19">
        <v>49.209521670783744</v>
      </c>
      <c r="Q18" s="905" t="s">
        <v>29</v>
      </c>
      <c r="R18" s="905">
        <v>8</v>
      </c>
      <c r="S18" s="904">
        <f t="shared" si="0"/>
        <v>157013715</v>
      </c>
      <c r="T18" s="904">
        <v>636306</v>
      </c>
      <c r="U18" s="904">
        <v>89739507</v>
      </c>
      <c r="V18" s="904">
        <v>616186</v>
      </c>
      <c r="W18" s="904">
        <v>32677941</v>
      </c>
      <c r="X18" s="904">
        <v>25847</v>
      </c>
      <c r="Y18" s="904">
        <v>1824128</v>
      </c>
      <c r="Z18" s="904">
        <v>352039</v>
      </c>
      <c r="AA18" s="904">
        <v>32772139</v>
      </c>
      <c r="AB18" s="647"/>
    </row>
    <row r="19" spans="2:28" s="9" customFormat="1" ht="15.75" customHeight="1">
      <c r="B19" s="117" t="s">
        <v>29</v>
      </c>
      <c r="C19" s="176">
        <v>9</v>
      </c>
      <c r="D19" s="17">
        <v>92.25876227404244</v>
      </c>
      <c r="E19" s="16">
        <v>94.97688460325328</v>
      </c>
      <c r="F19" s="17">
        <v>139.1827613497055</v>
      </c>
      <c r="G19" s="16">
        <v>134.7181654163897</v>
      </c>
      <c r="H19" s="16">
        <v>51.992154513626375</v>
      </c>
      <c r="I19" s="16">
        <v>48.288597491448115</v>
      </c>
      <c r="J19" s="16">
        <v>72.77011591148577</v>
      </c>
      <c r="K19" s="16">
        <v>57.07083333333333</v>
      </c>
      <c r="L19" s="16">
        <v>92.44816121222836</v>
      </c>
      <c r="M19" s="16">
        <v>94.99132730015083</v>
      </c>
      <c r="N19" s="17">
        <v>124.49693115432966</v>
      </c>
      <c r="O19" s="19">
        <v>48.93310265282584</v>
      </c>
      <c r="Q19" s="905" t="s">
        <v>29</v>
      </c>
      <c r="R19" s="905">
        <v>9</v>
      </c>
      <c r="S19" s="904">
        <f t="shared" si="0"/>
        <v>123751014</v>
      </c>
      <c r="T19" s="904">
        <v>451091</v>
      </c>
      <c r="U19" s="904">
        <v>62784091</v>
      </c>
      <c r="V19" s="904">
        <v>515838</v>
      </c>
      <c r="W19" s="904">
        <v>26819529</v>
      </c>
      <c r="X19" s="904">
        <v>23725</v>
      </c>
      <c r="Y19" s="904">
        <v>1726471</v>
      </c>
      <c r="Z19" s="904">
        <v>350693</v>
      </c>
      <c r="AA19" s="904">
        <v>32420923</v>
      </c>
      <c r="AB19" s="647"/>
    </row>
    <row r="20" spans="2:28" s="9" customFormat="1" ht="15.75" customHeight="1">
      <c r="B20" s="177" t="s">
        <v>29</v>
      </c>
      <c r="C20" s="176">
        <v>10</v>
      </c>
      <c r="D20" s="22">
        <v>94.08600076640306</v>
      </c>
      <c r="E20" s="23">
        <v>100.24825611660593</v>
      </c>
      <c r="F20" s="22">
        <v>139.03516480005112</v>
      </c>
      <c r="G20" s="23">
        <v>134.92976396085206</v>
      </c>
      <c r="H20" s="23">
        <v>51.226901130191685</v>
      </c>
      <c r="I20" s="23">
        <v>49.1909654026288</v>
      </c>
      <c r="J20" s="23">
        <v>75.18776762318656</v>
      </c>
      <c r="K20" s="23">
        <v>69.45121951219512</v>
      </c>
      <c r="L20" s="23">
        <v>92.76351185935532</v>
      </c>
      <c r="M20" s="23">
        <v>91.96619864794592</v>
      </c>
      <c r="N20" s="22">
        <v>126.73342747313093</v>
      </c>
      <c r="O20" s="24">
        <v>48.01144979111868</v>
      </c>
      <c r="Q20" s="905" t="s">
        <v>29</v>
      </c>
      <c r="R20" s="905">
        <v>10</v>
      </c>
      <c r="S20" s="904">
        <f t="shared" si="0"/>
        <v>110977825</v>
      </c>
      <c r="T20" s="904">
        <v>438137</v>
      </c>
      <c r="U20" s="904">
        <v>60916450</v>
      </c>
      <c r="V20" s="904">
        <v>443907</v>
      </c>
      <c r="W20" s="904">
        <v>22739980</v>
      </c>
      <c r="X20" s="904">
        <v>15647</v>
      </c>
      <c r="Y20" s="904">
        <v>1176463</v>
      </c>
      <c r="Z20" s="904">
        <v>281845</v>
      </c>
      <c r="AA20" s="904">
        <v>26144932</v>
      </c>
      <c r="AB20" s="647"/>
    </row>
    <row r="21" spans="2:28" s="9" customFormat="1" ht="15.75" customHeight="1">
      <c r="B21" s="116" t="s">
        <v>29</v>
      </c>
      <c r="C21" s="176">
        <v>11</v>
      </c>
      <c r="D21" s="31">
        <v>97.50516511486234</v>
      </c>
      <c r="E21" s="32">
        <v>105.17565541134495</v>
      </c>
      <c r="F21" s="31">
        <v>139.3290989672688</v>
      </c>
      <c r="G21" s="32">
        <v>136.22838674925936</v>
      </c>
      <c r="H21" s="32">
        <v>53.19494389934745</v>
      </c>
      <c r="I21" s="32">
        <v>51.571716493113875</v>
      </c>
      <c r="J21" s="32">
        <v>69.62756126958618</v>
      </c>
      <c r="K21" s="32">
        <v>60.36813186813187</v>
      </c>
      <c r="L21" s="32">
        <v>95.36225369260838</v>
      </c>
      <c r="M21" s="32">
        <v>96.17199612403101</v>
      </c>
      <c r="N21" s="31">
        <v>125.9373648551247</v>
      </c>
      <c r="O21" s="33">
        <v>52.46788655077768</v>
      </c>
      <c r="Q21" s="905" t="s">
        <v>29</v>
      </c>
      <c r="R21" s="905">
        <v>11</v>
      </c>
      <c r="S21" s="904">
        <f aca="true" t="shared" si="1" ref="S21:S26">+U21+W21+Y21+AA21</f>
        <v>119561516</v>
      </c>
      <c r="T21" s="904">
        <v>475632</v>
      </c>
      <c r="U21" s="904">
        <v>66269378</v>
      </c>
      <c r="V21" s="904">
        <v>426020</v>
      </c>
      <c r="W21" s="904">
        <v>22662110</v>
      </c>
      <c r="X21" s="904">
        <v>12445</v>
      </c>
      <c r="Y21" s="904">
        <v>866515</v>
      </c>
      <c r="Z21" s="904">
        <v>312110</v>
      </c>
      <c r="AA21" s="904">
        <v>29763513</v>
      </c>
      <c r="AB21" s="647"/>
    </row>
    <row r="22" spans="2:28" s="9" customFormat="1" ht="15.75" customHeight="1">
      <c r="B22" s="178" t="s">
        <v>93</v>
      </c>
      <c r="C22" s="179">
        <v>12</v>
      </c>
      <c r="D22" s="43">
        <v>96.87375253161792</v>
      </c>
      <c r="E22" s="44">
        <v>104.78005815904261</v>
      </c>
      <c r="F22" s="43">
        <v>138.95408061874556</v>
      </c>
      <c r="G22" s="44">
        <v>134.13344706662875</v>
      </c>
      <c r="H22" s="44">
        <v>52.97555475848876</v>
      </c>
      <c r="I22" s="44">
        <v>51.632423756019264</v>
      </c>
      <c r="J22" s="44">
        <v>71.6783145860225</v>
      </c>
      <c r="K22" s="44">
        <v>53.50253807106599</v>
      </c>
      <c r="L22" s="44">
        <v>97.47778945605535</v>
      </c>
      <c r="M22" s="44">
        <v>103.7275703994761</v>
      </c>
      <c r="N22" s="43">
        <v>125.13576260762608</v>
      </c>
      <c r="O22" s="45">
        <v>50.45363151415675</v>
      </c>
      <c r="Q22" s="905" t="s">
        <v>103</v>
      </c>
      <c r="R22" s="905">
        <v>12</v>
      </c>
      <c r="S22" s="904">
        <f t="shared" si="1"/>
        <v>117523071</v>
      </c>
      <c r="T22" s="904">
        <v>437789</v>
      </c>
      <c r="U22" s="904">
        <v>60832568</v>
      </c>
      <c r="V22" s="904">
        <v>418200</v>
      </c>
      <c r="W22" s="904">
        <v>22154377</v>
      </c>
      <c r="X22" s="904">
        <v>10846</v>
      </c>
      <c r="Y22" s="904">
        <v>777423</v>
      </c>
      <c r="Z22" s="904">
        <v>346322</v>
      </c>
      <c r="AA22" s="904">
        <v>33758703</v>
      </c>
      <c r="AB22" s="647"/>
    </row>
    <row r="23" spans="2:28" s="9" customFormat="1" ht="15.75" customHeight="1">
      <c r="B23" s="180" t="s">
        <v>95</v>
      </c>
      <c r="C23" s="181">
        <v>13</v>
      </c>
      <c r="D23" s="63">
        <v>92.74043233290998</v>
      </c>
      <c r="E23" s="64">
        <v>96.56227117219855</v>
      </c>
      <c r="F23" s="65">
        <v>137.026581553362</v>
      </c>
      <c r="G23" s="66">
        <v>133.85450769606646</v>
      </c>
      <c r="H23" s="66">
        <v>51.37989824759751</v>
      </c>
      <c r="I23" s="66">
        <v>49.20031031807603</v>
      </c>
      <c r="J23" s="66">
        <v>68.9068035426731</v>
      </c>
      <c r="K23" s="66">
        <v>63.91228070175438</v>
      </c>
      <c r="L23" s="66">
        <v>98.06061328572508</v>
      </c>
      <c r="M23" s="64">
        <v>98.491127348643</v>
      </c>
      <c r="N23" s="65">
        <v>121.1704306482582</v>
      </c>
      <c r="O23" s="64">
        <v>49.54280223619846</v>
      </c>
      <c r="Q23" s="905" t="s">
        <v>103</v>
      </c>
      <c r="R23" s="907">
        <v>13</v>
      </c>
      <c r="S23" s="904">
        <f t="shared" si="1"/>
        <v>108800293</v>
      </c>
      <c r="T23" s="904">
        <v>377066</v>
      </c>
      <c r="U23" s="904">
        <v>51668065</v>
      </c>
      <c r="V23" s="904">
        <v>442250</v>
      </c>
      <c r="W23" s="904">
        <v>22722760</v>
      </c>
      <c r="X23" s="904">
        <v>9936</v>
      </c>
      <c r="Y23" s="904">
        <v>684658</v>
      </c>
      <c r="Z23" s="904">
        <v>343918</v>
      </c>
      <c r="AA23" s="904">
        <v>33724810</v>
      </c>
      <c r="AB23" s="647"/>
    </row>
    <row r="24" spans="2:28" s="9" customFormat="1" ht="15.75" customHeight="1">
      <c r="B24" s="182" t="s">
        <v>93</v>
      </c>
      <c r="C24" s="183">
        <v>14</v>
      </c>
      <c r="D24" s="63">
        <v>90.29516050326785</v>
      </c>
      <c r="E24" s="64">
        <v>93.00810730253353</v>
      </c>
      <c r="F24" s="65">
        <v>135.8108900787126</v>
      </c>
      <c r="G24" s="66">
        <v>133.61895186628126</v>
      </c>
      <c r="H24" s="66">
        <v>50.023542095246476</v>
      </c>
      <c r="I24" s="66">
        <v>47.69550173010381</v>
      </c>
      <c r="J24" s="66">
        <v>72.10022014886256</v>
      </c>
      <c r="K24" s="66">
        <v>69.38610038610038</v>
      </c>
      <c r="L24" s="66">
        <v>96.12074290669047</v>
      </c>
      <c r="M24" s="64">
        <v>91.32347504621072</v>
      </c>
      <c r="N24" s="65">
        <v>118.209375</v>
      </c>
      <c r="O24" s="64">
        <v>46.495843935538595</v>
      </c>
      <c r="Q24" s="905" t="s">
        <v>103</v>
      </c>
      <c r="R24" s="907">
        <v>14</v>
      </c>
      <c r="S24" s="904">
        <f t="shared" si="1"/>
        <v>103437892</v>
      </c>
      <c r="T24" s="904">
        <v>365507</v>
      </c>
      <c r="U24" s="904">
        <v>49639831</v>
      </c>
      <c r="V24" s="904">
        <v>454505</v>
      </c>
      <c r="W24" s="904">
        <v>22735950</v>
      </c>
      <c r="X24" s="904">
        <v>9539</v>
      </c>
      <c r="Y24" s="904">
        <v>687764</v>
      </c>
      <c r="Z24" s="904">
        <v>316002</v>
      </c>
      <c r="AA24" s="904">
        <v>30374347</v>
      </c>
      <c r="AB24" s="647"/>
    </row>
    <row r="25" spans="2:28" s="9" customFormat="1" ht="15.75" customHeight="1">
      <c r="B25" s="182" t="s">
        <v>103</v>
      </c>
      <c r="C25" s="183">
        <v>15</v>
      </c>
      <c r="D25" s="63">
        <v>89.41758311045295</v>
      </c>
      <c r="E25" s="64">
        <v>95.62485595759392</v>
      </c>
      <c r="F25" s="65">
        <v>134.80303473050682</v>
      </c>
      <c r="G25" s="66">
        <v>133.1001980659443</v>
      </c>
      <c r="H25" s="66">
        <v>48.8122182303339</v>
      </c>
      <c r="I25" s="66">
        <v>47.31342383107089</v>
      </c>
      <c r="J25" s="66">
        <v>70.78015059869152</v>
      </c>
      <c r="K25" s="66">
        <v>84.6896551724138</v>
      </c>
      <c r="L25" s="66">
        <v>94.95201977083802</v>
      </c>
      <c r="M25" s="64">
        <v>95.74474474474475</v>
      </c>
      <c r="N25" s="65">
        <v>111.6216130565679</v>
      </c>
      <c r="O25" s="64">
        <v>52.97359526827208</v>
      </c>
      <c r="Q25" s="905" t="s">
        <v>103</v>
      </c>
      <c r="R25" s="907">
        <v>15</v>
      </c>
      <c r="S25" s="904">
        <f t="shared" si="1"/>
        <v>104944857</v>
      </c>
      <c r="T25" s="904">
        <v>373015</v>
      </c>
      <c r="U25" s="904">
        <v>50283554</v>
      </c>
      <c r="V25" s="904">
        <v>458708</v>
      </c>
      <c r="W25" s="904">
        <v>22390555</v>
      </c>
      <c r="X25" s="904">
        <v>8101</v>
      </c>
      <c r="Y25" s="904">
        <v>573390</v>
      </c>
      <c r="Z25" s="904">
        <v>333825</v>
      </c>
      <c r="AA25" s="904">
        <v>31697358</v>
      </c>
      <c r="AB25" s="647"/>
    </row>
    <row r="26" spans="2:28" s="9" customFormat="1" ht="15.75" customHeight="1">
      <c r="B26" s="182" t="s">
        <v>103</v>
      </c>
      <c r="C26" s="183">
        <v>16</v>
      </c>
      <c r="D26" s="63">
        <v>88.45592177281864</v>
      </c>
      <c r="E26" s="64">
        <v>97.87235270356051</v>
      </c>
      <c r="F26" s="65">
        <v>134.19204156489204</v>
      </c>
      <c r="G26" s="66">
        <v>131.574883615306</v>
      </c>
      <c r="H26" s="66">
        <v>47.38280681633387</v>
      </c>
      <c r="I26" s="66">
        <v>48.08736602793115</v>
      </c>
      <c r="J26" s="66">
        <v>68.88090938064379</v>
      </c>
      <c r="K26" s="66">
        <v>91.4</v>
      </c>
      <c r="L26" s="66">
        <v>95.85867111309749</v>
      </c>
      <c r="M26" s="64">
        <v>102.3953488372093</v>
      </c>
      <c r="N26" s="65">
        <v>116.46706149602467</v>
      </c>
      <c r="O26" s="64">
        <v>52.060163901659</v>
      </c>
      <c r="Q26" s="905" t="s">
        <v>103</v>
      </c>
      <c r="R26" s="907">
        <v>16</v>
      </c>
      <c r="S26" s="904">
        <f t="shared" si="1"/>
        <v>105531276</v>
      </c>
      <c r="T26" s="904">
        <v>367233</v>
      </c>
      <c r="U26" s="904">
        <v>49279746</v>
      </c>
      <c r="V26" s="904">
        <v>467348</v>
      </c>
      <c r="W26" s="904">
        <v>22144260</v>
      </c>
      <c r="X26" s="904">
        <v>9413</v>
      </c>
      <c r="Y26" s="904">
        <v>648376</v>
      </c>
      <c r="Z26" s="904">
        <v>349044</v>
      </c>
      <c r="AA26" s="904">
        <v>33458894</v>
      </c>
      <c r="AB26" s="647"/>
    </row>
    <row r="27" spans="2:28" s="258" customFormat="1" ht="17.25" customHeight="1">
      <c r="B27" s="182" t="s">
        <v>103</v>
      </c>
      <c r="C27" s="183">
        <v>17</v>
      </c>
      <c r="D27" s="63">
        <f>S27/'戸数・床面積の推移'!D27</f>
        <v>85.40241206207205</v>
      </c>
      <c r="E27" s="64">
        <f>'戸数・床面積の推移'!I27/'戸数・床面積の推移'!F27</f>
        <v>96.56124219292158</v>
      </c>
      <c r="F27" s="65">
        <f>U27/T27</f>
        <v>133.76298227053948</v>
      </c>
      <c r="G27" s="66">
        <f>'戸数・床面積の推移'!M27</f>
        <v>131.7320111258919</v>
      </c>
      <c r="H27" s="66">
        <f>W27/V27</f>
        <v>46.67268083529119</v>
      </c>
      <c r="I27" s="66">
        <f>'戸数・床面積の推移'!P27</f>
        <v>45.110481586402265</v>
      </c>
      <c r="J27" s="66">
        <f>Y27/X27</f>
        <v>67.3748678802114</v>
      </c>
      <c r="K27" s="66">
        <f>'戸数・床面積の推移'!S27</f>
        <v>71.37241379310345</v>
      </c>
      <c r="L27" s="66">
        <f>AA27/Z27</f>
        <v>93.82021470528662</v>
      </c>
      <c r="M27" s="64">
        <f>'戸数・床面積の推移'!V27</f>
        <v>104.06256517205422</v>
      </c>
      <c r="N27" s="65">
        <f>'戸数・床面積の推移'!Y27</f>
        <v>115.58293526601878</v>
      </c>
      <c r="O27" s="64">
        <f>'戸数・床面積の推移'!AB27</f>
        <v>51.71436893203884</v>
      </c>
      <c r="Q27" s="905" t="s">
        <v>103</v>
      </c>
      <c r="R27" s="907">
        <v>17</v>
      </c>
      <c r="S27" s="904">
        <f>+U27+W27+Y27+AA27</f>
        <v>106651130</v>
      </c>
      <c r="T27" s="904">
        <v>352577</v>
      </c>
      <c r="U27" s="904">
        <v>47161751</v>
      </c>
      <c r="V27" s="904">
        <v>517999</v>
      </c>
      <c r="W27" s="904">
        <v>24176402</v>
      </c>
      <c r="X27" s="904">
        <v>8515</v>
      </c>
      <c r="Y27" s="904">
        <v>573697</v>
      </c>
      <c r="Z27" s="904">
        <v>370275</v>
      </c>
      <c r="AA27" s="904">
        <v>34739280</v>
      </c>
      <c r="AB27" s="648"/>
    </row>
    <row r="28" spans="2:28" s="258" customFormat="1" ht="17.25" customHeight="1">
      <c r="B28" s="182" t="s">
        <v>103</v>
      </c>
      <c r="C28" s="183">
        <v>18</v>
      </c>
      <c r="D28" s="63">
        <v>84.5</v>
      </c>
      <c r="E28" s="64">
        <v>97.1</v>
      </c>
      <c r="F28" s="65">
        <v>133.3</v>
      </c>
      <c r="G28" s="66">
        <v>130.4</v>
      </c>
      <c r="H28" s="66">
        <v>46</v>
      </c>
      <c r="I28" s="66">
        <v>44.9</v>
      </c>
      <c r="J28" s="66">
        <v>66.8</v>
      </c>
      <c r="K28" s="66">
        <v>64.1</v>
      </c>
      <c r="L28" s="66">
        <v>93.8</v>
      </c>
      <c r="M28" s="64">
        <v>105.6</v>
      </c>
      <c r="N28" s="65">
        <v>114.8</v>
      </c>
      <c r="O28" s="64">
        <v>58.8</v>
      </c>
      <c r="Q28" s="905" t="s">
        <v>103</v>
      </c>
      <c r="R28" s="907">
        <v>18</v>
      </c>
      <c r="S28" s="904">
        <v>108646936</v>
      </c>
      <c r="T28" s="904">
        <v>355700</v>
      </c>
      <c r="U28" s="904">
        <v>47408505</v>
      </c>
      <c r="V28" s="904">
        <v>537943</v>
      </c>
      <c r="W28" s="904">
        <v>24742113</v>
      </c>
      <c r="X28" s="904">
        <v>9100</v>
      </c>
      <c r="Y28" s="904">
        <v>607592</v>
      </c>
      <c r="Z28" s="904">
        <v>382503</v>
      </c>
      <c r="AA28" s="904">
        <v>35888726</v>
      </c>
      <c r="AB28" s="648"/>
    </row>
    <row r="29" spans="2:28" s="258" customFormat="1" ht="17.25" customHeight="1">
      <c r="B29" s="367" t="s">
        <v>103</v>
      </c>
      <c r="C29" s="368">
        <v>19</v>
      </c>
      <c r="D29" s="63">
        <v>85</v>
      </c>
      <c r="E29" s="64">
        <v>94.2</v>
      </c>
      <c r="F29" s="65">
        <v>131.6</v>
      </c>
      <c r="G29" s="66">
        <v>129.1</v>
      </c>
      <c r="H29" s="66">
        <v>45.5</v>
      </c>
      <c r="I29" s="66">
        <v>45.8</v>
      </c>
      <c r="J29" s="66">
        <v>63.6</v>
      </c>
      <c r="K29" s="66">
        <v>61.8</v>
      </c>
      <c r="L29" s="66">
        <v>95.8</v>
      </c>
      <c r="M29" s="64">
        <v>101.8</v>
      </c>
      <c r="N29" s="65">
        <v>112.7</v>
      </c>
      <c r="O29" s="64">
        <v>51.3</v>
      </c>
      <c r="Q29" s="905" t="s">
        <v>103</v>
      </c>
      <c r="R29" s="907">
        <v>19</v>
      </c>
      <c r="S29" s="904">
        <v>88360351</v>
      </c>
      <c r="T29" s="904">
        <v>311803</v>
      </c>
      <c r="U29" s="904">
        <v>41036730</v>
      </c>
      <c r="V29" s="904">
        <v>430867</v>
      </c>
      <c r="W29" s="904">
        <v>19606120</v>
      </c>
      <c r="X29" s="904">
        <v>10311</v>
      </c>
      <c r="Y29" s="904">
        <v>656096</v>
      </c>
      <c r="Z29" s="904">
        <v>282617</v>
      </c>
      <c r="AA29" s="904">
        <v>27061405</v>
      </c>
      <c r="AB29" s="648"/>
    </row>
    <row r="30" spans="2:28" s="258" customFormat="1" ht="17.25" customHeight="1">
      <c r="B30" s="367" t="s">
        <v>103</v>
      </c>
      <c r="C30" s="368">
        <v>20</v>
      </c>
      <c r="D30" s="63">
        <v>83.08852268134491</v>
      </c>
      <c r="E30" s="64">
        <v>92.7228430934287</v>
      </c>
      <c r="F30" s="65">
        <v>130.15995094378493</v>
      </c>
      <c r="G30" s="66">
        <v>127.4959661928544</v>
      </c>
      <c r="H30" s="66">
        <v>45.498957834454195</v>
      </c>
      <c r="I30" s="66">
        <v>44.25959780621572</v>
      </c>
      <c r="J30" s="66">
        <v>65.72224727207143</v>
      </c>
      <c r="K30" s="66">
        <v>66.33587786259542</v>
      </c>
      <c r="L30" s="66">
        <v>91.47572612586181</v>
      </c>
      <c r="M30" s="64">
        <v>106.53995299647474</v>
      </c>
      <c r="N30" s="65">
        <v>107.46666094567922</v>
      </c>
      <c r="O30" s="64">
        <v>49.834747878182725</v>
      </c>
      <c r="Q30" s="905" t="s">
        <v>103</v>
      </c>
      <c r="R30" s="907">
        <v>20</v>
      </c>
      <c r="S30" s="904">
        <v>86343931</v>
      </c>
      <c r="T30" s="904">
        <v>310664</v>
      </c>
      <c r="U30" s="904">
        <v>40436011</v>
      </c>
      <c r="V30" s="904">
        <v>444747</v>
      </c>
      <c r="W30" s="904">
        <v>20235525</v>
      </c>
      <c r="X30" s="904">
        <v>11089</v>
      </c>
      <c r="Y30" s="904">
        <v>728794</v>
      </c>
      <c r="Z30" s="904">
        <v>272680</v>
      </c>
      <c r="AA30" s="904">
        <v>24943601</v>
      </c>
      <c r="AB30" s="648"/>
    </row>
    <row r="31" spans="2:28" s="444" customFormat="1" ht="17.25" customHeight="1">
      <c r="B31" s="367" t="s">
        <v>103</v>
      </c>
      <c r="C31" s="368">
        <v>21</v>
      </c>
      <c r="D31" s="440">
        <f>S31/'戸数・床面積の推移'!D31</f>
        <v>87.39455059288487</v>
      </c>
      <c r="E31" s="441">
        <f>'戸数・床面積の推移'!I31/'戸数・床面積の推移'!F31</f>
        <v>95.23623778501629</v>
      </c>
      <c r="F31" s="442">
        <f aca="true" t="shared" si="2" ref="F31:F36">U31/T31</f>
        <v>127.17376033561794</v>
      </c>
      <c r="G31" s="443">
        <f>'戸数・床面積の推移'!M31</f>
        <v>126.66022099447514</v>
      </c>
      <c r="H31" s="443">
        <f aca="true" t="shared" si="3" ref="H31:H36">W31/V31</f>
        <v>48.01398882050195</v>
      </c>
      <c r="I31" s="443">
        <f>'戸数・床面積の推移'!P31</f>
        <v>47.42286995515695</v>
      </c>
      <c r="J31" s="443">
        <f aca="true" t="shared" si="4" ref="J31:J36">Y31/X31</f>
        <v>53.80628826241403</v>
      </c>
      <c r="K31" s="443">
        <f>'戸数・床面積の推移'!S31</f>
        <v>70.87931034482759</v>
      </c>
      <c r="L31" s="443">
        <f aca="true" t="shared" si="5" ref="L31:L36">AA31/Z31</f>
        <v>95.30236567027325</v>
      </c>
      <c r="M31" s="441">
        <f>'戸数・床面積の推移'!V31</f>
        <v>104.76010101010101</v>
      </c>
      <c r="N31" s="442">
        <f>'戸数・床面積の推移'!Y31</f>
        <v>106.94275959027917</v>
      </c>
      <c r="O31" s="441">
        <f>'戸数・床面積の推移'!AB31</f>
        <v>45.03229974160207</v>
      </c>
      <c r="Q31" s="905" t="s">
        <v>103</v>
      </c>
      <c r="R31" s="907">
        <v>21</v>
      </c>
      <c r="S31" s="904">
        <v>67754985</v>
      </c>
      <c r="T31" s="904">
        <v>286993</v>
      </c>
      <c r="U31" s="904">
        <v>36497979</v>
      </c>
      <c r="V31" s="904">
        <v>311463</v>
      </c>
      <c r="W31" s="904">
        <v>14954581</v>
      </c>
      <c r="X31" s="904">
        <v>13231</v>
      </c>
      <c r="Y31" s="904">
        <v>711911</v>
      </c>
      <c r="Z31" s="904">
        <v>163590</v>
      </c>
      <c r="AA31" s="904">
        <v>15590514</v>
      </c>
      <c r="AB31" s="647"/>
    </row>
    <row r="32" spans="2:28" s="322" customFormat="1" ht="17.25" customHeight="1">
      <c r="B32" s="484" t="s">
        <v>103</v>
      </c>
      <c r="C32" s="485">
        <v>22</v>
      </c>
      <c r="D32" s="486">
        <f>S32/'戸数・床面積の推移'!D32</f>
        <v>90.20047007399087</v>
      </c>
      <c r="E32" s="487">
        <f>'戸数・床面積の推移'!I32/'戸数・床面積の推移'!F32</f>
        <v>98.6719597211464</v>
      </c>
      <c r="F32" s="488">
        <f t="shared" si="2"/>
        <v>125.93105404240285</v>
      </c>
      <c r="G32" s="489">
        <f>'戸数・床面積の推移'!M32</f>
        <v>124.9553283853802</v>
      </c>
      <c r="H32" s="489">
        <f t="shared" si="3"/>
        <v>50.42535978618421</v>
      </c>
      <c r="I32" s="489">
        <f>'戸数・床面積の推移'!P32</f>
        <v>51.606684427222085</v>
      </c>
      <c r="J32" s="489">
        <f t="shared" si="4"/>
        <v>69.48617021276596</v>
      </c>
      <c r="K32" s="489">
        <f>'戸数・床面積の推移'!S32</f>
        <v>65.1829268292683</v>
      </c>
      <c r="L32" s="489">
        <f t="shared" si="5"/>
        <v>93.5990249100588</v>
      </c>
      <c r="M32" s="487">
        <f>'戸数・床面積の推移'!V32</f>
        <v>104.69833119383826</v>
      </c>
      <c r="N32" s="488">
        <f>'戸数・床面積の推移'!Y32</f>
        <v>105.6905487804878</v>
      </c>
      <c r="O32" s="487">
        <f>'戸数・床面積の推移'!AB32</f>
        <v>54.14618885096701</v>
      </c>
      <c r="Q32" s="905" t="s">
        <v>103</v>
      </c>
      <c r="R32" s="907">
        <v>22</v>
      </c>
      <c r="S32" s="904">
        <v>73875989</v>
      </c>
      <c r="T32" s="904">
        <v>308517</v>
      </c>
      <c r="U32" s="904">
        <v>38851871</v>
      </c>
      <c r="V32" s="904">
        <v>291840</v>
      </c>
      <c r="W32" s="904">
        <v>14716137</v>
      </c>
      <c r="X32" s="904">
        <v>6580</v>
      </c>
      <c r="Y32" s="904">
        <v>457219</v>
      </c>
      <c r="Z32" s="904">
        <v>212083</v>
      </c>
      <c r="AA32" s="904">
        <v>19850762</v>
      </c>
      <c r="AB32" s="649"/>
    </row>
    <row r="33" spans="2:28" s="9" customFormat="1" ht="17.25" customHeight="1">
      <c r="B33" s="367" t="s">
        <v>103</v>
      </c>
      <c r="C33" s="368">
        <v>23</v>
      </c>
      <c r="D33" s="440">
        <f>S33/'戸数・床面積の推移'!D33</f>
        <v>90.0428400253909</v>
      </c>
      <c r="E33" s="441">
        <f>'戸数・床面積の推移'!I33/'戸数・床面積の推移'!F33</f>
        <v>100.57308176100629</v>
      </c>
      <c r="F33" s="442">
        <f t="shared" si="2"/>
        <v>125.45602351536307</v>
      </c>
      <c r="G33" s="443">
        <f>'戸数・床面積の推移'!M33</f>
        <v>124.5086671522214</v>
      </c>
      <c r="H33" s="443">
        <f t="shared" si="3"/>
        <v>50.81985560563497</v>
      </c>
      <c r="I33" s="443">
        <f>'戸数・床面積の推移'!P33</f>
        <v>50.90141659439144</v>
      </c>
      <c r="J33" s="443">
        <f t="shared" si="4"/>
        <v>69.89862724392819</v>
      </c>
      <c r="K33" s="443">
        <f>'戸数・床面積の推移'!S33</f>
        <v>75</v>
      </c>
      <c r="L33" s="443">
        <f t="shared" si="5"/>
        <v>93.06779987117606</v>
      </c>
      <c r="M33" s="441">
        <f>'戸数・床面積の推移'!V33</f>
        <v>105.9119336311423</v>
      </c>
      <c r="N33" s="442">
        <f>'戸数・床面積の推移'!Y33</f>
        <v>107.38040181956028</v>
      </c>
      <c r="O33" s="441">
        <f>'戸数・床面積の推移'!AB33</f>
        <v>47.39223560910308</v>
      </c>
      <c r="Q33" s="905" t="s">
        <v>103</v>
      </c>
      <c r="R33" s="907">
        <v>23</v>
      </c>
      <c r="S33" s="904">
        <f>U33+W33+Y33+AA33</f>
        <v>75748179</v>
      </c>
      <c r="T33" s="904">
        <v>304822</v>
      </c>
      <c r="U33" s="904">
        <v>38241756</v>
      </c>
      <c r="V33" s="904">
        <v>289762</v>
      </c>
      <c r="W33" s="904">
        <v>14725663</v>
      </c>
      <c r="X33" s="904">
        <v>7576</v>
      </c>
      <c r="Y33" s="904">
        <v>529552</v>
      </c>
      <c r="Z33" s="904">
        <v>239086</v>
      </c>
      <c r="AA33" s="904">
        <v>22251208</v>
      </c>
      <c r="AB33" s="647"/>
    </row>
    <row r="34" spans="2:28" s="581" customFormat="1" ht="17.25" customHeight="1">
      <c r="B34" s="582" t="s">
        <v>103</v>
      </c>
      <c r="C34" s="583">
        <v>24</v>
      </c>
      <c r="D34" s="584">
        <f>S34/'戸数・床面積の推移'!D34</f>
        <v>88.92866533333633</v>
      </c>
      <c r="E34" s="585">
        <f>'戸数・床面積の推移'!I34/'戸数・床面積の推移'!F34</f>
        <v>99.92463625960438</v>
      </c>
      <c r="F34" s="586">
        <f t="shared" si="2"/>
        <v>124.91163294706381</v>
      </c>
      <c r="G34" s="587">
        <f>'戸数・床面積の推移'!M34</f>
        <v>123.26688751260262</v>
      </c>
      <c r="H34" s="587">
        <f t="shared" si="3"/>
        <v>51.07785509721369</v>
      </c>
      <c r="I34" s="587">
        <f>'戸数・床面積の推移'!P34</f>
        <v>52.836363636363636</v>
      </c>
      <c r="J34" s="587">
        <f t="shared" si="4"/>
        <v>70.55347187024836</v>
      </c>
      <c r="K34" s="587">
        <f>'戸数・床面積の推移'!S34</f>
        <v>39.34285714285714</v>
      </c>
      <c r="L34" s="587">
        <f t="shared" si="5"/>
        <v>92.39332291917007</v>
      </c>
      <c r="M34" s="585">
        <f>'戸数・床面積の推移'!V34</f>
        <v>104.5843621399177</v>
      </c>
      <c r="N34" s="586">
        <f>'戸数・床面積の推移'!Y34</f>
        <v>106.04475122764755</v>
      </c>
      <c r="O34" s="585">
        <f>'戸数・床面積の推移'!AB34</f>
        <v>54.0853573907009</v>
      </c>
      <c r="Q34" s="905" t="s">
        <v>103</v>
      </c>
      <c r="R34" s="907">
        <v>24</v>
      </c>
      <c r="S34" s="904">
        <f>U34+W34+Y34+AA34</f>
        <v>79413476</v>
      </c>
      <c r="T34" s="904">
        <v>316532</v>
      </c>
      <c r="U34" s="904">
        <v>39538529</v>
      </c>
      <c r="V34" s="904">
        <v>320891</v>
      </c>
      <c r="W34" s="904">
        <v>16390424</v>
      </c>
      <c r="X34" s="904">
        <v>5919</v>
      </c>
      <c r="Y34" s="904">
        <v>417606</v>
      </c>
      <c r="Z34" s="904">
        <v>249660</v>
      </c>
      <c r="AA34" s="904">
        <v>23066917</v>
      </c>
      <c r="AB34" s="647"/>
    </row>
    <row r="35" spans="2:28" s="638" customFormat="1" ht="17.25" customHeight="1">
      <c r="B35" s="182" t="s">
        <v>103</v>
      </c>
      <c r="C35" s="183">
        <v>25</v>
      </c>
      <c r="D35" s="63">
        <f>S35/'戸数・床面積の推移'!D35</f>
        <v>88.43991921025389</v>
      </c>
      <c r="E35" s="659">
        <f>'戸数・床面積の推移'!I35/'戸数・床面積の推移'!F35</f>
        <v>101.45110876451953</v>
      </c>
      <c r="F35" s="63">
        <f t="shared" si="2"/>
        <v>124.97999665571744</v>
      </c>
      <c r="G35" s="66">
        <f>'戸数・床面積の推移'!M35</f>
        <v>122.65031586770718</v>
      </c>
      <c r="H35" s="66">
        <f t="shared" si="3"/>
        <v>51.04363596068034</v>
      </c>
      <c r="I35" s="66">
        <f>'戸数・床面積の推移'!P35</f>
        <v>53.38672399892502</v>
      </c>
      <c r="J35" s="66">
        <f t="shared" si="4"/>
        <v>80.50853566009104</v>
      </c>
      <c r="K35" s="66">
        <f>'戸数・床面積の推移'!S35</f>
        <v>106.4375</v>
      </c>
      <c r="L35" s="66">
        <f t="shared" si="5"/>
        <v>92.24214734437464</v>
      </c>
      <c r="M35" s="659">
        <f>'戸数・床面積の推移'!V35</f>
        <v>104.63549060542798</v>
      </c>
      <c r="N35" s="63">
        <f>'戸数・床面積の推移'!Y35</f>
        <v>106.91685912240185</v>
      </c>
      <c r="O35" s="64">
        <f>'戸数・床面積の推移'!AB35</f>
        <v>59.804611650485434</v>
      </c>
      <c r="Q35" s="907" t="s">
        <v>103</v>
      </c>
      <c r="R35" s="907">
        <v>25</v>
      </c>
      <c r="S35" s="908">
        <f>U35+W35+Y35+AA35</f>
        <v>87312664</v>
      </c>
      <c r="T35" s="909">
        <v>352841</v>
      </c>
      <c r="U35" s="908">
        <v>44098067</v>
      </c>
      <c r="V35" s="908">
        <v>369993</v>
      </c>
      <c r="W35" s="908">
        <v>18885788</v>
      </c>
      <c r="X35" s="908">
        <v>5272</v>
      </c>
      <c r="Y35" s="908">
        <v>424441</v>
      </c>
      <c r="Z35" s="908">
        <v>259148</v>
      </c>
      <c r="AA35" s="908">
        <v>23904368</v>
      </c>
      <c r="AB35" s="650"/>
    </row>
    <row r="36" spans="2:28" s="9" customFormat="1" ht="17.25" customHeight="1" thickBot="1">
      <c r="B36" s="635" t="s">
        <v>103</v>
      </c>
      <c r="C36" s="636">
        <v>26</v>
      </c>
      <c r="D36" s="660">
        <f>S36/'戸数・床面積の推移'!D36</f>
        <v>84.05379513214532</v>
      </c>
      <c r="E36" s="661">
        <f>'戸数・床面積の推移'!I36/'戸数・床面積の推移'!F36</f>
        <v>98.8994983566857</v>
      </c>
      <c r="F36" s="660">
        <f t="shared" si="2"/>
        <v>123.63857508958705</v>
      </c>
      <c r="G36" s="662">
        <f>'戸数・床面積の推移'!M36</f>
        <v>121.20158604282315</v>
      </c>
      <c r="H36" s="662">
        <f t="shared" si="3"/>
        <v>49.29664843444773</v>
      </c>
      <c r="I36" s="662">
        <f>'戸数・床面積の推移'!P36</f>
        <v>53.17175344105326</v>
      </c>
      <c r="J36" s="662">
        <f t="shared" si="4"/>
        <v>65.20910130926656</v>
      </c>
      <c r="K36" s="662">
        <f>'戸数・床面積の推移'!S36</f>
        <v>42.52272727272727</v>
      </c>
      <c r="L36" s="662">
        <f t="shared" si="5"/>
        <v>90.78907990950763</v>
      </c>
      <c r="M36" s="661">
        <f>'戸数・床面積の推移'!V36</f>
        <v>106.74986638161411</v>
      </c>
      <c r="N36" s="660">
        <f>'戸数・床面積の推移'!Y36</f>
        <v>103.95268919562113</v>
      </c>
      <c r="O36" s="663">
        <f>'戸数・床面積の推移'!AB36</f>
        <v>48.67833491012299</v>
      </c>
      <c r="Q36" s="907" t="s">
        <v>103</v>
      </c>
      <c r="R36" s="907">
        <v>26</v>
      </c>
      <c r="S36" s="908">
        <f>U36+W36+Y36+AA36</f>
        <v>74006845</v>
      </c>
      <c r="T36" s="909">
        <v>278221</v>
      </c>
      <c r="U36" s="908">
        <v>34398848</v>
      </c>
      <c r="V36" s="908">
        <v>358340</v>
      </c>
      <c r="W36" s="908">
        <v>17664961</v>
      </c>
      <c r="X36" s="908">
        <v>7867</v>
      </c>
      <c r="Y36" s="908">
        <v>513000</v>
      </c>
      <c r="Z36" s="908">
        <v>236042</v>
      </c>
      <c r="AA36" s="908">
        <v>21430036</v>
      </c>
      <c r="AB36" s="647"/>
    </row>
    <row r="37" s="9" customFormat="1" ht="17.25" customHeight="1"/>
    <row r="38" s="9" customFormat="1" ht="17.25" customHeight="1"/>
    <row r="39" s="9" customFormat="1" ht="17.25" customHeight="1"/>
    <row r="40" s="9" customFormat="1" ht="17.25" customHeight="1"/>
    <row r="41" spans="2:15" ht="17.25" customHeight="1">
      <c r="B41" s="9"/>
      <c r="C41" s="9"/>
      <c r="D41" s="9"/>
      <c r="E41" s="9"/>
      <c r="F41" s="9"/>
      <c r="G41" s="9"/>
      <c r="H41" s="9"/>
      <c r="I41" s="9"/>
      <c r="J41" s="9"/>
      <c r="K41" s="9"/>
      <c r="L41" s="9"/>
      <c r="M41" s="9"/>
      <c r="N41" s="9"/>
      <c r="O41" s="9"/>
    </row>
    <row r="42" ht="17.25" customHeight="1"/>
  </sheetData>
  <sheetProtection/>
  <mergeCells count="15">
    <mergeCell ref="X4:Y4"/>
    <mergeCell ref="Z4:AA4"/>
    <mergeCell ref="N1:O1"/>
    <mergeCell ref="N3:O3"/>
    <mergeCell ref="T4:U4"/>
    <mergeCell ref="N4:N5"/>
    <mergeCell ref="O4:O5"/>
    <mergeCell ref="V4:W4"/>
    <mergeCell ref="B4:C4"/>
    <mergeCell ref="D3:E4"/>
    <mergeCell ref="L4:M4"/>
    <mergeCell ref="J4:K4"/>
    <mergeCell ref="H4:I4"/>
    <mergeCell ref="F4:G4"/>
    <mergeCell ref="F3:M3"/>
  </mergeCells>
  <printOptions/>
  <pageMargins left="1.43" right="0.7874015748031497" top="0.984251968503937" bottom="0.984251968503937" header="0.5118110236220472" footer="0.5118110236220472"/>
  <pageSetup horizontalDpi="600" verticalDpi="600" orientation="landscape" paperSize="9" scale="84" r:id="rId1"/>
  <ignoredErrors>
    <ignoredError sqref="G27:O32 L33 J33 H33 G33 I33 K33 M33:O33 G34:O36" formula="1"/>
  </ignoredErrors>
</worksheet>
</file>

<file path=xl/worksheets/sheet6.xml><?xml version="1.0" encoding="utf-8"?>
<worksheet xmlns="http://schemas.openxmlformats.org/spreadsheetml/2006/main" xmlns:r="http://schemas.openxmlformats.org/officeDocument/2006/relationships">
  <dimension ref="B1:N36"/>
  <sheetViews>
    <sheetView showGridLines="0" zoomScaleSheetLayoutView="100" zoomScalePageLayoutView="0" workbookViewId="0" topLeftCell="A1">
      <pane ySplit="5" topLeftCell="A6" activePane="bottomLeft" state="frozen"/>
      <selection pane="topLeft" activeCell="C24" sqref="C24"/>
      <selection pane="bottomLeft" activeCell="A1" sqref="A1"/>
    </sheetView>
  </sheetViews>
  <sheetFormatPr defaultColWidth="10.00390625" defaultRowHeight="18.75" customHeight="1"/>
  <cols>
    <col min="1" max="1" width="1.00390625" style="0" customWidth="1"/>
    <col min="2" max="2" width="6.00390625" style="0" customWidth="1"/>
    <col min="3" max="13" width="8.25390625" style="0" customWidth="1"/>
    <col min="14" max="14" width="1.00390625" style="0" customWidth="1"/>
    <col min="15" max="30" width="10.00390625" style="0" customWidth="1"/>
    <col min="31" max="31" width="1.00390625" style="0" customWidth="1"/>
    <col min="32" max="32" width="4.00390625" style="0" customWidth="1"/>
    <col min="33" max="39" width="10.00390625" style="0" customWidth="1"/>
    <col min="40" max="40" width="1.00390625" style="0" customWidth="1"/>
  </cols>
  <sheetData>
    <row r="1" ht="18.75">
      <c r="C1" s="161" t="s">
        <v>165</v>
      </c>
    </row>
    <row r="2" spans="12:13" ht="12.75" customHeight="1" thickBot="1">
      <c r="L2" s="980" t="s">
        <v>67</v>
      </c>
      <c r="M2" s="980"/>
    </row>
    <row r="3" spans="2:14" ht="15" customHeight="1">
      <c r="B3" s="285"/>
      <c r="C3" s="286"/>
      <c r="D3" s="287"/>
      <c r="E3" s="287"/>
      <c r="F3" s="287"/>
      <c r="G3" s="287"/>
      <c r="H3" s="287"/>
      <c r="I3" s="287"/>
      <c r="J3" s="287"/>
      <c r="K3" s="287"/>
      <c r="L3" s="287"/>
      <c r="M3" s="288"/>
      <c r="N3" s="284"/>
    </row>
    <row r="4" spans="2:14" ht="15" customHeight="1">
      <c r="B4" s="153" t="s">
        <v>173</v>
      </c>
      <c r="C4" s="289" t="s">
        <v>68</v>
      </c>
      <c r="D4" s="147" t="s">
        <v>69</v>
      </c>
      <c r="E4" s="148"/>
      <c r="F4" s="148"/>
      <c r="G4" s="147" t="s">
        <v>70</v>
      </c>
      <c r="H4" s="148"/>
      <c r="I4" s="148"/>
      <c r="J4" s="148"/>
      <c r="K4" s="148"/>
      <c r="L4" s="148"/>
      <c r="M4" s="290"/>
      <c r="N4" s="284"/>
    </row>
    <row r="5" spans="2:14" ht="15" customHeight="1">
      <c r="B5" s="153"/>
      <c r="C5" s="289"/>
      <c r="D5" s="291"/>
      <c r="E5" s="147" t="s">
        <v>71</v>
      </c>
      <c r="F5" s="147" t="s">
        <v>72</v>
      </c>
      <c r="G5" s="291"/>
      <c r="H5" s="147" t="s">
        <v>71</v>
      </c>
      <c r="I5" s="147" t="s">
        <v>72</v>
      </c>
      <c r="J5" s="147" t="s">
        <v>73</v>
      </c>
      <c r="K5" s="147" t="s">
        <v>74</v>
      </c>
      <c r="L5" s="147" t="s">
        <v>75</v>
      </c>
      <c r="M5" s="292" t="s">
        <v>76</v>
      </c>
      <c r="N5" s="284"/>
    </row>
    <row r="6" spans="2:14" ht="15" customHeight="1">
      <c r="B6" s="293">
        <v>59</v>
      </c>
      <c r="C6" s="3">
        <v>18221</v>
      </c>
      <c r="D6" s="4">
        <v>11997</v>
      </c>
      <c r="E6" s="5">
        <v>0.6584161132758904</v>
      </c>
      <c r="F6" s="5">
        <v>0.16827344434706398</v>
      </c>
      <c r="G6" s="4">
        <v>6224</v>
      </c>
      <c r="H6" s="5">
        <v>0.34158388672410955</v>
      </c>
      <c r="I6" s="5">
        <v>0.1716867469879518</v>
      </c>
      <c r="J6" s="4">
        <v>237</v>
      </c>
      <c r="K6" s="4">
        <v>1999</v>
      </c>
      <c r="L6" s="4">
        <v>3924</v>
      </c>
      <c r="M6" s="219">
        <v>64</v>
      </c>
      <c r="N6" s="284"/>
    </row>
    <row r="7" spans="2:14" ht="15" customHeight="1">
      <c r="B7" s="293">
        <v>60</v>
      </c>
      <c r="C7" s="3">
        <f aca="true" t="shared" si="0" ref="C7:C25">D7+G7</f>
        <v>19164</v>
      </c>
      <c r="D7" s="4">
        <v>11682</v>
      </c>
      <c r="E7" s="5">
        <f aca="true" t="shared" si="1" ref="E7:E20">D7/C7</f>
        <v>0.6095804633688165</v>
      </c>
      <c r="F7" s="5">
        <f aca="true" t="shared" si="2" ref="F7:F19">(D7-D6)/D6</f>
        <v>-0.02625656414103526</v>
      </c>
      <c r="G7" s="4">
        <f aca="true" t="shared" si="3" ref="G7:G25">J7+K7+L7+M7</f>
        <v>7482</v>
      </c>
      <c r="H7" s="5">
        <f aca="true" t="shared" si="4" ref="H7:H20">G7/C7</f>
        <v>0.39041953663118345</v>
      </c>
      <c r="I7" s="5">
        <f aca="true" t="shared" si="5" ref="I7:I20">(G7-G6)/G6</f>
        <v>0.20212082262210798</v>
      </c>
      <c r="J7" s="4">
        <v>1025</v>
      </c>
      <c r="K7" s="4">
        <v>1863</v>
      </c>
      <c r="L7" s="4">
        <v>4535</v>
      </c>
      <c r="M7" s="219">
        <v>59</v>
      </c>
      <c r="N7" s="284"/>
    </row>
    <row r="8" spans="2:14" ht="15" customHeight="1">
      <c r="B8" s="293">
        <v>61</v>
      </c>
      <c r="C8" s="3">
        <f t="shared" si="0"/>
        <v>20126</v>
      </c>
      <c r="D8" s="4">
        <v>12402</v>
      </c>
      <c r="E8" s="5">
        <f t="shared" si="1"/>
        <v>0.6162178276855809</v>
      </c>
      <c r="F8" s="5">
        <f t="shared" si="2"/>
        <v>0.061633281972265024</v>
      </c>
      <c r="G8" s="4">
        <f t="shared" si="3"/>
        <v>7724</v>
      </c>
      <c r="H8" s="5">
        <f t="shared" si="4"/>
        <v>0.38378217231441913</v>
      </c>
      <c r="I8" s="5">
        <f t="shared" si="5"/>
        <v>0.03234429296979417</v>
      </c>
      <c r="J8" s="4">
        <v>303</v>
      </c>
      <c r="K8" s="4">
        <v>2786</v>
      </c>
      <c r="L8" s="4">
        <v>4538</v>
      </c>
      <c r="M8" s="219">
        <v>97</v>
      </c>
      <c r="N8" s="284"/>
    </row>
    <row r="9" spans="2:14" ht="15" customHeight="1">
      <c r="B9" s="293">
        <v>62</v>
      </c>
      <c r="C9" s="3">
        <f t="shared" si="0"/>
        <v>23238</v>
      </c>
      <c r="D9" s="4">
        <v>14681</v>
      </c>
      <c r="E9" s="5">
        <f t="shared" si="1"/>
        <v>0.6317669334710388</v>
      </c>
      <c r="F9" s="5">
        <f t="shared" si="2"/>
        <v>0.18376068376068377</v>
      </c>
      <c r="G9" s="4">
        <f t="shared" si="3"/>
        <v>8557</v>
      </c>
      <c r="H9" s="5">
        <f t="shared" si="4"/>
        <v>0.3682330665289612</v>
      </c>
      <c r="I9" s="5">
        <f t="shared" si="5"/>
        <v>0.10784567581563957</v>
      </c>
      <c r="J9" s="4">
        <v>226</v>
      </c>
      <c r="K9" s="4">
        <v>2853</v>
      </c>
      <c r="L9" s="4">
        <v>5455</v>
      </c>
      <c r="M9" s="219">
        <v>23</v>
      </c>
      <c r="N9" s="284"/>
    </row>
    <row r="10" spans="2:14" ht="15" customHeight="1">
      <c r="B10" s="293">
        <v>63</v>
      </c>
      <c r="C10" s="3">
        <f t="shared" si="0"/>
        <v>23838</v>
      </c>
      <c r="D10" s="4">
        <v>13475</v>
      </c>
      <c r="E10" s="5">
        <f t="shared" si="1"/>
        <v>0.5652739323768773</v>
      </c>
      <c r="F10" s="5">
        <f t="shared" si="2"/>
        <v>-0.08214699271166814</v>
      </c>
      <c r="G10" s="4">
        <f t="shared" si="3"/>
        <v>10363</v>
      </c>
      <c r="H10" s="5">
        <f t="shared" si="4"/>
        <v>0.43472606762312277</v>
      </c>
      <c r="I10" s="5">
        <f t="shared" si="5"/>
        <v>0.21105527638190955</v>
      </c>
      <c r="J10" s="4">
        <v>2367</v>
      </c>
      <c r="K10" s="4">
        <v>2303</v>
      </c>
      <c r="L10" s="4">
        <v>5660</v>
      </c>
      <c r="M10" s="219">
        <v>33</v>
      </c>
      <c r="N10" s="284"/>
    </row>
    <row r="11" spans="2:14" ht="15" customHeight="1">
      <c r="B11" s="293" t="s">
        <v>171</v>
      </c>
      <c r="C11" s="3">
        <f t="shared" si="0"/>
        <v>28275</v>
      </c>
      <c r="D11" s="4">
        <v>16404</v>
      </c>
      <c r="E11" s="5">
        <f t="shared" si="1"/>
        <v>0.5801591511936339</v>
      </c>
      <c r="F11" s="5">
        <f t="shared" si="2"/>
        <v>0.21736549165120594</v>
      </c>
      <c r="G11" s="4">
        <f t="shared" si="3"/>
        <v>11871</v>
      </c>
      <c r="H11" s="5">
        <f t="shared" si="4"/>
        <v>0.4198408488063661</v>
      </c>
      <c r="I11" s="5">
        <f t="shared" si="5"/>
        <v>0.1455177072276368</v>
      </c>
      <c r="J11" s="4">
        <v>2577</v>
      </c>
      <c r="K11" s="4">
        <v>2264</v>
      </c>
      <c r="L11" s="4">
        <v>7015</v>
      </c>
      <c r="M11" s="219">
        <v>15</v>
      </c>
      <c r="N11" s="284"/>
    </row>
    <row r="12" spans="2:14" ht="15" customHeight="1">
      <c r="B12" s="293">
        <v>2</v>
      </c>
      <c r="C12" s="3">
        <f t="shared" si="0"/>
        <v>31693</v>
      </c>
      <c r="D12" s="4">
        <v>18553</v>
      </c>
      <c r="E12" s="5">
        <f t="shared" si="1"/>
        <v>0.5853974063673366</v>
      </c>
      <c r="F12" s="5">
        <f t="shared" si="2"/>
        <v>0.13100463301633747</v>
      </c>
      <c r="G12" s="4">
        <f t="shared" si="3"/>
        <v>13140</v>
      </c>
      <c r="H12" s="5">
        <f t="shared" si="4"/>
        <v>0.4146025936326634</v>
      </c>
      <c r="I12" s="5">
        <f t="shared" si="5"/>
        <v>0.1068991660348749</v>
      </c>
      <c r="J12" s="4">
        <v>2632</v>
      </c>
      <c r="K12" s="4">
        <v>3406</v>
      </c>
      <c r="L12" s="4">
        <v>7032</v>
      </c>
      <c r="M12" s="219">
        <v>70</v>
      </c>
      <c r="N12" s="284"/>
    </row>
    <row r="13" spans="2:14" ht="15" customHeight="1">
      <c r="B13" s="293">
        <v>3</v>
      </c>
      <c r="C13" s="3">
        <f t="shared" si="0"/>
        <v>26333</v>
      </c>
      <c r="D13" s="4">
        <v>15120</v>
      </c>
      <c r="E13" s="5">
        <f t="shared" si="1"/>
        <v>0.5741844833478905</v>
      </c>
      <c r="F13" s="5">
        <f t="shared" si="2"/>
        <v>-0.18503746024901632</v>
      </c>
      <c r="G13" s="4">
        <f t="shared" si="3"/>
        <v>11213</v>
      </c>
      <c r="H13" s="5">
        <f t="shared" si="4"/>
        <v>0.42581551665210954</v>
      </c>
      <c r="I13" s="5">
        <f t="shared" si="5"/>
        <v>-0.14665144596651447</v>
      </c>
      <c r="J13" s="4">
        <v>1275</v>
      </c>
      <c r="K13" s="4">
        <v>3963</v>
      </c>
      <c r="L13" s="4">
        <v>5960</v>
      </c>
      <c r="M13" s="219">
        <v>15</v>
      </c>
      <c r="N13" s="284"/>
    </row>
    <row r="14" spans="2:14" ht="15" customHeight="1">
      <c r="B14" s="293">
        <v>4</v>
      </c>
      <c r="C14" s="3">
        <f t="shared" si="0"/>
        <v>22677</v>
      </c>
      <c r="D14" s="4">
        <v>14997</v>
      </c>
      <c r="E14" s="5">
        <f t="shared" si="1"/>
        <v>0.6613308638708824</v>
      </c>
      <c r="F14" s="5">
        <f t="shared" si="2"/>
        <v>-0.008134920634920636</v>
      </c>
      <c r="G14" s="4">
        <f t="shared" si="3"/>
        <v>7680</v>
      </c>
      <c r="H14" s="5">
        <f t="shared" si="4"/>
        <v>0.3386691361291176</v>
      </c>
      <c r="I14" s="5">
        <f t="shared" si="5"/>
        <v>-0.3150807098903059</v>
      </c>
      <c r="J14" s="4">
        <v>389</v>
      </c>
      <c r="K14" s="4">
        <v>1705</v>
      </c>
      <c r="L14" s="4">
        <v>5570</v>
      </c>
      <c r="M14" s="219">
        <v>16</v>
      </c>
      <c r="N14" s="284"/>
    </row>
    <row r="15" spans="2:14" ht="15" customHeight="1">
      <c r="B15" s="293">
        <v>5</v>
      </c>
      <c r="C15" s="3">
        <f t="shared" si="0"/>
        <v>23111</v>
      </c>
      <c r="D15" s="4">
        <v>15106</v>
      </c>
      <c r="E15" s="5">
        <f t="shared" si="1"/>
        <v>0.6536281424429925</v>
      </c>
      <c r="F15" s="5">
        <f t="shared" si="2"/>
        <v>0.007268120290724812</v>
      </c>
      <c r="G15" s="4">
        <f t="shared" si="3"/>
        <v>8005</v>
      </c>
      <c r="H15" s="5">
        <f t="shared" si="4"/>
        <v>0.3463718575570075</v>
      </c>
      <c r="I15" s="5">
        <f t="shared" si="5"/>
        <v>0.042317708333333336</v>
      </c>
      <c r="J15" s="4">
        <v>362</v>
      </c>
      <c r="K15" s="4">
        <v>1471</v>
      </c>
      <c r="L15" s="4">
        <v>6107</v>
      </c>
      <c r="M15" s="219">
        <v>65</v>
      </c>
      <c r="N15" s="284"/>
    </row>
    <row r="16" spans="2:14" ht="15" customHeight="1">
      <c r="B16" s="293">
        <v>6</v>
      </c>
      <c r="C16" s="3">
        <f t="shared" si="0"/>
        <v>22680</v>
      </c>
      <c r="D16" s="4">
        <v>14977</v>
      </c>
      <c r="E16" s="5">
        <f t="shared" si="1"/>
        <v>0.6603615520282187</v>
      </c>
      <c r="F16" s="5">
        <f t="shared" si="2"/>
        <v>-0.00853965311796637</v>
      </c>
      <c r="G16" s="4">
        <f t="shared" si="3"/>
        <v>7703</v>
      </c>
      <c r="H16" s="5">
        <f t="shared" si="4"/>
        <v>0.33963844797178133</v>
      </c>
      <c r="I16" s="5">
        <f t="shared" si="5"/>
        <v>-0.0377264209868832</v>
      </c>
      <c r="J16" s="4">
        <v>174</v>
      </c>
      <c r="K16" s="4">
        <v>1753</v>
      </c>
      <c r="L16" s="4">
        <v>5760</v>
      </c>
      <c r="M16" s="219">
        <v>16</v>
      </c>
      <c r="N16" s="284"/>
    </row>
    <row r="17" spans="2:14" ht="15" customHeight="1">
      <c r="B17" s="293">
        <v>7</v>
      </c>
      <c r="C17" s="3">
        <f t="shared" si="0"/>
        <v>22489</v>
      </c>
      <c r="D17" s="4">
        <v>14206</v>
      </c>
      <c r="E17" s="5">
        <f t="shared" si="1"/>
        <v>0.6316866023389213</v>
      </c>
      <c r="F17" s="5">
        <f t="shared" si="2"/>
        <v>-0.051478934366027906</v>
      </c>
      <c r="G17" s="4">
        <f t="shared" si="3"/>
        <v>8283</v>
      </c>
      <c r="H17" s="5">
        <f t="shared" si="4"/>
        <v>0.36831339766107873</v>
      </c>
      <c r="I17" s="5">
        <f t="shared" si="5"/>
        <v>0.0752953394781254</v>
      </c>
      <c r="J17" s="4">
        <v>440</v>
      </c>
      <c r="K17" s="4">
        <v>1229</v>
      </c>
      <c r="L17" s="4">
        <v>6550</v>
      </c>
      <c r="M17" s="219">
        <v>64</v>
      </c>
      <c r="N17" s="284"/>
    </row>
    <row r="18" spans="2:14" ht="15" customHeight="1">
      <c r="B18" s="293">
        <v>8</v>
      </c>
      <c r="C18" s="3">
        <f t="shared" si="0"/>
        <v>26367</v>
      </c>
      <c r="D18" s="4">
        <v>16571</v>
      </c>
      <c r="E18" s="5">
        <f t="shared" si="1"/>
        <v>0.6284749876739865</v>
      </c>
      <c r="F18" s="5">
        <f t="shared" si="2"/>
        <v>0.16647895255525835</v>
      </c>
      <c r="G18" s="4">
        <f t="shared" si="3"/>
        <v>9796</v>
      </c>
      <c r="H18" s="5">
        <f t="shared" si="4"/>
        <v>0.3715250123260136</v>
      </c>
      <c r="I18" s="5">
        <f t="shared" si="5"/>
        <v>0.18266328624894362</v>
      </c>
      <c r="J18" s="4">
        <v>149</v>
      </c>
      <c r="K18" s="4">
        <v>1658</v>
      </c>
      <c r="L18" s="4">
        <v>7966</v>
      </c>
      <c r="M18" s="219">
        <v>23</v>
      </c>
      <c r="N18" s="284"/>
    </row>
    <row r="19" spans="2:14" ht="15" customHeight="1">
      <c r="B19" s="293">
        <v>9</v>
      </c>
      <c r="C19" s="3">
        <f t="shared" si="0"/>
        <v>22193</v>
      </c>
      <c r="D19" s="4">
        <v>13062</v>
      </c>
      <c r="E19" s="5">
        <f t="shared" si="1"/>
        <v>0.5885639616095165</v>
      </c>
      <c r="F19" s="5">
        <f t="shared" si="2"/>
        <v>-0.21175547643473538</v>
      </c>
      <c r="G19" s="4">
        <f t="shared" si="3"/>
        <v>9131</v>
      </c>
      <c r="H19" s="5">
        <f t="shared" si="4"/>
        <v>0.4114360383904835</v>
      </c>
      <c r="I19" s="5">
        <f t="shared" si="5"/>
        <v>-0.06788485095957533</v>
      </c>
      <c r="J19" s="4">
        <v>371</v>
      </c>
      <c r="K19" s="4">
        <v>1689</v>
      </c>
      <c r="L19" s="4">
        <v>7048</v>
      </c>
      <c r="M19" s="219">
        <v>23</v>
      </c>
      <c r="N19" s="284"/>
    </row>
    <row r="20" spans="2:14" ht="15" customHeight="1">
      <c r="B20" s="293">
        <v>10</v>
      </c>
      <c r="C20" s="3">
        <f t="shared" si="0"/>
        <v>19210</v>
      </c>
      <c r="D20" s="4">
        <v>12574</v>
      </c>
      <c r="E20" s="5">
        <f t="shared" si="1"/>
        <v>0.6545549193128579</v>
      </c>
      <c r="F20" s="5">
        <f aca="true" t="shared" si="6" ref="F20:F25">(D20-D19)/D19</f>
        <v>-0.037360281733272084</v>
      </c>
      <c r="G20" s="4">
        <f t="shared" si="3"/>
        <v>6636</v>
      </c>
      <c r="H20" s="5">
        <f t="shared" si="4"/>
        <v>0.34544508068714214</v>
      </c>
      <c r="I20" s="5">
        <f t="shared" si="5"/>
        <v>-0.27324498959588217</v>
      </c>
      <c r="J20" s="4">
        <v>88</v>
      </c>
      <c r="K20" s="4">
        <v>1517</v>
      </c>
      <c r="L20" s="4">
        <v>5002</v>
      </c>
      <c r="M20" s="219">
        <v>29</v>
      </c>
      <c r="N20" s="284"/>
    </row>
    <row r="21" spans="2:13" ht="15" customHeight="1">
      <c r="B21" s="293">
        <v>11</v>
      </c>
      <c r="C21" s="3">
        <f t="shared" si="0"/>
        <v>19339</v>
      </c>
      <c r="D21" s="4">
        <v>12542</v>
      </c>
      <c r="E21" s="5">
        <f aca="true" t="shared" si="7" ref="E21:E27">D21/C21</f>
        <v>0.6485340503645484</v>
      </c>
      <c r="F21" s="5">
        <f t="shared" si="6"/>
        <v>-0.0025449339907746144</v>
      </c>
      <c r="G21" s="4">
        <f t="shared" si="3"/>
        <v>6797</v>
      </c>
      <c r="H21" s="5">
        <f aca="true" t="shared" si="8" ref="H21:H27">G21/C21</f>
        <v>0.3514659496354517</v>
      </c>
      <c r="I21" s="5">
        <f aca="true" t="shared" si="9" ref="I21:I27">(G21-G20)/G20</f>
        <v>0.024261603375527425</v>
      </c>
      <c r="J21" s="4">
        <v>365</v>
      </c>
      <c r="K21" s="4">
        <v>1463</v>
      </c>
      <c r="L21" s="4">
        <v>4929</v>
      </c>
      <c r="M21" s="219">
        <v>40</v>
      </c>
    </row>
    <row r="22" spans="2:13" ht="15" customHeight="1">
      <c r="B22" s="294">
        <v>12</v>
      </c>
      <c r="C22" s="34">
        <f t="shared" si="0"/>
        <v>17882</v>
      </c>
      <c r="D22" s="47">
        <v>12073</v>
      </c>
      <c r="E22" s="48">
        <f t="shared" si="7"/>
        <v>0.6751481937143496</v>
      </c>
      <c r="F22" s="48">
        <f t="shared" si="6"/>
        <v>-0.03739435496730984</v>
      </c>
      <c r="G22" s="47">
        <f t="shared" si="3"/>
        <v>5809</v>
      </c>
      <c r="H22" s="48">
        <f t="shared" si="8"/>
        <v>0.32485180628565036</v>
      </c>
      <c r="I22" s="48">
        <f t="shared" si="9"/>
        <v>-0.14535824628512578</v>
      </c>
      <c r="J22" s="47">
        <v>139</v>
      </c>
      <c r="K22" s="47">
        <v>1096</v>
      </c>
      <c r="L22" s="47">
        <v>4555</v>
      </c>
      <c r="M22" s="219">
        <v>19</v>
      </c>
    </row>
    <row r="23" spans="2:13" ht="15" customHeight="1">
      <c r="B23" s="293">
        <v>13</v>
      </c>
      <c r="C23" s="34">
        <f t="shared" si="0"/>
        <v>16661</v>
      </c>
      <c r="D23" s="47">
        <v>10846</v>
      </c>
      <c r="E23" s="48">
        <f t="shared" si="7"/>
        <v>0.6509813336534421</v>
      </c>
      <c r="F23" s="48">
        <f t="shared" si="6"/>
        <v>-0.10163174024683178</v>
      </c>
      <c r="G23" s="47">
        <f t="shared" si="3"/>
        <v>5815</v>
      </c>
      <c r="H23" s="48">
        <f t="shared" si="8"/>
        <v>0.3490186663465578</v>
      </c>
      <c r="I23" s="48">
        <f t="shared" si="9"/>
        <v>0.0010328800137717334</v>
      </c>
      <c r="J23" s="47">
        <v>256</v>
      </c>
      <c r="K23" s="47">
        <v>1289</v>
      </c>
      <c r="L23" s="47">
        <v>4231</v>
      </c>
      <c r="M23" s="219">
        <v>39</v>
      </c>
    </row>
    <row r="24" spans="2:13" ht="15" customHeight="1">
      <c r="B24" s="295">
        <v>14</v>
      </c>
      <c r="C24" s="83">
        <f t="shared" si="0"/>
        <v>16775</v>
      </c>
      <c r="D24" s="80">
        <v>10542</v>
      </c>
      <c r="E24" s="81">
        <f t="shared" si="7"/>
        <v>0.628435171385991</v>
      </c>
      <c r="F24" s="81">
        <f t="shared" si="6"/>
        <v>-0.02802876636548036</v>
      </c>
      <c r="G24" s="84">
        <f t="shared" si="3"/>
        <v>6233</v>
      </c>
      <c r="H24" s="81">
        <f t="shared" si="8"/>
        <v>0.37156482861400897</v>
      </c>
      <c r="I24" s="81">
        <f t="shared" si="9"/>
        <v>0.07188306104901118</v>
      </c>
      <c r="J24" s="82">
        <v>191</v>
      </c>
      <c r="K24" s="80">
        <v>1271</v>
      </c>
      <c r="L24" s="80">
        <v>4625</v>
      </c>
      <c r="M24" s="296">
        <v>146</v>
      </c>
    </row>
    <row r="25" spans="2:13" s="197" customFormat="1" ht="15" customHeight="1">
      <c r="B25" s="297">
        <v>15</v>
      </c>
      <c r="C25" s="198">
        <f t="shared" si="0"/>
        <v>17356</v>
      </c>
      <c r="D25" s="199">
        <v>11041</v>
      </c>
      <c r="E25" s="200">
        <f t="shared" si="7"/>
        <v>0.6361488822309288</v>
      </c>
      <c r="F25" s="200">
        <f t="shared" si="6"/>
        <v>0.04733447163726048</v>
      </c>
      <c r="G25" s="201">
        <f t="shared" si="3"/>
        <v>6315</v>
      </c>
      <c r="H25" s="200">
        <f t="shared" si="8"/>
        <v>0.3638511177690712</v>
      </c>
      <c r="I25" s="200">
        <f t="shared" si="9"/>
        <v>0.01315578373175036</v>
      </c>
      <c r="J25" s="202">
        <v>380</v>
      </c>
      <c r="K25" s="199">
        <v>1132</v>
      </c>
      <c r="L25" s="199">
        <v>4739</v>
      </c>
      <c r="M25" s="298">
        <v>64</v>
      </c>
    </row>
    <row r="26" spans="2:13" ht="15" customHeight="1">
      <c r="B26" s="295">
        <v>16</v>
      </c>
      <c r="C26" s="220">
        <f>D26+G26</f>
        <v>17329</v>
      </c>
      <c r="D26" s="80">
        <v>10947</v>
      </c>
      <c r="E26" s="221">
        <f>D26/C26</f>
        <v>0.6317156212129955</v>
      </c>
      <c r="F26" s="221">
        <f>(D26-D25)/D25</f>
        <v>-0.008513721583189929</v>
      </c>
      <c r="G26" s="222">
        <f>J26+K26+L26+M26</f>
        <v>6382</v>
      </c>
      <c r="H26" s="221">
        <f>G26/C26</f>
        <v>0.36828437878700443</v>
      </c>
      <c r="I26" s="221">
        <f t="shared" si="9"/>
        <v>0.01060965954077593</v>
      </c>
      <c r="J26" s="82">
        <v>98</v>
      </c>
      <c r="K26" s="80">
        <v>1505</v>
      </c>
      <c r="L26" s="80">
        <v>4700</v>
      </c>
      <c r="M26" s="296">
        <v>79</v>
      </c>
    </row>
    <row r="27" spans="2:13" ht="15" customHeight="1">
      <c r="B27" s="295">
        <v>17</v>
      </c>
      <c r="C27" s="220">
        <f>D27+G27</f>
        <v>17292</v>
      </c>
      <c r="D27" s="80">
        <v>11332</v>
      </c>
      <c r="E27" s="221">
        <f t="shared" si="7"/>
        <v>0.6553319454082813</v>
      </c>
      <c r="F27" s="221">
        <f>(D27-D26)/D26</f>
        <v>0.035169452818123684</v>
      </c>
      <c r="G27" s="222">
        <f>J27+K27+L27+M27</f>
        <v>5960</v>
      </c>
      <c r="H27" s="221">
        <f t="shared" si="8"/>
        <v>0.34466805459171873</v>
      </c>
      <c r="I27" s="221">
        <f t="shared" si="9"/>
        <v>-0.06612347226574741</v>
      </c>
      <c r="J27" s="82">
        <v>147</v>
      </c>
      <c r="K27" s="80">
        <v>1479</v>
      </c>
      <c r="L27" s="80">
        <v>4281</v>
      </c>
      <c r="M27" s="296">
        <v>53</v>
      </c>
    </row>
    <row r="28" spans="2:13" s="197" customFormat="1" ht="15" customHeight="1">
      <c r="B28" s="299">
        <v>18</v>
      </c>
      <c r="C28" s="279">
        <f>D28+G28</f>
        <v>18930</v>
      </c>
      <c r="D28" s="280">
        <v>11722</v>
      </c>
      <c r="E28" s="281">
        <f>D28/C28</f>
        <v>0.619228737453777</v>
      </c>
      <c r="F28" s="281">
        <f>(D28-D27)/D27</f>
        <v>0.034415813625132366</v>
      </c>
      <c r="G28" s="282">
        <f>J28+K28+L28+M28</f>
        <v>7208</v>
      </c>
      <c r="H28" s="281">
        <f>G28/C28</f>
        <v>0.3807712625462229</v>
      </c>
      <c r="I28" s="281">
        <f>(G28-G27)/G27</f>
        <v>0.20939597315436242</v>
      </c>
      <c r="J28" s="283">
        <v>28</v>
      </c>
      <c r="K28" s="280">
        <v>2547</v>
      </c>
      <c r="L28" s="280">
        <v>4551</v>
      </c>
      <c r="M28" s="300">
        <v>82</v>
      </c>
    </row>
    <row r="29" spans="2:13" s="319" customFormat="1" ht="15" customHeight="1">
      <c r="B29" s="369">
        <v>19</v>
      </c>
      <c r="C29" s="370">
        <f>D29+G29</f>
        <v>15663</v>
      </c>
      <c r="D29" s="371">
        <v>10230</v>
      </c>
      <c r="E29" s="372">
        <f>D29/C29</f>
        <v>0.6531315839877418</v>
      </c>
      <c r="F29" s="372">
        <f>(D29-D28)/D28</f>
        <v>-0.12728203378263095</v>
      </c>
      <c r="G29" s="373">
        <f>J29+K29+L29+M29</f>
        <v>5433</v>
      </c>
      <c r="H29" s="372">
        <f>G29/C29</f>
        <v>0.3468684160122582</v>
      </c>
      <c r="I29" s="372">
        <f>(G29-G28)/G28</f>
        <v>-0.24625416204217537</v>
      </c>
      <c r="J29" s="374">
        <v>88</v>
      </c>
      <c r="K29" s="371">
        <v>1491</v>
      </c>
      <c r="L29" s="371">
        <v>3738</v>
      </c>
      <c r="M29" s="375">
        <v>116</v>
      </c>
    </row>
    <row r="30" spans="2:13" s="319" customFormat="1" ht="15" customHeight="1">
      <c r="B30" s="369">
        <v>20</v>
      </c>
      <c r="C30" s="370">
        <v>15659</v>
      </c>
      <c r="D30" s="371">
        <v>10695</v>
      </c>
      <c r="E30" s="372">
        <v>0.6829938054792771</v>
      </c>
      <c r="F30" s="372">
        <v>0.045454545454545456</v>
      </c>
      <c r="G30" s="373">
        <v>4964</v>
      </c>
      <c r="H30" s="372">
        <v>0.31700619452072293</v>
      </c>
      <c r="I30" s="372">
        <v>-0.08632431437511504</v>
      </c>
      <c r="J30" s="374">
        <v>91</v>
      </c>
      <c r="K30" s="371">
        <v>1010</v>
      </c>
      <c r="L30" s="371">
        <v>3823</v>
      </c>
      <c r="M30" s="375">
        <v>40</v>
      </c>
    </row>
    <row r="31" spans="2:13" s="319" customFormat="1" ht="15" customHeight="1">
      <c r="B31" s="369">
        <v>21</v>
      </c>
      <c r="C31" s="370">
        <f aca="true" t="shared" si="10" ref="C31:C36">D31+G31</f>
        <v>12280</v>
      </c>
      <c r="D31" s="371">
        <v>8911</v>
      </c>
      <c r="E31" s="372">
        <f aca="true" t="shared" si="11" ref="E31:E36">D31/C31</f>
        <v>0.7256514657980456</v>
      </c>
      <c r="F31" s="372">
        <f aca="true" t="shared" si="12" ref="F31:F36">(D31-D30)/D30</f>
        <v>-0.1668069191210846</v>
      </c>
      <c r="G31" s="373">
        <f aca="true" t="shared" si="13" ref="G31:G36">J31+K31+L31+M31</f>
        <v>3369</v>
      </c>
      <c r="H31" s="372">
        <f aca="true" t="shared" si="14" ref="H31:H36">G31/C31</f>
        <v>0.2743485342019544</v>
      </c>
      <c r="I31" s="372">
        <f aca="true" t="shared" si="15" ref="I31:I36">(G31-G30)/G30</f>
        <v>-0.32131345688960516</v>
      </c>
      <c r="J31" s="374">
        <v>8</v>
      </c>
      <c r="K31" s="371">
        <v>369</v>
      </c>
      <c r="L31" s="371">
        <v>2978</v>
      </c>
      <c r="M31" s="375">
        <v>14</v>
      </c>
    </row>
    <row r="32" spans="2:13" s="321" customFormat="1" ht="15" customHeight="1">
      <c r="B32" s="369">
        <v>22</v>
      </c>
      <c r="C32" s="483">
        <f t="shared" si="10"/>
        <v>12910</v>
      </c>
      <c r="D32" s="371">
        <v>9595</v>
      </c>
      <c r="E32" s="372">
        <f t="shared" si="11"/>
        <v>0.7432223082881487</v>
      </c>
      <c r="F32" s="372">
        <f t="shared" si="12"/>
        <v>0.0767590618336887</v>
      </c>
      <c r="G32" s="373">
        <f t="shared" si="13"/>
        <v>3315</v>
      </c>
      <c r="H32" s="372">
        <f t="shared" si="14"/>
        <v>0.2567776917118513</v>
      </c>
      <c r="I32" s="372">
        <f t="shared" si="15"/>
        <v>-0.016028495102404273</v>
      </c>
      <c r="J32" s="374">
        <v>10</v>
      </c>
      <c r="K32" s="371">
        <v>396</v>
      </c>
      <c r="L32" s="371">
        <v>2904</v>
      </c>
      <c r="M32" s="375">
        <v>5</v>
      </c>
    </row>
    <row r="33" spans="2:13" s="321" customFormat="1" ht="15" customHeight="1">
      <c r="B33" s="504">
        <v>23</v>
      </c>
      <c r="C33" s="505">
        <f t="shared" si="10"/>
        <v>11925</v>
      </c>
      <c r="D33" s="506">
        <v>8995</v>
      </c>
      <c r="E33" s="507">
        <f t="shared" si="11"/>
        <v>0.7542976939203354</v>
      </c>
      <c r="F33" s="507">
        <f t="shared" si="12"/>
        <v>-0.06253256904637833</v>
      </c>
      <c r="G33" s="508">
        <f t="shared" si="13"/>
        <v>2930</v>
      </c>
      <c r="H33" s="507">
        <f t="shared" si="14"/>
        <v>0.24570230607966456</v>
      </c>
      <c r="I33" s="507">
        <f t="shared" si="15"/>
        <v>-0.11613876319758673</v>
      </c>
      <c r="J33" s="509">
        <v>2</v>
      </c>
      <c r="K33" s="506">
        <v>354</v>
      </c>
      <c r="L33" s="506">
        <v>2571</v>
      </c>
      <c r="M33" s="510">
        <v>3</v>
      </c>
    </row>
    <row r="34" spans="2:13" s="573" customFormat="1" ht="15" customHeight="1">
      <c r="B34" s="580">
        <v>24</v>
      </c>
      <c r="C34" s="574">
        <f t="shared" si="10"/>
        <v>12234</v>
      </c>
      <c r="D34" s="575">
        <v>9367</v>
      </c>
      <c r="E34" s="576">
        <f t="shared" si="11"/>
        <v>0.7656530979238189</v>
      </c>
      <c r="F34" s="576">
        <f t="shared" si="12"/>
        <v>0.041356309060589215</v>
      </c>
      <c r="G34" s="577">
        <f t="shared" si="13"/>
        <v>2867</v>
      </c>
      <c r="H34" s="576">
        <f t="shared" si="14"/>
        <v>0.23434690207618114</v>
      </c>
      <c r="I34" s="576">
        <f t="shared" si="15"/>
        <v>-0.021501706484641638</v>
      </c>
      <c r="J34" s="578">
        <v>3</v>
      </c>
      <c r="K34" s="575">
        <v>501</v>
      </c>
      <c r="L34" s="575">
        <v>2362</v>
      </c>
      <c r="M34" s="579">
        <v>1</v>
      </c>
    </row>
    <row r="35" spans="2:13" s="637" customFormat="1" ht="15" customHeight="1">
      <c r="B35" s="369">
        <v>25</v>
      </c>
      <c r="C35" s="671">
        <f t="shared" si="10"/>
        <v>14205</v>
      </c>
      <c r="D35" s="672">
        <v>11083</v>
      </c>
      <c r="E35" s="673">
        <f t="shared" si="11"/>
        <v>0.7802182330165435</v>
      </c>
      <c r="F35" s="673">
        <f t="shared" si="12"/>
        <v>0.18319632753282802</v>
      </c>
      <c r="G35" s="280">
        <f t="shared" si="13"/>
        <v>3122</v>
      </c>
      <c r="H35" s="673">
        <f t="shared" si="14"/>
        <v>0.21978176698345653</v>
      </c>
      <c r="I35" s="673">
        <f t="shared" si="15"/>
        <v>0.088943146145797</v>
      </c>
      <c r="J35" s="283">
        <v>3</v>
      </c>
      <c r="K35" s="283">
        <v>605</v>
      </c>
      <c r="L35" s="280">
        <v>2514</v>
      </c>
      <c r="M35" s="674">
        <v>0</v>
      </c>
    </row>
    <row r="36" spans="2:13" ht="15" customHeight="1" thickBot="1">
      <c r="B36" s="664">
        <v>26</v>
      </c>
      <c r="C36" s="665">
        <f t="shared" si="10"/>
        <v>11562</v>
      </c>
      <c r="D36" s="666">
        <v>9201</v>
      </c>
      <c r="E36" s="667">
        <f t="shared" si="11"/>
        <v>0.7957965749870265</v>
      </c>
      <c r="F36" s="667">
        <f t="shared" si="12"/>
        <v>-0.169809618334386</v>
      </c>
      <c r="G36" s="668">
        <f t="shared" si="13"/>
        <v>2361</v>
      </c>
      <c r="H36" s="667">
        <f t="shared" si="14"/>
        <v>0.20420342501297353</v>
      </c>
      <c r="I36" s="667">
        <f t="shared" si="15"/>
        <v>-0.24375400384368995</v>
      </c>
      <c r="J36" s="669">
        <v>9</v>
      </c>
      <c r="K36" s="669">
        <v>163</v>
      </c>
      <c r="L36" s="668">
        <v>2189</v>
      </c>
      <c r="M36" s="670">
        <v>0</v>
      </c>
    </row>
  </sheetData>
  <sheetProtection/>
  <mergeCells count="1">
    <mergeCell ref="L2:M2"/>
  </mergeCells>
  <printOptions/>
  <pageMargins left="0.87" right="0.5905511811023623" top="0.984251968503937" bottom="0.984251968503937" header="0.5118110236220472" footer="0.5118110236220472"/>
  <pageSetup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B1:AM114"/>
  <sheetViews>
    <sheetView showGridLines="0" zoomScaleSheetLayoutView="100" zoomScalePageLayoutView="0" workbookViewId="0" topLeftCell="A1">
      <pane xSplit="3" ySplit="4" topLeftCell="D5" activePane="bottomRight" state="frozen"/>
      <selection pane="topLeft" activeCell="C24" sqref="C24"/>
      <selection pane="topRight" activeCell="C24" sqref="C24"/>
      <selection pane="bottomLeft" activeCell="C24" sqref="C24"/>
      <selection pane="bottomRight" activeCell="A1" sqref="A1"/>
    </sheetView>
  </sheetViews>
  <sheetFormatPr defaultColWidth="10.00390625" defaultRowHeight="12.75" customHeight="1"/>
  <cols>
    <col min="1" max="1" width="1.00390625" style="0" customWidth="1"/>
    <col min="2" max="2" width="8.00390625" style="0" customWidth="1"/>
    <col min="3" max="4" width="7.375" style="0" customWidth="1"/>
    <col min="5" max="24" width="7.25390625" style="0" customWidth="1"/>
    <col min="25" max="25" width="10.25390625" style="0" bestFit="1" customWidth="1"/>
    <col min="26" max="37" width="6.25390625" style="0" customWidth="1"/>
    <col min="38" max="38" width="8.625" style="100" customWidth="1"/>
  </cols>
  <sheetData>
    <row r="1" ht="22.5" customHeight="1">
      <c r="B1" s="162" t="s">
        <v>160</v>
      </c>
    </row>
    <row r="2" spans="36:37" ht="12.75" customHeight="1" thickBot="1">
      <c r="AJ2" s="980" t="s">
        <v>67</v>
      </c>
      <c r="AK2" s="980"/>
    </row>
    <row r="3" spans="2:38" ht="13.5">
      <c r="B3" s="1009" t="s">
        <v>77</v>
      </c>
      <c r="C3" s="1010"/>
      <c r="D3" s="166" t="s">
        <v>31</v>
      </c>
      <c r="E3" s="166" t="s">
        <v>32</v>
      </c>
      <c r="F3" s="166" t="s">
        <v>33</v>
      </c>
      <c r="G3" s="166" t="s">
        <v>34</v>
      </c>
      <c r="H3" s="166" t="s">
        <v>35</v>
      </c>
      <c r="I3" s="166" t="s">
        <v>36</v>
      </c>
      <c r="J3" s="167" t="s">
        <v>104</v>
      </c>
      <c r="K3" s="168" t="s">
        <v>105</v>
      </c>
      <c r="L3" s="168" t="s">
        <v>106</v>
      </c>
      <c r="M3" s="168" t="s">
        <v>107</v>
      </c>
      <c r="N3" s="168" t="s">
        <v>190</v>
      </c>
      <c r="O3" s="168" t="s">
        <v>193</v>
      </c>
      <c r="P3" s="168" t="s">
        <v>197</v>
      </c>
      <c r="Q3" s="168" t="s">
        <v>200</v>
      </c>
      <c r="R3" s="168" t="s">
        <v>201</v>
      </c>
      <c r="S3" s="168" t="s">
        <v>203</v>
      </c>
      <c r="T3" s="168" t="s">
        <v>207</v>
      </c>
      <c r="U3" s="168" t="s">
        <v>212</v>
      </c>
      <c r="V3" s="564" t="s">
        <v>220</v>
      </c>
      <c r="W3" s="168" t="s">
        <v>221</v>
      </c>
      <c r="X3" s="376" t="s">
        <v>233</v>
      </c>
      <c r="Y3" s="1011" t="s">
        <v>234</v>
      </c>
      <c r="Z3" s="1012"/>
      <c r="AA3" s="1012"/>
      <c r="AB3" s="1012"/>
      <c r="AC3" s="1012"/>
      <c r="AD3" s="1012"/>
      <c r="AE3" s="1012"/>
      <c r="AF3" s="1012"/>
      <c r="AG3" s="1012"/>
      <c r="AH3" s="1012"/>
      <c r="AI3" s="1012"/>
      <c r="AJ3" s="1012"/>
      <c r="AK3" s="1013"/>
      <c r="AL3" s="191"/>
    </row>
    <row r="4" spans="2:38" ht="14.25" thickBot="1">
      <c r="B4" s="149"/>
      <c r="C4" s="150"/>
      <c r="D4" s="164" t="s">
        <v>37</v>
      </c>
      <c r="E4" s="164" t="s">
        <v>37</v>
      </c>
      <c r="F4" s="164" t="s">
        <v>37</v>
      </c>
      <c r="G4" s="164" t="s">
        <v>37</v>
      </c>
      <c r="H4" s="164" t="s">
        <v>37</v>
      </c>
      <c r="I4" s="164" t="s">
        <v>37</v>
      </c>
      <c r="J4" s="164" t="s">
        <v>37</v>
      </c>
      <c r="K4" s="169" t="s">
        <v>94</v>
      </c>
      <c r="L4" s="169" t="s">
        <v>94</v>
      </c>
      <c r="M4" s="169" t="s">
        <v>101</v>
      </c>
      <c r="N4" s="169" t="s">
        <v>101</v>
      </c>
      <c r="O4" s="169" t="s">
        <v>101</v>
      </c>
      <c r="P4" s="169" t="s">
        <v>101</v>
      </c>
      <c r="Q4" s="169" t="s">
        <v>101</v>
      </c>
      <c r="R4" s="169" t="s">
        <v>101</v>
      </c>
      <c r="S4" s="169" t="s">
        <v>101</v>
      </c>
      <c r="T4" s="169" t="s">
        <v>208</v>
      </c>
      <c r="U4" s="169" t="s">
        <v>208</v>
      </c>
      <c r="V4" s="533" t="s">
        <v>208</v>
      </c>
      <c r="W4" s="533" t="s">
        <v>208</v>
      </c>
      <c r="X4" s="533" t="s">
        <v>208</v>
      </c>
      <c r="Y4" s="475" t="s">
        <v>235</v>
      </c>
      <c r="Z4" s="386" t="s">
        <v>147</v>
      </c>
      <c r="AA4" s="382" t="s">
        <v>148</v>
      </c>
      <c r="AB4" s="382" t="s">
        <v>149</v>
      </c>
      <c r="AC4" s="382" t="s">
        <v>150</v>
      </c>
      <c r="AD4" s="382" t="s">
        <v>151</v>
      </c>
      <c r="AE4" s="382" t="s">
        <v>152</v>
      </c>
      <c r="AF4" s="382" t="s">
        <v>153</v>
      </c>
      <c r="AG4" s="382" t="s">
        <v>159</v>
      </c>
      <c r="AH4" s="382" t="s">
        <v>155</v>
      </c>
      <c r="AI4" s="383" t="s">
        <v>166</v>
      </c>
      <c r="AJ4" s="382" t="s">
        <v>157</v>
      </c>
      <c r="AK4" s="384" t="s">
        <v>158</v>
      </c>
      <c r="AL4" s="192" t="s">
        <v>189</v>
      </c>
    </row>
    <row r="5" spans="2:38" ht="13.5">
      <c r="B5" s="151"/>
      <c r="C5" s="152" t="s">
        <v>38</v>
      </c>
      <c r="D5" s="26">
        <f>D6+D7</f>
        <v>23111</v>
      </c>
      <c r="E5" s="26">
        <f>E6+E7</f>
        <v>22680</v>
      </c>
      <c r="F5" s="26">
        <v>22489</v>
      </c>
      <c r="G5" s="26">
        <v>26367</v>
      </c>
      <c r="H5" s="26">
        <f>H6+H7</f>
        <v>22193</v>
      </c>
      <c r="I5" s="26">
        <f>I6+I7</f>
        <v>19210</v>
      </c>
      <c r="J5" s="26">
        <v>19339</v>
      </c>
      <c r="K5" s="26">
        <f>K6+K7</f>
        <v>17882</v>
      </c>
      <c r="L5" s="218">
        <f>L6+L7</f>
        <v>16661</v>
      </c>
      <c r="M5" s="53">
        <f>M6+M7</f>
        <v>16775</v>
      </c>
      <c r="N5" s="53">
        <v>17356</v>
      </c>
      <c r="O5" s="53">
        <f>O6+O7</f>
        <v>17329</v>
      </c>
      <c r="P5" s="53">
        <v>17292</v>
      </c>
      <c r="Q5" s="53">
        <v>18930</v>
      </c>
      <c r="R5" s="53">
        <v>15663</v>
      </c>
      <c r="S5" s="53">
        <v>15659</v>
      </c>
      <c r="T5" s="53">
        <v>12280</v>
      </c>
      <c r="U5" s="53">
        <v>12910</v>
      </c>
      <c r="V5" s="565">
        <v>11925</v>
      </c>
      <c r="W5" s="53">
        <v>12234</v>
      </c>
      <c r="X5" s="377">
        <v>14205</v>
      </c>
      <c r="Y5" s="390">
        <f aca="true" t="shared" si="0" ref="Y5:Y36">SUM(Z5:AK5)</f>
        <v>11562</v>
      </c>
      <c r="Z5" s="387">
        <f>Z6+Z7</f>
        <v>879</v>
      </c>
      <c r="AA5" s="381">
        <f aca="true" t="shared" si="1" ref="AA5:AH5">AA6+AA7</f>
        <v>784</v>
      </c>
      <c r="AB5" s="381">
        <f t="shared" si="1"/>
        <v>1013</v>
      </c>
      <c r="AC5" s="381">
        <f t="shared" si="1"/>
        <v>1029</v>
      </c>
      <c r="AD5" s="381">
        <f t="shared" si="1"/>
        <v>887</v>
      </c>
      <c r="AE5" s="381">
        <f t="shared" si="1"/>
        <v>865</v>
      </c>
      <c r="AF5" s="381">
        <f t="shared" si="1"/>
        <v>1007</v>
      </c>
      <c r="AG5" s="381">
        <f t="shared" si="1"/>
        <v>1168</v>
      </c>
      <c r="AH5" s="381">
        <f t="shared" si="1"/>
        <v>1130</v>
      </c>
      <c r="AI5" s="381">
        <f>AI6+AI7</f>
        <v>1133</v>
      </c>
      <c r="AJ5" s="381">
        <f>AJ6+AJ7</f>
        <v>860</v>
      </c>
      <c r="AK5" s="381">
        <f>AK6+AK7</f>
        <v>807</v>
      </c>
      <c r="AL5" s="203">
        <f aca="true" t="shared" si="2" ref="AL5:AL42">(Y5-X5)/X5</f>
        <v>-0.18606124604012672</v>
      </c>
    </row>
    <row r="6" spans="2:38" ht="13.5">
      <c r="B6" s="153" t="s">
        <v>39</v>
      </c>
      <c r="C6" s="154" t="s">
        <v>40</v>
      </c>
      <c r="D6" s="4">
        <f>D9+D12</f>
        <v>14940</v>
      </c>
      <c r="E6" s="4">
        <f>E9+E12</f>
        <v>15428</v>
      </c>
      <c r="F6" s="4">
        <v>14366</v>
      </c>
      <c r="G6" s="4">
        <v>17461</v>
      </c>
      <c r="H6" s="4">
        <f>H9+H12</f>
        <v>13523</v>
      </c>
      <c r="I6" s="4">
        <f>I9+I12</f>
        <v>12747</v>
      </c>
      <c r="J6" s="4">
        <v>13874</v>
      </c>
      <c r="K6" s="4">
        <f aca="true" t="shared" si="3" ref="K6:M7">K9+K12</f>
        <v>13008</v>
      </c>
      <c r="L6" s="67">
        <f t="shared" si="3"/>
        <v>10937</v>
      </c>
      <c r="M6" s="50">
        <f t="shared" si="3"/>
        <v>10880</v>
      </c>
      <c r="N6" s="50">
        <v>12622</v>
      </c>
      <c r="O6" s="50">
        <f>O9+O12</f>
        <v>12326</v>
      </c>
      <c r="P6" s="50">
        <v>12142</v>
      </c>
      <c r="Q6" s="50">
        <v>12933</v>
      </c>
      <c r="R6" s="53">
        <v>10959</v>
      </c>
      <c r="S6" s="53">
        <v>11653</v>
      </c>
      <c r="T6" s="53">
        <v>9958</v>
      </c>
      <c r="U6" s="53">
        <v>11152</v>
      </c>
      <c r="V6" s="565">
        <v>10453</v>
      </c>
      <c r="W6" s="53">
        <v>10793</v>
      </c>
      <c r="X6" s="377">
        <v>12557</v>
      </c>
      <c r="Y6" s="390">
        <f t="shared" si="0"/>
        <v>10505</v>
      </c>
      <c r="Z6" s="477">
        <v>804</v>
      </c>
      <c r="AA6" s="107">
        <v>704</v>
      </c>
      <c r="AB6" s="107">
        <v>905</v>
      </c>
      <c r="AC6" s="107">
        <v>887</v>
      </c>
      <c r="AD6" s="107">
        <v>814</v>
      </c>
      <c r="AE6" s="107">
        <v>815</v>
      </c>
      <c r="AF6" s="107">
        <v>955</v>
      </c>
      <c r="AG6" s="107">
        <v>1005</v>
      </c>
      <c r="AH6" s="107">
        <v>1085</v>
      </c>
      <c r="AI6" s="107">
        <v>959</v>
      </c>
      <c r="AJ6" s="107">
        <v>786</v>
      </c>
      <c r="AK6" s="107">
        <v>786</v>
      </c>
      <c r="AL6" s="203">
        <f t="shared" si="2"/>
        <v>-0.16341482838257546</v>
      </c>
    </row>
    <row r="7" spans="2:38" ht="14.25" thickBot="1">
      <c r="B7" s="151"/>
      <c r="C7" s="154" t="s">
        <v>27</v>
      </c>
      <c r="D7" s="4">
        <f>D10+D13</f>
        <v>8171</v>
      </c>
      <c r="E7" s="4">
        <f>E10+E13</f>
        <v>7252</v>
      </c>
      <c r="F7" s="4">
        <v>8123</v>
      </c>
      <c r="G7" s="4">
        <v>8906</v>
      </c>
      <c r="H7" s="4">
        <f>H10+H13</f>
        <v>8670</v>
      </c>
      <c r="I7" s="4">
        <f>I10+I13</f>
        <v>6463</v>
      </c>
      <c r="J7" s="4">
        <v>5465</v>
      </c>
      <c r="K7" s="4">
        <f t="shared" si="3"/>
        <v>4874</v>
      </c>
      <c r="L7" s="67">
        <f t="shared" si="3"/>
        <v>5724</v>
      </c>
      <c r="M7" s="51">
        <f t="shared" si="3"/>
        <v>5895</v>
      </c>
      <c r="N7" s="51">
        <v>4734</v>
      </c>
      <c r="O7" s="51">
        <f>O10+O13</f>
        <v>5003</v>
      </c>
      <c r="P7" s="51">
        <v>5150</v>
      </c>
      <c r="Q7" s="51">
        <v>5997</v>
      </c>
      <c r="R7" s="218">
        <v>4704</v>
      </c>
      <c r="S7" s="218">
        <v>4006</v>
      </c>
      <c r="T7" s="218">
        <v>2322</v>
      </c>
      <c r="U7" s="218">
        <v>1758</v>
      </c>
      <c r="V7" s="534">
        <v>1472</v>
      </c>
      <c r="W7" s="218">
        <v>1441</v>
      </c>
      <c r="X7" s="378">
        <v>1648</v>
      </c>
      <c r="Y7" s="391">
        <f t="shared" si="0"/>
        <v>1057</v>
      </c>
      <c r="Z7" s="477">
        <v>75</v>
      </c>
      <c r="AA7" s="107">
        <v>80</v>
      </c>
      <c r="AB7" s="107">
        <v>108</v>
      </c>
      <c r="AC7" s="107">
        <v>142</v>
      </c>
      <c r="AD7" s="107">
        <v>73</v>
      </c>
      <c r="AE7" s="107">
        <v>50</v>
      </c>
      <c r="AF7" s="107">
        <v>52</v>
      </c>
      <c r="AG7" s="107">
        <v>163</v>
      </c>
      <c r="AH7" s="107">
        <v>45</v>
      </c>
      <c r="AI7" s="107">
        <v>174</v>
      </c>
      <c r="AJ7" s="107">
        <v>74</v>
      </c>
      <c r="AK7" s="107">
        <v>21</v>
      </c>
      <c r="AL7" s="676">
        <f t="shared" si="2"/>
        <v>-0.3586165048543689</v>
      </c>
    </row>
    <row r="8" spans="2:38" ht="14.25" thickTop="1">
      <c r="B8" s="155"/>
      <c r="C8" s="156" t="s">
        <v>38</v>
      </c>
      <c r="D8" s="7">
        <f aca="true" t="shared" si="4" ref="D8:E10">D14+D17+D20+D23+D26+D29+D32+D35+D38+D41+D44</f>
        <v>14435</v>
      </c>
      <c r="E8" s="7">
        <f t="shared" si="4"/>
        <v>13632</v>
      </c>
      <c r="F8" s="7">
        <v>14513</v>
      </c>
      <c r="G8" s="7">
        <v>16886</v>
      </c>
      <c r="H8" s="7">
        <f aca="true" t="shared" si="5" ref="H8:I10">H14+H17+H20+H23+H26+H29+H32+H35+H38+H41+H44</f>
        <v>14412</v>
      </c>
      <c r="I8" s="7">
        <f t="shared" si="5"/>
        <v>12201</v>
      </c>
      <c r="J8" s="7">
        <v>12378</v>
      </c>
      <c r="K8" s="7">
        <f aca="true" t="shared" si="6" ref="K8:M10">K14+K17+K20+K23+K26+K29+K32+K35+K38+K41+K44</f>
        <v>11874</v>
      </c>
      <c r="L8" s="68">
        <f t="shared" si="6"/>
        <v>11064</v>
      </c>
      <c r="M8" s="49">
        <f t="shared" si="6"/>
        <v>11544</v>
      </c>
      <c r="N8" s="49">
        <v>11663</v>
      </c>
      <c r="O8" s="49">
        <f>O14+O17+O20+O23+O26+O29+O32+O35+O38+O41+O44</f>
        <v>11840</v>
      </c>
      <c r="P8" s="49">
        <v>13457</v>
      </c>
      <c r="Q8" s="49">
        <v>15744</v>
      </c>
      <c r="R8" s="49">
        <v>13407</v>
      </c>
      <c r="S8" s="49">
        <v>13652</v>
      </c>
      <c r="T8" s="49">
        <v>10936</v>
      </c>
      <c r="U8" s="49">
        <v>11299</v>
      </c>
      <c r="V8" s="566">
        <v>10622</v>
      </c>
      <c r="W8" s="49">
        <v>10785</v>
      </c>
      <c r="X8" s="379">
        <v>12667</v>
      </c>
      <c r="Y8" s="392">
        <f t="shared" si="0"/>
        <v>10298</v>
      </c>
      <c r="Z8" s="393">
        <f aca="true" t="shared" si="7" ref="Z8:AH8">Z14+Z17+Z20+Z23+Z26+Z29+Z32+Z35+Z38+Z41+Z44+Z83</f>
        <v>719</v>
      </c>
      <c r="AA8" s="326">
        <f t="shared" si="7"/>
        <v>674</v>
      </c>
      <c r="AB8" s="326">
        <f t="shared" si="7"/>
        <v>917</v>
      </c>
      <c r="AC8" s="326">
        <f t="shared" si="7"/>
        <v>876</v>
      </c>
      <c r="AD8" s="326">
        <f t="shared" si="7"/>
        <v>801</v>
      </c>
      <c r="AE8" s="326">
        <f t="shared" si="7"/>
        <v>753</v>
      </c>
      <c r="AF8" s="326">
        <f t="shared" si="7"/>
        <v>919</v>
      </c>
      <c r="AG8" s="326">
        <f t="shared" si="7"/>
        <v>1015</v>
      </c>
      <c r="AH8" s="326">
        <f t="shared" si="7"/>
        <v>1009</v>
      </c>
      <c r="AI8" s="326">
        <f aca="true" t="shared" si="8" ref="AI8:AK10">AI14+AI17+AI20+AI23+AI26+AI29+AI32+AI35+AI38+AI41+AI44+AI83</f>
        <v>1064</v>
      </c>
      <c r="AJ8" s="326">
        <f t="shared" si="8"/>
        <v>815</v>
      </c>
      <c r="AK8" s="326">
        <f t="shared" si="8"/>
        <v>736</v>
      </c>
      <c r="AL8" s="677">
        <f t="shared" si="2"/>
        <v>-0.18702139417383754</v>
      </c>
    </row>
    <row r="9" spans="2:38" ht="13.5">
      <c r="B9" s="153" t="s">
        <v>42</v>
      </c>
      <c r="C9" s="154" t="s">
        <v>40</v>
      </c>
      <c r="D9" s="4">
        <f t="shared" si="4"/>
        <v>8240</v>
      </c>
      <c r="E9" s="4">
        <f t="shared" si="4"/>
        <v>8326</v>
      </c>
      <c r="F9" s="4">
        <v>8196</v>
      </c>
      <c r="G9" s="4">
        <v>10155</v>
      </c>
      <c r="H9" s="4">
        <f t="shared" si="5"/>
        <v>7775</v>
      </c>
      <c r="I9" s="4">
        <f t="shared" si="5"/>
        <v>7433</v>
      </c>
      <c r="J9" s="4">
        <v>8128</v>
      </c>
      <c r="K9" s="4">
        <f t="shared" si="6"/>
        <v>8014</v>
      </c>
      <c r="L9" s="67">
        <f t="shared" si="6"/>
        <v>6693</v>
      </c>
      <c r="M9" s="50">
        <f t="shared" si="6"/>
        <v>6829</v>
      </c>
      <c r="N9" s="50">
        <v>8096</v>
      </c>
      <c r="O9" s="50">
        <f>O15+O18+O21+O24+O27+O30+O33+O36+O39+O42+O45</f>
        <v>8051</v>
      </c>
      <c r="P9" s="50">
        <v>9195</v>
      </c>
      <c r="Q9" s="50">
        <v>10798</v>
      </c>
      <c r="R9" s="53">
        <v>9290</v>
      </c>
      <c r="S9" s="53">
        <v>9947</v>
      </c>
      <c r="T9" s="53">
        <v>8774</v>
      </c>
      <c r="U9" s="53">
        <v>9688</v>
      </c>
      <c r="V9" s="565">
        <v>9305</v>
      </c>
      <c r="W9" s="53">
        <v>9463</v>
      </c>
      <c r="X9" s="377">
        <v>11078</v>
      </c>
      <c r="Y9" s="390">
        <f t="shared" si="0"/>
        <v>9323</v>
      </c>
      <c r="Z9" s="394">
        <f aca="true" t="shared" si="9" ref="Z9:AH10">Z15+Z18+Z21+Z24+Z27+Z30+Z33+Z36+Z39+Z42+Z45+Z84</f>
        <v>654</v>
      </c>
      <c r="AA9" s="395">
        <f t="shared" si="9"/>
        <v>594</v>
      </c>
      <c r="AB9" s="395">
        <f t="shared" si="9"/>
        <v>809</v>
      </c>
      <c r="AC9" s="395">
        <f t="shared" si="9"/>
        <v>742</v>
      </c>
      <c r="AD9" s="395">
        <f t="shared" si="9"/>
        <v>728</v>
      </c>
      <c r="AE9" s="395">
        <f t="shared" si="9"/>
        <v>727</v>
      </c>
      <c r="AF9" s="395">
        <f t="shared" si="9"/>
        <v>867</v>
      </c>
      <c r="AG9" s="395">
        <f t="shared" si="9"/>
        <v>876</v>
      </c>
      <c r="AH9" s="395">
        <f t="shared" si="9"/>
        <v>970</v>
      </c>
      <c r="AI9" s="395">
        <f>AI15+AI18+AI21+AI24+AI27+AI30+AI33+AI36+AI39+AI42+AI45+AI84</f>
        <v>900</v>
      </c>
      <c r="AJ9" s="395">
        <f>AJ15+AJ18+AJ21+AJ24+AJ27+AJ30+AJ33+AJ36+AJ39+AJ42+AJ45+AJ84</f>
        <v>741</v>
      </c>
      <c r="AK9" s="396">
        <f t="shared" si="8"/>
        <v>715</v>
      </c>
      <c r="AL9" s="203">
        <f t="shared" si="2"/>
        <v>-0.15842209785159775</v>
      </c>
    </row>
    <row r="10" spans="2:38" ht="14.25" thickBot="1">
      <c r="B10" s="151"/>
      <c r="C10" s="154" t="s">
        <v>27</v>
      </c>
      <c r="D10" s="4">
        <f t="shared" si="4"/>
        <v>6195</v>
      </c>
      <c r="E10" s="4">
        <f t="shared" si="4"/>
        <v>5306</v>
      </c>
      <c r="F10" s="4">
        <v>6317</v>
      </c>
      <c r="G10" s="4">
        <v>6731</v>
      </c>
      <c r="H10" s="4">
        <f t="shared" si="5"/>
        <v>6637</v>
      </c>
      <c r="I10" s="4">
        <f t="shared" si="5"/>
        <v>4768</v>
      </c>
      <c r="J10" s="4">
        <v>4250</v>
      </c>
      <c r="K10" s="4">
        <f t="shared" si="6"/>
        <v>3860</v>
      </c>
      <c r="L10" s="67">
        <f t="shared" si="6"/>
        <v>4371</v>
      </c>
      <c r="M10" s="52">
        <f t="shared" si="6"/>
        <v>4715</v>
      </c>
      <c r="N10" s="52">
        <v>3567</v>
      </c>
      <c r="O10" s="52">
        <f>O16+O19+O22+O25+O28+O31+O34+O37+O40+O43+O46</f>
        <v>3789</v>
      </c>
      <c r="P10" s="52">
        <v>4262</v>
      </c>
      <c r="Q10" s="52">
        <v>5494</v>
      </c>
      <c r="R10" s="417">
        <v>4117</v>
      </c>
      <c r="S10" s="417">
        <v>3705</v>
      </c>
      <c r="T10" s="417">
        <v>2162</v>
      </c>
      <c r="U10" s="417">
        <v>1611</v>
      </c>
      <c r="V10" s="567">
        <v>1317</v>
      </c>
      <c r="W10" s="417">
        <v>1322</v>
      </c>
      <c r="X10" s="380">
        <v>1589</v>
      </c>
      <c r="Y10" s="397">
        <f t="shared" si="0"/>
        <v>975</v>
      </c>
      <c r="Z10" s="398">
        <f t="shared" si="9"/>
        <v>65</v>
      </c>
      <c r="AA10" s="336">
        <f t="shared" si="9"/>
        <v>80</v>
      </c>
      <c r="AB10" s="336">
        <f t="shared" si="9"/>
        <v>108</v>
      </c>
      <c r="AC10" s="336">
        <f t="shared" si="9"/>
        <v>134</v>
      </c>
      <c r="AD10" s="336">
        <f t="shared" si="9"/>
        <v>73</v>
      </c>
      <c r="AE10" s="336">
        <f t="shared" si="9"/>
        <v>26</v>
      </c>
      <c r="AF10" s="336">
        <f t="shared" si="9"/>
        <v>52</v>
      </c>
      <c r="AG10" s="336">
        <f t="shared" si="9"/>
        <v>139</v>
      </c>
      <c r="AH10" s="336">
        <f t="shared" si="9"/>
        <v>39</v>
      </c>
      <c r="AI10" s="336">
        <f t="shared" si="8"/>
        <v>164</v>
      </c>
      <c r="AJ10" s="336">
        <f>AJ16+AJ19+AJ22+AJ25+AJ28+AJ31+AJ34+AJ37+AJ40+AJ43+AJ46+AJ85</f>
        <v>74</v>
      </c>
      <c r="AK10" s="336">
        <f t="shared" si="8"/>
        <v>21</v>
      </c>
      <c r="AL10" s="678">
        <f t="shared" si="2"/>
        <v>-0.38640654499685334</v>
      </c>
    </row>
    <row r="11" spans="2:38" ht="14.25" thickTop="1">
      <c r="B11" s="155"/>
      <c r="C11" s="156" t="s">
        <v>38</v>
      </c>
      <c r="D11" s="7">
        <f aca="true" t="shared" si="10" ref="D11:E13">SUM(D47+D50+D53+D56+D59+D62+D65+D68+D71+D74+D77+D80)</f>
        <v>8676</v>
      </c>
      <c r="E11" s="7">
        <f t="shared" si="10"/>
        <v>9048</v>
      </c>
      <c r="F11" s="7">
        <v>7976</v>
      </c>
      <c r="G11" s="7">
        <v>9481</v>
      </c>
      <c r="H11" s="7">
        <f aca="true" t="shared" si="11" ref="H11:I13">SUM(H47+H50+H53+H56+H59+H62+H65+H68+H71+H74+H77+H80)</f>
        <v>7781</v>
      </c>
      <c r="I11" s="7">
        <f t="shared" si="11"/>
        <v>7009</v>
      </c>
      <c r="J11" s="7">
        <v>6961</v>
      </c>
      <c r="K11" s="7">
        <f aca="true" t="shared" si="12" ref="K11:M13">SUM(K47+K50+K53+K56+K59+K62+K65+K68+K71+K74+K77+K80)</f>
        <v>6008</v>
      </c>
      <c r="L11" s="68">
        <f t="shared" si="12"/>
        <v>5597</v>
      </c>
      <c r="M11" s="53">
        <f t="shared" si="12"/>
        <v>5231</v>
      </c>
      <c r="N11" s="53">
        <v>5693</v>
      </c>
      <c r="O11" s="53">
        <f>SUM(O47+O50+O53+O56+O59+O62+O65+O68+O71+O74+O77+O80)</f>
        <v>5489</v>
      </c>
      <c r="P11" s="53">
        <v>3835</v>
      </c>
      <c r="Q11" s="53">
        <v>2638</v>
      </c>
      <c r="R11" s="53">
        <v>2256</v>
      </c>
      <c r="S11" s="53">
        <v>2007</v>
      </c>
      <c r="T11" s="53">
        <v>1344</v>
      </c>
      <c r="U11" s="53">
        <v>1611</v>
      </c>
      <c r="V11" s="565">
        <v>1303</v>
      </c>
      <c r="W11" s="53">
        <v>1449</v>
      </c>
      <c r="X11" s="377">
        <v>1538</v>
      </c>
      <c r="Y11" s="390">
        <f t="shared" si="0"/>
        <v>1264</v>
      </c>
      <c r="Z11" s="393">
        <f aca="true" t="shared" si="13" ref="Z11:AH11">Z12+Z13</f>
        <v>160</v>
      </c>
      <c r="AA11" s="326">
        <f t="shared" si="13"/>
        <v>110</v>
      </c>
      <c r="AB11" s="326">
        <f t="shared" si="13"/>
        <v>96</v>
      </c>
      <c r="AC11" s="326">
        <f t="shared" si="13"/>
        <v>153</v>
      </c>
      <c r="AD11" s="326">
        <f t="shared" si="13"/>
        <v>86</v>
      </c>
      <c r="AE11" s="326">
        <f t="shared" si="13"/>
        <v>112</v>
      </c>
      <c r="AF11" s="326">
        <f t="shared" si="13"/>
        <v>88</v>
      </c>
      <c r="AG11" s="326">
        <f t="shared" si="13"/>
        <v>153</v>
      </c>
      <c r="AH11" s="326">
        <f t="shared" si="13"/>
        <v>121</v>
      </c>
      <c r="AI11" s="326">
        <f>AI12+AI13</f>
        <v>69</v>
      </c>
      <c r="AJ11" s="326">
        <f>AJ12+AJ13</f>
        <v>45</v>
      </c>
      <c r="AK11" s="326">
        <f>AK12+AK13</f>
        <v>71</v>
      </c>
      <c r="AL11" s="203">
        <f t="shared" si="2"/>
        <v>-0.17815344603381014</v>
      </c>
    </row>
    <row r="12" spans="2:38" ht="13.5">
      <c r="B12" s="153" t="s">
        <v>43</v>
      </c>
      <c r="C12" s="154" t="s">
        <v>40</v>
      </c>
      <c r="D12" s="4">
        <f t="shared" si="10"/>
        <v>6700</v>
      </c>
      <c r="E12" s="4">
        <f t="shared" si="10"/>
        <v>7102</v>
      </c>
      <c r="F12" s="4">
        <v>6170</v>
      </c>
      <c r="G12" s="4">
        <v>7306</v>
      </c>
      <c r="H12" s="4">
        <f t="shared" si="11"/>
        <v>5748</v>
      </c>
      <c r="I12" s="4">
        <f t="shared" si="11"/>
        <v>5314</v>
      </c>
      <c r="J12" s="4">
        <v>5746</v>
      </c>
      <c r="K12" s="4">
        <f t="shared" si="12"/>
        <v>4994</v>
      </c>
      <c r="L12" s="67">
        <f t="shared" si="12"/>
        <v>4244</v>
      </c>
      <c r="M12" s="50">
        <f t="shared" si="12"/>
        <v>4051</v>
      </c>
      <c r="N12" s="50">
        <v>4526</v>
      </c>
      <c r="O12" s="50">
        <f>SUM(O48+O51+O54+O57+O60+O63+O66+O69+O72+O75+O78+O81)</f>
        <v>4275</v>
      </c>
      <c r="P12" s="50">
        <v>2947</v>
      </c>
      <c r="Q12" s="50">
        <v>2135</v>
      </c>
      <c r="R12" s="53">
        <v>1669</v>
      </c>
      <c r="S12" s="53">
        <v>1706</v>
      </c>
      <c r="T12" s="53">
        <v>1184</v>
      </c>
      <c r="U12" s="53">
        <v>1464</v>
      </c>
      <c r="V12" s="565">
        <v>1148</v>
      </c>
      <c r="W12" s="53">
        <v>1330</v>
      </c>
      <c r="X12" s="377">
        <v>1479</v>
      </c>
      <c r="Y12" s="390">
        <f t="shared" si="0"/>
        <v>1182</v>
      </c>
      <c r="Z12" s="399">
        <f aca="true" t="shared" si="14" ref="Z12:AH12">Z6-Z9</f>
        <v>150</v>
      </c>
      <c r="AA12" s="99">
        <f t="shared" si="14"/>
        <v>110</v>
      </c>
      <c r="AB12" s="99">
        <f t="shared" si="14"/>
        <v>96</v>
      </c>
      <c r="AC12" s="99">
        <f t="shared" si="14"/>
        <v>145</v>
      </c>
      <c r="AD12" s="99">
        <f t="shared" si="14"/>
        <v>86</v>
      </c>
      <c r="AE12" s="99">
        <f t="shared" si="14"/>
        <v>88</v>
      </c>
      <c r="AF12" s="99">
        <f t="shared" si="14"/>
        <v>88</v>
      </c>
      <c r="AG12" s="99">
        <f t="shared" si="14"/>
        <v>129</v>
      </c>
      <c r="AH12" s="99">
        <f t="shared" si="14"/>
        <v>115</v>
      </c>
      <c r="AI12" s="99">
        <f aca="true" t="shared" si="15" ref="AI12:AK13">AI6-AI9</f>
        <v>59</v>
      </c>
      <c r="AJ12" s="99">
        <f t="shared" si="15"/>
        <v>45</v>
      </c>
      <c r="AK12" s="99">
        <f t="shared" si="15"/>
        <v>71</v>
      </c>
      <c r="AL12" s="203">
        <f t="shared" si="2"/>
        <v>-0.20081135902636918</v>
      </c>
    </row>
    <row r="13" spans="2:38" ht="14.25" thickBot="1">
      <c r="B13" s="149"/>
      <c r="C13" s="157" t="s">
        <v>27</v>
      </c>
      <c r="D13" s="27">
        <f t="shared" si="10"/>
        <v>1976</v>
      </c>
      <c r="E13" s="27">
        <f t="shared" si="10"/>
        <v>1946</v>
      </c>
      <c r="F13" s="27">
        <v>1806</v>
      </c>
      <c r="G13" s="27">
        <v>2175</v>
      </c>
      <c r="H13" s="27">
        <f t="shared" si="11"/>
        <v>2033</v>
      </c>
      <c r="I13" s="27">
        <f t="shared" si="11"/>
        <v>1695</v>
      </c>
      <c r="J13" s="27">
        <v>1215</v>
      </c>
      <c r="K13" s="27">
        <f t="shared" si="12"/>
        <v>1014</v>
      </c>
      <c r="L13" s="113">
        <f t="shared" si="12"/>
        <v>1353</v>
      </c>
      <c r="M13" s="54">
        <f t="shared" si="12"/>
        <v>1180</v>
      </c>
      <c r="N13" s="54">
        <v>1167</v>
      </c>
      <c r="O13" s="114">
        <f>SUM(O49+O52+O55+O58+O61+O64+O67+O70+O73+O76+O79+O82)</f>
        <v>1214</v>
      </c>
      <c r="P13" s="114">
        <v>888</v>
      </c>
      <c r="Q13" s="114">
        <v>503</v>
      </c>
      <c r="R13" s="418">
        <v>587</v>
      </c>
      <c r="S13" s="434">
        <v>301</v>
      </c>
      <c r="T13" s="54">
        <v>160</v>
      </c>
      <c r="U13" s="54">
        <v>147</v>
      </c>
      <c r="V13" s="236">
        <v>155</v>
      </c>
      <c r="W13" s="54">
        <v>119</v>
      </c>
      <c r="X13" s="439">
        <v>59</v>
      </c>
      <c r="Y13" s="391">
        <f t="shared" si="0"/>
        <v>82</v>
      </c>
      <c r="Z13" s="399">
        <f aca="true" t="shared" si="16" ref="Z13:AH13">Z7-Z10</f>
        <v>10</v>
      </c>
      <c r="AA13" s="99">
        <f t="shared" si="16"/>
        <v>0</v>
      </c>
      <c r="AB13" s="99">
        <f t="shared" si="16"/>
        <v>0</v>
      </c>
      <c r="AC13" s="99">
        <f t="shared" si="16"/>
        <v>8</v>
      </c>
      <c r="AD13" s="99">
        <f t="shared" si="16"/>
        <v>0</v>
      </c>
      <c r="AE13" s="99">
        <f t="shared" si="16"/>
        <v>24</v>
      </c>
      <c r="AF13" s="99">
        <f t="shared" si="16"/>
        <v>0</v>
      </c>
      <c r="AG13" s="99">
        <f t="shared" si="16"/>
        <v>24</v>
      </c>
      <c r="AH13" s="99">
        <f t="shared" si="16"/>
        <v>6</v>
      </c>
      <c r="AI13" s="99">
        <f t="shared" si="15"/>
        <v>10</v>
      </c>
      <c r="AJ13" s="99">
        <f>AJ7-AJ10</f>
        <v>0</v>
      </c>
      <c r="AK13" s="99">
        <f t="shared" si="15"/>
        <v>0</v>
      </c>
      <c r="AL13" s="681">
        <f t="shared" si="2"/>
        <v>0.3898305084745763</v>
      </c>
    </row>
    <row r="14" spans="2:38" ht="13.5">
      <c r="B14" s="151"/>
      <c r="C14" s="152" t="s">
        <v>38</v>
      </c>
      <c r="D14" s="26">
        <f>D15+D16</f>
        <v>2995</v>
      </c>
      <c r="E14" s="26">
        <f>E15+E16</f>
        <v>3093</v>
      </c>
      <c r="F14" s="26">
        <v>3021</v>
      </c>
      <c r="G14" s="26">
        <v>3936</v>
      </c>
      <c r="H14" s="26">
        <v>3152</v>
      </c>
      <c r="I14" s="26">
        <v>3092</v>
      </c>
      <c r="J14" s="26">
        <v>3072</v>
      </c>
      <c r="K14" s="53">
        <v>3014</v>
      </c>
      <c r="L14" s="53">
        <v>2641</v>
      </c>
      <c r="M14" s="53">
        <v>2491</v>
      </c>
      <c r="N14" s="53">
        <v>2641</v>
      </c>
      <c r="O14" s="53">
        <f>O15+O16</f>
        <v>2824</v>
      </c>
      <c r="P14" s="53">
        <v>2898</v>
      </c>
      <c r="Q14" s="53">
        <v>2885</v>
      </c>
      <c r="R14" s="53">
        <v>2762</v>
      </c>
      <c r="S14" s="53">
        <v>2490</v>
      </c>
      <c r="T14" s="53">
        <v>2162</v>
      </c>
      <c r="U14" s="53">
        <v>2209</v>
      </c>
      <c r="V14" s="565">
        <v>2118</v>
      </c>
      <c r="W14" s="53">
        <v>2517</v>
      </c>
      <c r="X14" s="377">
        <v>2812</v>
      </c>
      <c r="Y14" s="400">
        <f t="shared" si="0"/>
        <v>2386</v>
      </c>
      <c r="Z14" s="401">
        <f aca="true" t="shared" si="17" ref="Z14:AH14">Z15+Z16</f>
        <v>108</v>
      </c>
      <c r="AA14" s="402">
        <f t="shared" si="17"/>
        <v>123</v>
      </c>
      <c r="AB14" s="402">
        <f t="shared" si="17"/>
        <v>158</v>
      </c>
      <c r="AC14" s="402">
        <f t="shared" si="17"/>
        <v>145</v>
      </c>
      <c r="AD14" s="402">
        <f t="shared" si="17"/>
        <v>138</v>
      </c>
      <c r="AE14" s="402">
        <f t="shared" si="17"/>
        <v>193</v>
      </c>
      <c r="AF14" s="402">
        <f t="shared" si="17"/>
        <v>199</v>
      </c>
      <c r="AG14" s="402">
        <f t="shared" si="17"/>
        <v>271</v>
      </c>
      <c r="AH14" s="402">
        <f t="shared" si="17"/>
        <v>341</v>
      </c>
      <c r="AI14" s="402">
        <f>AI15+AI16</f>
        <v>413</v>
      </c>
      <c r="AJ14" s="402">
        <f>AJ15+AJ16</f>
        <v>178</v>
      </c>
      <c r="AK14" s="402">
        <f>AK15+AK16</f>
        <v>119</v>
      </c>
      <c r="AL14" s="203">
        <f t="shared" si="2"/>
        <v>-0.1514935988620199</v>
      </c>
    </row>
    <row r="15" spans="2:38" ht="13.5">
      <c r="B15" s="153" t="s">
        <v>44</v>
      </c>
      <c r="C15" s="154" t="s">
        <v>40</v>
      </c>
      <c r="D15" s="4">
        <v>1854</v>
      </c>
      <c r="E15" s="4">
        <v>1775</v>
      </c>
      <c r="F15" s="4">
        <v>1608</v>
      </c>
      <c r="G15" s="4">
        <v>2165</v>
      </c>
      <c r="H15" s="4">
        <v>1589</v>
      </c>
      <c r="I15" s="4">
        <v>1702</v>
      </c>
      <c r="J15" s="4">
        <v>1918</v>
      </c>
      <c r="K15" s="50">
        <v>1887</v>
      </c>
      <c r="L15" s="50">
        <v>1496</v>
      </c>
      <c r="M15" s="53">
        <v>1312</v>
      </c>
      <c r="N15" s="53">
        <v>1687</v>
      </c>
      <c r="O15" s="53">
        <v>1661</v>
      </c>
      <c r="P15" s="53">
        <v>2080</v>
      </c>
      <c r="Q15" s="53">
        <v>1876</v>
      </c>
      <c r="R15" s="53">
        <v>1699</v>
      </c>
      <c r="S15" s="53">
        <v>1681</v>
      </c>
      <c r="T15" s="53">
        <v>1694</v>
      </c>
      <c r="U15" s="53">
        <v>1868</v>
      </c>
      <c r="V15" s="565">
        <v>1784</v>
      </c>
      <c r="W15" s="53">
        <v>2065</v>
      </c>
      <c r="X15" s="377">
        <v>2421</v>
      </c>
      <c r="Y15" s="390">
        <f t="shared" si="0"/>
        <v>2118</v>
      </c>
      <c r="Z15" s="477">
        <v>95</v>
      </c>
      <c r="AA15" s="107">
        <v>119</v>
      </c>
      <c r="AB15" s="107">
        <v>158</v>
      </c>
      <c r="AC15" s="107">
        <v>127</v>
      </c>
      <c r="AD15" s="107">
        <v>114</v>
      </c>
      <c r="AE15" s="107">
        <v>189</v>
      </c>
      <c r="AF15" s="107">
        <v>195</v>
      </c>
      <c r="AG15" s="107">
        <v>219</v>
      </c>
      <c r="AH15" s="107">
        <v>315</v>
      </c>
      <c r="AI15" s="107">
        <v>320</v>
      </c>
      <c r="AJ15" s="107">
        <v>148</v>
      </c>
      <c r="AK15" s="107">
        <v>119</v>
      </c>
      <c r="AL15" s="203">
        <f t="shared" si="2"/>
        <v>-0.1251548946716233</v>
      </c>
    </row>
    <row r="16" spans="2:38" ht="14.25" thickBot="1">
      <c r="B16" s="151"/>
      <c r="C16" s="154" t="s">
        <v>27</v>
      </c>
      <c r="D16" s="4">
        <v>1141</v>
      </c>
      <c r="E16" s="4">
        <v>1318</v>
      </c>
      <c r="F16" s="4">
        <v>1413</v>
      </c>
      <c r="G16" s="4">
        <v>1771</v>
      </c>
      <c r="H16" s="4">
        <v>1563</v>
      </c>
      <c r="I16" s="4">
        <v>1390</v>
      </c>
      <c r="J16" s="4">
        <v>1154</v>
      </c>
      <c r="K16" s="51">
        <v>1127</v>
      </c>
      <c r="L16" s="51">
        <v>1145</v>
      </c>
      <c r="M16" s="51">
        <v>1179</v>
      </c>
      <c r="N16" s="51">
        <v>954</v>
      </c>
      <c r="O16" s="51">
        <v>1163</v>
      </c>
      <c r="P16" s="51">
        <v>818</v>
      </c>
      <c r="Q16" s="51">
        <v>1009</v>
      </c>
      <c r="R16" s="218">
        <v>1063</v>
      </c>
      <c r="S16" s="218">
        <v>809</v>
      </c>
      <c r="T16" s="218">
        <v>468</v>
      </c>
      <c r="U16" s="218">
        <v>341</v>
      </c>
      <c r="V16" s="534">
        <v>334</v>
      </c>
      <c r="W16" s="218">
        <v>452</v>
      </c>
      <c r="X16" s="378">
        <v>391</v>
      </c>
      <c r="Y16" s="391">
        <f t="shared" si="0"/>
        <v>268</v>
      </c>
      <c r="Z16" s="477">
        <v>13</v>
      </c>
      <c r="AA16" s="107">
        <v>4</v>
      </c>
      <c r="AB16" s="107">
        <v>0</v>
      </c>
      <c r="AC16" s="107">
        <v>18</v>
      </c>
      <c r="AD16" s="107">
        <v>24</v>
      </c>
      <c r="AE16" s="107">
        <v>4</v>
      </c>
      <c r="AF16" s="107">
        <v>4</v>
      </c>
      <c r="AG16" s="107">
        <v>52</v>
      </c>
      <c r="AH16" s="107">
        <v>26</v>
      </c>
      <c r="AI16" s="107">
        <v>93</v>
      </c>
      <c r="AJ16" s="107">
        <v>30</v>
      </c>
      <c r="AK16" s="107">
        <v>0</v>
      </c>
      <c r="AL16" s="676">
        <f t="shared" si="2"/>
        <v>-0.3145780051150895</v>
      </c>
    </row>
    <row r="17" spans="2:38" ht="14.25" thickTop="1">
      <c r="B17" s="158"/>
      <c r="C17" s="156" t="s">
        <v>38</v>
      </c>
      <c r="D17" s="7">
        <f>D18+D19</f>
        <v>3109</v>
      </c>
      <c r="E17" s="7">
        <f>E18+E19</f>
        <v>3095</v>
      </c>
      <c r="F17" s="7">
        <v>3722</v>
      </c>
      <c r="G17" s="7">
        <v>3688</v>
      </c>
      <c r="H17" s="7">
        <v>3496</v>
      </c>
      <c r="I17" s="7">
        <v>2449</v>
      </c>
      <c r="J17" s="7">
        <v>2538</v>
      </c>
      <c r="K17" s="49">
        <v>2424</v>
      </c>
      <c r="L17" s="49">
        <v>2465</v>
      </c>
      <c r="M17" s="49">
        <v>2753</v>
      </c>
      <c r="N17" s="49">
        <v>2758</v>
      </c>
      <c r="O17" s="49">
        <f>O18+O19</f>
        <v>2521</v>
      </c>
      <c r="P17" s="215">
        <v>3223</v>
      </c>
      <c r="Q17" s="215">
        <v>4609</v>
      </c>
      <c r="R17" s="419">
        <v>3234</v>
      </c>
      <c r="S17" s="422">
        <v>3438</v>
      </c>
      <c r="T17" s="422">
        <v>2926</v>
      </c>
      <c r="U17" s="422">
        <v>2923</v>
      </c>
      <c r="V17" s="568">
        <v>3002</v>
      </c>
      <c r="W17" s="422">
        <v>2656</v>
      </c>
      <c r="X17" s="385">
        <v>3186</v>
      </c>
      <c r="Y17" s="403">
        <f t="shared" si="0"/>
        <v>2541</v>
      </c>
      <c r="Z17" s="404">
        <f aca="true" t="shared" si="18" ref="Z17:AH17">Z18+Z19</f>
        <v>189</v>
      </c>
      <c r="AA17" s="405">
        <f t="shared" si="18"/>
        <v>212</v>
      </c>
      <c r="AB17" s="405">
        <f t="shared" si="18"/>
        <v>317</v>
      </c>
      <c r="AC17" s="405">
        <f t="shared" si="18"/>
        <v>218</v>
      </c>
      <c r="AD17" s="405">
        <f t="shared" si="18"/>
        <v>183</v>
      </c>
      <c r="AE17" s="405">
        <f t="shared" si="18"/>
        <v>139</v>
      </c>
      <c r="AF17" s="405">
        <f t="shared" si="18"/>
        <v>211</v>
      </c>
      <c r="AG17" s="405">
        <f t="shared" si="18"/>
        <v>215</v>
      </c>
      <c r="AH17" s="405">
        <f t="shared" si="18"/>
        <v>198</v>
      </c>
      <c r="AI17" s="405">
        <f>AI18+AI19</f>
        <v>304</v>
      </c>
      <c r="AJ17" s="405">
        <f>AJ18+AJ19</f>
        <v>218</v>
      </c>
      <c r="AK17" s="405">
        <f>AK18+AK19</f>
        <v>137</v>
      </c>
      <c r="AL17" s="677">
        <f t="shared" si="2"/>
        <v>-0.2024482109227872</v>
      </c>
    </row>
    <row r="18" spans="2:38" ht="13.5">
      <c r="B18" s="153" t="s">
        <v>45</v>
      </c>
      <c r="C18" s="154" t="s">
        <v>40</v>
      </c>
      <c r="D18" s="4">
        <v>1459</v>
      </c>
      <c r="E18" s="4">
        <v>1473</v>
      </c>
      <c r="F18" s="4">
        <v>1568</v>
      </c>
      <c r="G18" s="4">
        <v>1956</v>
      </c>
      <c r="H18" s="4">
        <v>1558</v>
      </c>
      <c r="I18" s="4">
        <v>1530</v>
      </c>
      <c r="J18" s="4">
        <v>1514</v>
      </c>
      <c r="K18" s="50">
        <v>1539</v>
      </c>
      <c r="L18" s="50">
        <v>1283</v>
      </c>
      <c r="M18" s="50">
        <v>1361</v>
      </c>
      <c r="N18" s="50">
        <v>1684</v>
      </c>
      <c r="O18" s="53">
        <v>1611</v>
      </c>
      <c r="P18" s="216">
        <v>1818</v>
      </c>
      <c r="Q18" s="216">
        <v>2451</v>
      </c>
      <c r="R18" s="420">
        <v>2072</v>
      </c>
      <c r="S18" s="53">
        <v>2338</v>
      </c>
      <c r="T18" s="53">
        <v>2158</v>
      </c>
      <c r="U18" s="53">
        <v>2368</v>
      </c>
      <c r="V18" s="565">
        <v>2422</v>
      </c>
      <c r="W18" s="53">
        <v>2233</v>
      </c>
      <c r="X18" s="377">
        <v>2530</v>
      </c>
      <c r="Y18" s="390">
        <f t="shared" si="0"/>
        <v>2155</v>
      </c>
      <c r="Z18" s="477">
        <v>169</v>
      </c>
      <c r="AA18" s="107">
        <v>142</v>
      </c>
      <c r="AB18" s="107">
        <v>252</v>
      </c>
      <c r="AC18" s="107">
        <v>162</v>
      </c>
      <c r="AD18" s="107">
        <v>171</v>
      </c>
      <c r="AE18" s="107">
        <v>139</v>
      </c>
      <c r="AF18" s="107">
        <v>187</v>
      </c>
      <c r="AG18" s="107">
        <v>184</v>
      </c>
      <c r="AH18" s="107">
        <v>185</v>
      </c>
      <c r="AI18" s="107">
        <v>233</v>
      </c>
      <c r="AJ18" s="107">
        <v>194</v>
      </c>
      <c r="AK18" s="107">
        <v>137</v>
      </c>
      <c r="AL18" s="203">
        <f t="shared" si="2"/>
        <v>-0.1482213438735178</v>
      </c>
    </row>
    <row r="19" spans="2:38" ht="14.25" thickBot="1">
      <c r="B19" s="151"/>
      <c r="C19" s="154" t="s">
        <v>27</v>
      </c>
      <c r="D19" s="4">
        <v>1650</v>
      </c>
      <c r="E19" s="4">
        <v>1622</v>
      </c>
      <c r="F19" s="4">
        <v>2154</v>
      </c>
      <c r="G19" s="4">
        <v>1732</v>
      </c>
      <c r="H19" s="4">
        <v>1938</v>
      </c>
      <c r="I19" s="4">
        <v>919</v>
      </c>
      <c r="J19" s="4">
        <v>1024</v>
      </c>
      <c r="K19" s="52">
        <v>885</v>
      </c>
      <c r="L19" s="52">
        <v>1182</v>
      </c>
      <c r="M19" s="51">
        <v>1392</v>
      </c>
      <c r="N19" s="51">
        <v>1074</v>
      </c>
      <c r="O19" s="51">
        <v>910</v>
      </c>
      <c r="P19" s="217">
        <v>1405</v>
      </c>
      <c r="Q19" s="217">
        <v>2158</v>
      </c>
      <c r="R19" s="421">
        <v>1162</v>
      </c>
      <c r="S19" s="435">
        <v>1100</v>
      </c>
      <c r="T19" s="435">
        <v>768</v>
      </c>
      <c r="U19" s="435">
        <v>555</v>
      </c>
      <c r="V19" s="569">
        <v>580</v>
      </c>
      <c r="W19" s="435">
        <v>423</v>
      </c>
      <c r="X19" s="424">
        <v>656</v>
      </c>
      <c r="Y19" s="406">
        <f t="shared" si="0"/>
        <v>386</v>
      </c>
      <c r="Z19" s="478">
        <v>20</v>
      </c>
      <c r="AA19" s="108">
        <v>70</v>
      </c>
      <c r="AB19" s="108">
        <v>65</v>
      </c>
      <c r="AC19" s="108">
        <v>56</v>
      </c>
      <c r="AD19" s="108">
        <v>12</v>
      </c>
      <c r="AE19" s="108">
        <v>0</v>
      </c>
      <c r="AF19" s="108">
        <v>24</v>
      </c>
      <c r="AG19" s="108">
        <v>31</v>
      </c>
      <c r="AH19" s="108">
        <v>13</v>
      </c>
      <c r="AI19" s="524">
        <v>71</v>
      </c>
      <c r="AJ19" s="108">
        <v>24</v>
      </c>
      <c r="AK19" s="111">
        <v>0</v>
      </c>
      <c r="AL19" s="678">
        <f t="shared" si="2"/>
        <v>-0.4115853658536585</v>
      </c>
    </row>
    <row r="20" spans="2:38" ht="14.25" thickTop="1">
      <c r="B20" s="158"/>
      <c r="C20" s="156" t="s">
        <v>38</v>
      </c>
      <c r="D20" s="7">
        <f>D21+D22</f>
        <v>1344</v>
      </c>
      <c r="E20" s="7">
        <f>E21+E22</f>
        <v>996</v>
      </c>
      <c r="F20" s="7">
        <v>942</v>
      </c>
      <c r="G20" s="7">
        <v>1059</v>
      </c>
      <c r="H20" s="7">
        <v>771</v>
      </c>
      <c r="I20" s="7">
        <v>721</v>
      </c>
      <c r="J20" s="7">
        <v>702</v>
      </c>
      <c r="K20" s="53">
        <v>641</v>
      </c>
      <c r="L20" s="53">
        <v>561</v>
      </c>
      <c r="M20" s="49">
        <v>628</v>
      </c>
      <c r="N20" s="49">
        <v>599</v>
      </c>
      <c r="O20" s="49">
        <f>O21+O22</f>
        <v>737</v>
      </c>
      <c r="P20" s="215">
        <v>885</v>
      </c>
      <c r="Q20" s="215">
        <v>875</v>
      </c>
      <c r="R20" s="414">
        <v>837</v>
      </c>
      <c r="S20" s="53">
        <v>881</v>
      </c>
      <c r="T20" s="53">
        <v>621</v>
      </c>
      <c r="U20" s="53">
        <v>571</v>
      </c>
      <c r="V20" s="565">
        <v>417</v>
      </c>
      <c r="W20" s="53">
        <v>362</v>
      </c>
      <c r="X20" s="377">
        <v>589</v>
      </c>
      <c r="Y20" s="390">
        <f t="shared" si="0"/>
        <v>370</v>
      </c>
      <c r="Z20" s="407">
        <f aca="true" t="shared" si="19" ref="Z20:AH20">Z21+Z22</f>
        <v>27</v>
      </c>
      <c r="AA20" s="408">
        <f t="shared" si="19"/>
        <v>18</v>
      </c>
      <c r="AB20" s="408">
        <f t="shared" si="19"/>
        <v>37</v>
      </c>
      <c r="AC20" s="408">
        <f t="shared" si="19"/>
        <v>27</v>
      </c>
      <c r="AD20" s="408">
        <f t="shared" si="19"/>
        <v>34</v>
      </c>
      <c r="AE20" s="408">
        <f t="shared" si="19"/>
        <v>23</v>
      </c>
      <c r="AF20" s="408">
        <f t="shared" si="19"/>
        <v>30</v>
      </c>
      <c r="AG20" s="408">
        <f t="shared" si="19"/>
        <v>28</v>
      </c>
      <c r="AH20" s="408">
        <f t="shared" si="19"/>
        <v>35</v>
      </c>
      <c r="AI20" s="408">
        <f>AI21+AI22</f>
        <v>40</v>
      </c>
      <c r="AJ20" s="408">
        <f>AJ21+AJ22</f>
        <v>25</v>
      </c>
      <c r="AK20" s="408">
        <f>AK21+AK22</f>
        <v>46</v>
      </c>
      <c r="AL20" s="203">
        <f t="shared" si="2"/>
        <v>-0.37181663837011886</v>
      </c>
    </row>
    <row r="21" spans="2:38" ht="13.5">
      <c r="B21" s="153" t="s">
        <v>46</v>
      </c>
      <c r="C21" s="154" t="s">
        <v>40</v>
      </c>
      <c r="D21" s="4">
        <v>688</v>
      </c>
      <c r="E21" s="4">
        <v>683</v>
      </c>
      <c r="F21" s="4">
        <v>630</v>
      </c>
      <c r="G21" s="4">
        <v>757</v>
      </c>
      <c r="H21" s="4">
        <v>578</v>
      </c>
      <c r="I21" s="4">
        <v>489</v>
      </c>
      <c r="J21" s="4">
        <v>551</v>
      </c>
      <c r="K21" s="50">
        <v>539</v>
      </c>
      <c r="L21" s="50">
        <v>467</v>
      </c>
      <c r="M21" s="50">
        <v>460</v>
      </c>
      <c r="N21" s="50">
        <v>456</v>
      </c>
      <c r="O21" s="53">
        <v>521</v>
      </c>
      <c r="P21" s="216">
        <v>539</v>
      </c>
      <c r="Q21" s="216">
        <v>663</v>
      </c>
      <c r="R21" s="414">
        <v>560</v>
      </c>
      <c r="S21" s="53">
        <v>585</v>
      </c>
      <c r="T21" s="53">
        <v>517</v>
      </c>
      <c r="U21" s="53">
        <v>475</v>
      </c>
      <c r="V21" s="565">
        <v>399</v>
      </c>
      <c r="W21" s="53">
        <v>358</v>
      </c>
      <c r="X21" s="377">
        <v>513</v>
      </c>
      <c r="Y21" s="390">
        <f t="shared" si="0"/>
        <v>352</v>
      </c>
      <c r="Z21" s="477">
        <v>23</v>
      </c>
      <c r="AA21" s="107">
        <v>12</v>
      </c>
      <c r="AB21" s="107">
        <v>37</v>
      </c>
      <c r="AC21" s="107">
        <v>27</v>
      </c>
      <c r="AD21" s="107">
        <v>34</v>
      </c>
      <c r="AE21" s="107">
        <v>23</v>
      </c>
      <c r="AF21" s="107">
        <v>22</v>
      </c>
      <c r="AG21" s="107">
        <v>28</v>
      </c>
      <c r="AH21" s="107">
        <v>35</v>
      </c>
      <c r="AI21" s="107">
        <v>40</v>
      </c>
      <c r="AJ21" s="107">
        <v>25</v>
      </c>
      <c r="AK21" s="107">
        <v>46</v>
      </c>
      <c r="AL21" s="203">
        <f t="shared" si="2"/>
        <v>-0.3138401559454191</v>
      </c>
    </row>
    <row r="22" spans="2:38" ht="14.25" thickBot="1">
      <c r="B22" s="151"/>
      <c r="C22" s="154" t="s">
        <v>27</v>
      </c>
      <c r="D22" s="4">
        <v>656</v>
      </c>
      <c r="E22" s="4">
        <v>313</v>
      </c>
      <c r="F22" s="4">
        <v>312</v>
      </c>
      <c r="G22" s="4">
        <v>302</v>
      </c>
      <c r="H22" s="4">
        <v>193</v>
      </c>
      <c r="I22" s="4">
        <v>232</v>
      </c>
      <c r="J22" s="4">
        <v>151</v>
      </c>
      <c r="K22" s="51">
        <v>102</v>
      </c>
      <c r="L22" s="51">
        <v>94</v>
      </c>
      <c r="M22" s="51">
        <v>168</v>
      </c>
      <c r="N22" s="51">
        <v>143</v>
      </c>
      <c r="O22" s="51">
        <v>216</v>
      </c>
      <c r="P22" s="217">
        <v>346</v>
      </c>
      <c r="Q22" s="217">
        <v>212</v>
      </c>
      <c r="R22" s="284">
        <v>277</v>
      </c>
      <c r="S22" s="218">
        <v>296</v>
      </c>
      <c r="T22" s="218">
        <v>104</v>
      </c>
      <c r="U22" s="218">
        <v>96</v>
      </c>
      <c r="V22" s="534">
        <v>18</v>
      </c>
      <c r="W22" s="218">
        <v>4</v>
      </c>
      <c r="X22" s="378">
        <v>76</v>
      </c>
      <c r="Y22" s="391">
        <f t="shared" si="0"/>
        <v>18</v>
      </c>
      <c r="Z22" s="477">
        <v>4</v>
      </c>
      <c r="AA22" s="107">
        <v>6</v>
      </c>
      <c r="AB22" s="107">
        <v>0</v>
      </c>
      <c r="AC22" s="107">
        <v>0</v>
      </c>
      <c r="AD22" s="107">
        <v>0</v>
      </c>
      <c r="AE22" s="107">
        <v>0</v>
      </c>
      <c r="AF22" s="107">
        <v>8</v>
      </c>
      <c r="AG22" s="107">
        <v>0</v>
      </c>
      <c r="AH22" s="107">
        <v>0</v>
      </c>
      <c r="AI22" s="107">
        <v>0</v>
      </c>
      <c r="AJ22" s="107">
        <v>0</v>
      </c>
      <c r="AK22" s="107">
        <v>0</v>
      </c>
      <c r="AL22" s="676">
        <f t="shared" si="2"/>
        <v>-0.7631578947368421</v>
      </c>
    </row>
    <row r="23" spans="2:38" ht="14.25" thickTop="1">
      <c r="B23" s="158"/>
      <c r="C23" s="156" t="s">
        <v>38</v>
      </c>
      <c r="D23" s="7">
        <f>D24+D25</f>
        <v>1412</v>
      </c>
      <c r="E23" s="7">
        <f>E24+E25</f>
        <v>1494</v>
      </c>
      <c r="F23" s="7">
        <v>1861</v>
      </c>
      <c r="G23" s="7">
        <v>2095</v>
      </c>
      <c r="H23" s="7">
        <v>1957</v>
      </c>
      <c r="I23" s="7">
        <v>1744</v>
      </c>
      <c r="J23" s="7">
        <v>1774</v>
      </c>
      <c r="K23" s="49">
        <v>1565</v>
      </c>
      <c r="L23" s="49">
        <v>1696</v>
      </c>
      <c r="M23" s="49">
        <v>1413</v>
      </c>
      <c r="N23" s="49">
        <v>1598</v>
      </c>
      <c r="O23" s="49">
        <f>O24+O25</f>
        <v>1649</v>
      </c>
      <c r="P23" s="53">
        <v>2106</v>
      </c>
      <c r="Q23" s="53">
        <v>2569</v>
      </c>
      <c r="R23" s="49">
        <v>2022</v>
      </c>
      <c r="S23" s="49">
        <v>1895</v>
      </c>
      <c r="T23" s="49">
        <v>1418</v>
      </c>
      <c r="U23" s="49">
        <v>1536</v>
      </c>
      <c r="V23" s="566">
        <v>1504</v>
      </c>
      <c r="W23" s="49">
        <v>1335</v>
      </c>
      <c r="X23" s="379">
        <v>1530</v>
      </c>
      <c r="Y23" s="392">
        <f t="shared" si="0"/>
        <v>1433</v>
      </c>
      <c r="Z23" s="409">
        <f aca="true" t="shared" si="20" ref="Z23:AH23">Z24+Z25</f>
        <v>131</v>
      </c>
      <c r="AA23" s="410">
        <f t="shared" si="20"/>
        <v>103</v>
      </c>
      <c r="AB23" s="410">
        <f t="shared" si="20"/>
        <v>129</v>
      </c>
      <c r="AC23" s="410">
        <f t="shared" si="20"/>
        <v>160</v>
      </c>
      <c r="AD23" s="410">
        <f t="shared" si="20"/>
        <v>129</v>
      </c>
      <c r="AE23" s="410">
        <f t="shared" si="20"/>
        <v>93</v>
      </c>
      <c r="AF23" s="410">
        <f t="shared" si="20"/>
        <v>166</v>
      </c>
      <c r="AG23" s="410">
        <f t="shared" si="20"/>
        <v>124</v>
      </c>
      <c r="AH23" s="410">
        <f t="shared" si="20"/>
        <v>113</v>
      </c>
      <c r="AI23" s="410">
        <f>AI24+AI25</f>
        <v>76</v>
      </c>
      <c r="AJ23" s="410">
        <f>AJ24+AJ25</f>
        <v>128</v>
      </c>
      <c r="AK23" s="410">
        <f>AK24+AK25</f>
        <v>81</v>
      </c>
      <c r="AL23" s="677">
        <f t="shared" si="2"/>
        <v>-0.06339869281045751</v>
      </c>
    </row>
    <row r="24" spans="2:38" ht="13.5">
      <c r="B24" s="153" t="s">
        <v>47</v>
      </c>
      <c r="C24" s="154" t="s">
        <v>40</v>
      </c>
      <c r="D24" s="4">
        <v>864</v>
      </c>
      <c r="E24" s="4">
        <v>885</v>
      </c>
      <c r="F24" s="4">
        <v>1029</v>
      </c>
      <c r="G24" s="4">
        <v>1182</v>
      </c>
      <c r="H24" s="4">
        <v>865</v>
      </c>
      <c r="I24" s="4">
        <v>801</v>
      </c>
      <c r="J24" s="4">
        <v>1012</v>
      </c>
      <c r="K24" s="50">
        <v>942</v>
      </c>
      <c r="L24" s="50">
        <v>840</v>
      </c>
      <c r="M24" s="50">
        <v>858</v>
      </c>
      <c r="N24" s="50">
        <v>1090</v>
      </c>
      <c r="O24" s="53">
        <v>1066</v>
      </c>
      <c r="P24" s="53">
        <v>1509</v>
      </c>
      <c r="Q24" s="53">
        <v>1809</v>
      </c>
      <c r="R24" s="53">
        <v>1449</v>
      </c>
      <c r="S24" s="53">
        <v>1446</v>
      </c>
      <c r="T24" s="53">
        <v>1178</v>
      </c>
      <c r="U24" s="53">
        <v>1312</v>
      </c>
      <c r="V24" s="565">
        <v>1346</v>
      </c>
      <c r="W24" s="53">
        <v>1228</v>
      </c>
      <c r="X24" s="377">
        <v>1354</v>
      </c>
      <c r="Y24" s="390">
        <f t="shared" si="0"/>
        <v>1349</v>
      </c>
      <c r="Z24" s="477">
        <v>117</v>
      </c>
      <c r="AA24" s="107">
        <v>103</v>
      </c>
      <c r="AB24" s="107">
        <v>111</v>
      </c>
      <c r="AC24" s="107">
        <v>136</v>
      </c>
      <c r="AD24" s="107">
        <v>129</v>
      </c>
      <c r="AE24" s="107">
        <v>85</v>
      </c>
      <c r="AF24" s="107">
        <v>166</v>
      </c>
      <c r="AG24" s="107">
        <v>124</v>
      </c>
      <c r="AH24" s="107">
        <v>113</v>
      </c>
      <c r="AI24" s="107">
        <v>76</v>
      </c>
      <c r="AJ24" s="107">
        <v>108</v>
      </c>
      <c r="AK24" s="107">
        <v>81</v>
      </c>
      <c r="AL24" s="203">
        <f t="shared" si="2"/>
        <v>-0.003692762186115214</v>
      </c>
    </row>
    <row r="25" spans="2:38" ht="14.25" thickBot="1">
      <c r="B25" s="151"/>
      <c r="C25" s="154" t="s">
        <v>27</v>
      </c>
      <c r="D25" s="4">
        <v>548</v>
      </c>
      <c r="E25" s="4">
        <v>609</v>
      </c>
      <c r="F25" s="4">
        <v>832</v>
      </c>
      <c r="G25" s="4">
        <v>913</v>
      </c>
      <c r="H25" s="4">
        <v>1092</v>
      </c>
      <c r="I25" s="4">
        <v>943</v>
      </c>
      <c r="J25" s="4">
        <v>762</v>
      </c>
      <c r="K25" s="52">
        <v>623</v>
      </c>
      <c r="L25" s="52">
        <v>856</v>
      </c>
      <c r="M25" s="51">
        <v>555</v>
      </c>
      <c r="N25" s="51">
        <v>508</v>
      </c>
      <c r="O25" s="51">
        <v>583</v>
      </c>
      <c r="P25" s="51">
        <v>597</v>
      </c>
      <c r="Q25" s="51">
        <v>760</v>
      </c>
      <c r="R25" s="417">
        <v>573</v>
      </c>
      <c r="S25" s="417">
        <v>449</v>
      </c>
      <c r="T25" s="417">
        <v>240</v>
      </c>
      <c r="U25" s="417">
        <v>224</v>
      </c>
      <c r="V25" s="567">
        <v>158</v>
      </c>
      <c r="W25" s="417">
        <v>107</v>
      </c>
      <c r="X25" s="380">
        <v>176</v>
      </c>
      <c r="Y25" s="397">
        <f t="shared" si="0"/>
        <v>84</v>
      </c>
      <c r="Z25" s="479">
        <v>14</v>
      </c>
      <c r="AA25" s="108">
        <v>0</v>
      </c>
      <c r="AB25" s="108">
        <v>18</v>
      </c>
      <c r="AC25" s="108">
        <v>24</v>
      </c>
      <c r="AD25" s="108">
        <v>0</v>
      </c>
      <c r="AE25" s="108">
        <v>8</v>
      </c>
      <c r="AF25" s="108">
        <v>0</v>
      </c>
      <c r="AG25" s="108">
        <v>0</v>
      </c>
      <c r="AH25" s="108">
        <v>0</v>
      </c>
      <c r="AI25" s="524">
        <v>0</v>
      </c>
      <c r="AJ25" s="527">
        <v>20</v>
      </c>
      <c r="AK25" s="528">
        <v>0</v>
      </c>
      <c r="AL25" s="678">
        <f t="shared" si="2"/>
        <v>-0.5227272727272727</v>
      </c>
    </row>
    <row r="26" spans="2:38" ht="14.25" thickTop="1">
      <c r="B26" s="158"/>
      <c r="C26" s="156" t="s">
        <v>38</v>
      </c>
      <c r="D26" s="7">
        <f>D27+D28</f>
        <v>1888</v>
      </c>
      <c r="E26" s="7">
        <f>E27+E28</f>
        <v>1388</v>
      </c>
      <c r="F26" s="7">
        <v>1371</v>
      </c>
      <c r="G26" s="7">
        <v>1906</v>
      </c>
      <c r="H26" s="7">
        <v>1675</v>
      </c>
      <c r="I26" s="7">
        <v>1315</v>
      </c>
      <c r="J26" s="7">
        <v>1669</v>
      </c>
      <c r="K26" s="53">
        <v>1427</v>
      </c>
      <c r="L26" s="53">
        <v>1361</v>
      </c>
      <c r="M26" s="49">
        <v>1476</v>
      </c>
      <c r="N26" s="49">
        <v>1861</v>
      </c>
      <c r="O26" s="49">
        <f>O27+O28</f>
        <v>1989</v>
      </c>
      <c r="P26" s="215">
        <v>2025</v>
      </c>
      <c r="Q26" s="215">
        <v>2214</v>
      </c>
      <c r="R26" s="414">
        <v>2196</v>
      </c>
      <c r="S26" s="53">
        <v>2343</v>
      </c>
      <c r="T26" s="53">
        <v>1587</v>
      </c>
      <c r="U26" s="53">
        <v>1612</v>
      </c>
      <c r="V26" s="565">
        <v>1443</v>
      </c>
      <c r="W26" s="53">
        <v>1621</v>
      </c>
      <c r="X26" s="377">
        <v>1941</v>
      </c>
      <c r="Y26" s="390">
        <f t="shared" si="0"/>
        <v>1452</v>
      </c>
      <c r="Z26" s="407">
        <f aca="true" t="shared" si="21" ref="Z26:AH26">Z27+Z28</f>
        <v>107</v>
      </c>
      <c r="AA26" s="408">
        <f t="shared" si="21"/>
        <v>99</v>
      </c>
      <c r="AB26" s="408">
        <f t="shared" si="21"/>
        <v>110</v>
      </c>
      <c r="AC26" s="408">
        <f t="shared" si="21"/>
        <v>121</v>
      </c>
      <c r="AD26" s="408">
        <f t="shared" si="21"/>
        <v>127</v>
      </c>
      <c r="AE26" s="408">
        <f t="shared" si="21"/>
        <v>142</v>
      </c>
      <c r="AF26" s="408">
        <f t="shared" si="21"/>
        <v>97</v>
      </c>
      <c r="AG26" s="408">
        <f t="shared" si="21"/>
        <v>119</v>
      </c>
      <c r="AH26" s="408">
        <f t="shared" si="21"/>
        <v>161</v>
      </c>
      <c r="AI26" s="408">
        <f>AI27+AI28</f>
        <v>92</v>
      </c>
      <c r="AJ26" s="408">
        <f>AJ27+AJ28</f>
        <v>123</v>
      </c>
      <c r="AK26" s="408">
        <f>AK27+AK28</f>
        <v>154</v>
      </c>
      <c r="AL26" s="203">
        <f t="shared" si="2"/>
        <v>-0.25193199381761977</v>
      </c>
    </row>
    <row r="27" spans="2:38" ht="13.5">
      <c r="B27" s="153" t="s">
        <v>48</v>
      </c>
      <c r="C27" s="154" t="s">
        <v>40</v>
      </c>
      <c r="D27" s="4">
        <v>821</v>
      </c>
      <c r="E27" s="4">
        <v>815</v>
      </c>
      <c r="F27" s="4">
        <v>785</v>
      </c>
      <c r="G27" s="4">
        <v>1065</v>
      </c>
      <c r="H27" s="4">
        <v>899</v>
      </c>
      <c r="I27" s="4">
        <v>813</v>
      </c>
      <c r="J27" s="4">
        <v>1081</v>
      </c>
      <c r="K27" s="50">
        <v>1033</v>
      </c>
      <c r="L27" s="50">
        <v>984</v>
      </c>
      <c r="M27" s="50">
        <v>1015</v>
      </c>
      <c r="N27" s="50">
        <v>1311</v>
      </c>
      <c r="O27" s="53">
        <v>1358</v>
      </c>
      <c r="P27" s="216">
        <v>1526</v>
      </c>
      <c r="Q27" s="216">
        <v>1610</v>
      </c>
      <c r="R27" s="414">
        <v>1453</v>
      </c>
      <c r="S27" s="53">
        <v>1622</v>
      </c>
      <c r="T27" s="53">
        <v>1235</v>
      </c>
      <c r="U27" s="53">
        <v>1405</v>
      </c>
      <c r="V27" s="565">
        <v>1327</v>
      </c>
      <c r="W27" s="53">
        <v>1380</v>
      </c>
      <c r="X27" s="377">
        <v>1789</v>
      </c>
      <c r="Y27" s="390">
        <f t="shared" si="0"/>
        <v>1367</v>
      </c>
      <c r="Z27" s="477">
        <v>107</v>
      </c>
      <c r="AA27" s="107">
        <v>99</v>
      </c>
      <c r="AB27" s="107">
        <v>91</v>
      </c>
      <c r="AC27" s="107">
        <v>121</v>
      </c>
      <c r="AD27" s="107">
        <v>98</v>
      </c>
      <c r="AE27" s="107">
        <v>134</v>
      </c>
      <c r="AF27" s="107">
        <v>97</v>
      </c>
      <c r="AG27" s="107">
        <v>111</v>
      </c>
      <c r="AH27" s="107">
        <v>161</v>
      </c>
      <c r="AI27" s="107">
        <v>92</v>
      </c>
      <c r="AJ27" s="107">
        <v>123</v>
      </c>
      <c r="AK27" s="107">
        <v>133</v>
      </c>
      <c r="AL27" s="203">
        <f t="shared" si="2"/>
        <v>-0.23588596981553941</v>
      </c>
    </row>
    <row r="28" spans="2:38" ht="14.25" thickBot="1">
      <c r="B28" s="151"/>
      <c r="C28" s="154" t="s">
        <v>27</v>
      </c>
      <c r="D28" s="4">
        <v>1067</v>
      </c>
      <c r="E28" s="4">
        <v>573</v>
      </c>
      <c r="F28" s="4">
        <v>586</v>
      </c>
      <c r="G28" s="4">
        <v>841</v>
      </c>
      <c r="H28" s="4">
        <v>776</v>
      </c>
      <c r="I28" s="4">
        <v>502</v>
      </c>
      <c r="J28" s="4">
        <v>588</v>
      </c>
      <c r="K28" s="51">
        <v>394</v>
      </c>
      <c r="L28" s="51">
        <v>377</v>
      </c>
      <c r="M28" s="51">
        <v>461</v>
      </c>
      <c r="N28" s="51">
        <v>550</v>
      </c>
      <c r="O28" s="51">
        <v>631</v>
      </c>
      <c r="P28" s="217">
        <v>499</v>
      </c>
      <c r="Q28" s="217">
        <v>604</v>
      </c>
      <c r="R28" s="284">
        <v>743</v>
      </c>
      <c r="S28" s="218">
        <v>721</v>
      </c>
      <c r="T28" s="218">
        <v>352</v>
      </c>
      <c r="U28" s="218">
        <v>207</v>
      </c>
      <c r="V28" s="534">
        <v>116</v>
      </c>
      <c r="W28" s="218">
        <v>241</v>
      </c>
      <c r="X28" s="378">
        <v>152</v>
      </c>
      <c r="Y28" s="390">
        <f t="shared" si="0"/>
        <v>85</v>
      </c>
      <c r="Z28" s="477">
        <v>0</v>
      </c>
      <c r="AA28" s="107">
        <v>0</v>
      </c>
      <c r="AB28" s="107">
        <v>19</v>
      </c>
      <c r="AC28" s="107">
        <v>0</v>
      </c>
      <c r="AD28" s="107">
        <v>29</v>
      </c>
      <c r="AE28" s="107">
        <v>8</v>
      </c>
      <c r="AF28" s="107">
        <v>0</v>
      </c>
      <c r="AG28" s="107">
        <v>8</v>
      </c>
      <c r="AH28" s="107">
        <v>0</v>
      </c>
      <c r="AI28" s="107">
        <v>0</v>
      </c>
      <c r="AJ28" s="107">
        <v>0</v>
      </c>
      <c r="AK28" s="107">
        <v>21</v>
      </c>
      <c r="AL28" s="676">
        <f t="shared" si="2"/>
        <v>-0.4407894736842105</v>
      </c>
    </row>
    <row r="29" spans="2:39" ht="14.25" thickTop="1">
      <c r="B29" s="158"/>
      <c r="C29" s="156" t="s">
        <v>38</v>
      </c>
      <c r="D29" s="7">
        <f>D30+D31</f>
        <v>504</v>
      </c>
      <c r="E29" s="7">
        <f>E30+E31</f>
        <v>477</v>
      </c>
      <c r="F29" s="7">
        <v>403</v>
      </c>
      <c r="G29" s="7">
        <v>502</v>
      </c>
      <c r="H29" s="7">
        <v>449</v>
      </c>
      <c r="I29" s="7">
        <v>351</v>
      </c>
      <c r="J29" s="7">
        <v>436</v>
      </c>
      <c r="K29" s="49">
        <v>334</v>
      </c>
      <c r="L29" s="49">
        <v>271</v>
      </c>
      <c r="M29" s="49">
        <v>426</v>
      </c>
      <c r="N29" s="49">
        <v>343</v>
      </c>
      <c r="O29" s="49">
        <f>O30+O31</f>
        <v>266</v>
      </c>
      <c r="P29" s="53">
        <v>191</v>
      </c>
      <c r="Q29" s="53">
        <v>206</v>
      </c>
      <c r="R29" s="49">
        <v>219</v>
      </c>
      <c r="S29" s="49">
        <v>214</v>
      </c>
      <c r="T29" s="49">
        <v>188</v>
      </c>
      <c r="U29" s="49">
        <v>252</v>
      </c>
      <c r="V29" s="566">
        <v>242</v>
      </c>
      <c r="W29" s="49">
        <v>311</v>
      </c>
      <c r="X29" s="379">
        <v>192</v>
      </c>
      <c r="Y29" s="392">
        <f t="shared" si="0"/>
        <v>189</v>
      </c>
      <c r="Z29" s="409">
        <f aca="true" t="shared" si="22" ref="Z29:AH29">Z30+Z31</f>
        <v>12</v>
      </c>
      <c r="AA29" s="410">
        <f t="shared" si="22"/>
        <v>13</v>
      </c>
      <c r="AB29" s="410">
        <f t="shared" si="22"/>
        <v>27</v>
      </c>
      <c r="AC29" s="410">
        <f t="shared" si="22"/>
        <v>18</v>
      </c>
      <c r="AD29" s="410">
        <f t="shared" si="22"/>
        <v>45</v>
      </c>
      <c r="AE29" s="410">
        <f t="shared" si="22"/>
        <v>8</v>
      </c>
      <c r="AF29" s="410">
        <f t="shared" si="22"/>
        <v>8</v>
      </c>
      <c r="AG29" s="410">
        <f t="shared" si="22"/>
        <v>19</v>
      </c>
      <c r="AH29" s="410">
        <f t="shared" si="22"/>
        <v>11</v>
      </c>
      <c r="AI29" s="410">
        <f>AI30+AI31</f>
        <v>5</v>
      </c>
      <c r="AJ29" s="410">
        <f>AJ30+AJ31</f>
        <v>8</v>
      </c>
      <c r="AK29" s="410">
        <f>AK30+AK31</f>
        <v>15</v>
      </c>
      <c r="AL29" s="677">
        <f t="shared" si="2"/>
        <v>-0.015625</v>
      </c>
      <c r="AM29" s="481"/>
    </row>
    <row r="30" spans="2:39" ht="13.5">
      <c r="B30" s="153" t="s">
        <v>49</v>
      </c>
      <c r="C30" s="154" t="s">
        <v>40</v>
      </c>
      <c r="D30" s="4">
        <v>358</v>
      </c>
      <c r="E30" s="4">
        <v>371</v>
      </c>
      <c r="F30" s="4">
        <v>354</v>
      </c>
      <c r="G30" s="4">
        <v>388</v>
      </c>
      <c r="H30" s="4">
        <v>332</v>
      </c>
      <c r="I30" s="4">
        <v>255</v>
      </c>
      <c r="J30" s="4">
        <v>298</v>
      </c>
      <c r="K30" s="50">
        <v>292</v>
      </c>
      <c r="L30" s="50">
        <v>195</v>
      </c>
      <c r="M30" s="50">
        <v>295</v>
      </c>
      <c r="N30" s="50">
        <v>267</v>
      </c>
      <c r="O30" s="53">
        <v>202</v>
      </c>
      <c r="P30" s="53">
        <v>179</v>
      </c>
      <c r="Q30" s="53">
        <v>22</v>
      </c>
      <c r="R30" s="53">
        <v>193</v>
      </c>
      <c r="S30" s="53">
        <v>194</v>
      </c>
      <c r="T30" s="53">
        <v>170</v>
      </c>
      <c r="U30" s="53">
        <v>229</v>
      </c>
      <c r="V30" s="565">
        <v>187</v>
      </c>
      <c r="W30" s="53">
        <v>293</v>
      </c>
      <c r="X30" s="377">
        <v>184</v>
      </c>
      <c r="Y30" s="390">
        <f t="shared" si="0"/>
        <v>183</v>
      </c>
      <c r="Z30" s="477">
        <v>12</v>
      </c>
      <c r="AA30" s="107">
        <v>13</v>
      </c>
      <c r="AB30" s="107">
        <v>27</v>
      </c>
      <c r="AC30" s="107">
        <v>18</v>
      </c>
      <c r="AD30" s="107">
        <v>45</v>
      </c>
      <c r="AE30" s="107">
        <v>8</v>
      </c>
      <c r="AF30" s="107">
        <v>8</v>
      </c>
      <c r="AG30" s="107">
        <v>13</v>
      </c>
      <c r="AH30" s="107">
        <v>11</v>
      </c>
      <c r="AI30" s="107">
        <v>5</v>
      </c>
      <c r="AJ30" s="107">
        <v>8</v>
      </c>
      <c r="AK30" s="107">
        <v>15</v>
      </c>
      <c r="AL30" s="203">
        <f t="shared" si="2"/>
        <v>-0.005434782608695652</v>
      </c>
      <c r="AM30" s="481"/>
    </row>
    <row r="31" spans="2:39" ht="14.25" thickBot="1">
      <c r="B31" s="151"/>
      <c r="C31" s="154" t="s">
        <v>27</v>
      </c>
      <c r="D31" s="4">
        <v>146</v>
      </c>
      <c r="E31" s="4">
        <v>106</v>
      </c>
      <c r="F31" s="4">
        <v>49</v>
      </c>
      <c r="G31" s="4">
        <v>114</v>
      </c>
      <c r="H31" s="4">
        <v>117</v>
      </c>
      <c r="I31" s="4">
        <v>96</v>
      </c>
      <c r="J31" s="4">
        <v>138</v>
      </c>
      <c r="K31" s="52">
        <v>42</v>
      </c>
      <c r="L31" s="52">
        <v>76</v>
      </c>
      <c r="M31" s="51">
        <v>131</v>
      </c>
      <c r="N31" s="51">
        <v>76</v>
      </c>
      <c r="O31" s="51">
        <v>64</v>
      </c>
      <c r="P31" s="51">
        <v>12</v>
      </c>
      <c r="Q31" s="51">
        <v>4</v>
      </c>
      <c r="R31" s="417">
        <v>26</v>
      </c>
      <c r="S31" s="417">
        <v>20</v>
      </c>
      <c r="T31" s="417">
        <v>18</v>
      </c>
      <c r="U31" s="417">
        <v>23</v>
      </c>
      <c r="V31" s="567">
        <v>55</v>
      </c>
      <c r="W31" s="417">
        <v>18</v>
      </c>
      <c r="X31" s="380">
        <v>8</v>
      </c>
      <c r="Y31" s="397">
        <f t="shared" si="0"/>
        <v>6</v>
      </c>
      <c r="Z31" s="479">
        <v>0</v>
      </c>
      <c r="AA31" s="108">
        <v>0</v>
      </c>
      <c r="AB31" s="108">
        <v>0</v>
      </c>
      <c r="AC31" s="108">
        <v>0</v>
      </c>
      <c r="AD31" s="108">
        <v>0</v>
      </c>
      <c r="AE31" s="108">
        <v>0</v>
      </c>
      <c r="AF31" s="108">
        <v>0</v>
      </c>
      <c r="AG31" s="108">
        <v>6</v>
      </c>
      <c r="AH31" s="108">
        <v>0</v>
      </c>
      <c r="AI31" s="524">
        <v>0</v>
      </c>
      <c r="AJ31" s="527">
        <v>0</v>
      </c>
      <c r="AK31" s="528">
        <v>0</v>
      </c>
      <c r="AL31" s="678">
        <f t="shared" si="2"/>
        <v>-0.25</v>
      </c>
      <c r="AM31" s="481"/>
    </row>
    <row r="32" spans="2:38" ht="14.25" thickTop="1">
      <c r="B32" s="158"/>
      <c r="C32" s="156" t="s">
        <v>38</v>
      </c>
      <c r="D32" s="7">
        <f>D33+D34</f>
        <v>809</v>
      </c>
      <c r="E32" s="7">
        <f>E33+E34</f>
        <v>858</v>
      </c>
      <c r="F32" s="7">
        <v>834</v>
      </c>
      <c r="G32" s="7">
        <v>1067</v>
      </c>
      <c r="H32" s="7">
        <v>874</v>
      </c>
      <c r="I32" s="7">
        <v>830</v>
      </c>
      <c r="J32" s="7">
        <v>789</v>
      </c>
      <c r="K32" s="53">
        <v>890</v>
      </c>
      <c r="L32" s="53">
        <v>754</v>
      </c>
      <c r="M32" s="49">
        <v>847</v>
      </c>
      <c r="N32" s="49">
        <v>615</v>
      </c>
      <c r="O32" s="49">
        <f>O33+O34</f>
        <v>646</v>
      </c>
      <c r="P32" s="215">
        <v>747</v>
      </c>
      <c r="Q32" s="215">
        <v>866</v>
      </c>
      <c r="R32" s="414">
        <v>568</v>
      </c>
      <c r="S32" s="53">
        <v>575</v>
      </c>
      <c r="T32" s="53">
        <v>449</v>
      </c>
      <c r="U32" s="53">
        <v>465</v>
      </c>
      <c r="V32" s="565">
        <v>394</v>
      </c>
      <c r="W32" s="53">
        <v>403</v>
      </c>
      <c r="X32" s="377">
        <v>508</v>
      </c>
      <c r="Y32" s="390">
        <f t="shared" si="0"/>
        <v>425</v>
      </c>
      <c r="Z32" s="407">
        <f aca="true" t="shared" si="23" ref="Z32:AH32">Z33+Z34</f>
        <v>39</v>
      </c>
      <c r="AA32" s="408">
        <f t="shared" si="23"/>
        <v>35</v>
      </c>
      <c r="AB32" s="408">
        <f t="shared" si="23"/>
        <v>28</v>
      </c>
      <c r="AC32" s="408">
        <f t="shared" si="23"/>
        <v>27</v>
      </c>
      <c r="AD32" s="408">
        <f t="shared" si="23"/>
        <v>37</v>
      </c>
      <c r="AE32" s="408">
        <f t="shared" si="23"/>
        <v>24</v>
      </c>
      <c r="AF32" s="408">
        <f t="shared" si="23"/>
        <v>45</v>
      </c>
      <c r="AG32" s="408">
        <f t="shared" si="23"/>
        <v>47</v>
      </c>
      <c r="AH32" s="408">
        <f t="shared" si="23"/>
        <v>25</v>
      </c>
      <c r="AI32" s="408">
        <f>AI33+AI34</f>
        <v>23</v>
      </c>
      <c r="AJ32" s="408">
        <f>AJ33+AJ34</f>
        <v>45</v>
      </c>
      <c r="AK32" s="408">
        <f>AK33+AK34</f>
        <v>50</v>
      </c>
      <c r="AL32" s="203">
        <f t="shared" si="2"/>
        <v>-0.16338582677165353</v>
      </c>
    </row>
    <row r="33" spans="2:38" ht="13.5">
      <c r="B33" s="153" t="s">
        <v>50</v>
      </c>
      <c r="C33" s="154" t="s">
        <v>40</v>
      </c>
      <c r="D33" s="4">
        <v>448</v>
      </c>
      <c r="E33" s="4">
        <v>518</v>
      </c>
      <c r="F33" s="4">
        <v>615</v>
      </c>
      <c r="G33" s="4">
        <v>722</v>
      </c>
      <c r="H33" s="4">
        <v>591</v>
      </c>
      <c r="I33" s="4">
        <v>529</v>
      </c>
      <c r="J33" s="4">
        <v>517</v>
      </c>
      <c r="K33" s="50">
        <v>558</v>
      </c>
      <c r="L33" s="50">
        <v>440</v>
      </c>
      <c r="M33" s="50">
        <v>407</v>
      </c>
      <c r="N33" s="50">
        <v>491</v>
      </c>
      <c r="O33" s="53">
        <v>506</v>
      </c>
      <c r="P33" s="216">
        <v>473</v>
      </c>
      <c r="Q33" s="216">
        <v>457</v>
      </c>
      <c r="R33" s="414">
        <v>476</v>
      </c>
      <c r="S33" s="53">
        <v>469</v>
      </c>
      <c r="T33" s="53">
        <v>361</v>
      </c>
      <c r="U33" s="53">
        <v>405</v>
      </c>
      <c r="V33" s="565">
        <v>362</v>
      </c>
      <c r="W33" s="53">
        <v>373</v>
      </c>
      <c r="X33" s="377">
        <v>470</v>
      </c>
      <c r="Y33" s="390">
        <f t="shared" si="0"/>
        <v>377</v>
      </c>
      <c r="Z33" s="477">
        <v>25</v>
      </c>
      <c r="AA33" s="107">
        <v>35</v>
      </c>
      <c r="AB33" s="107">
        <v>22</v>
      </c>
      <c r="AC33" s="107">
        <v>27</v>
      </c>
      <c r="AD33" s="107">
        <v>29</v>
      </c>
      <c r="AE33" s="107">
        <v>24</v>
      </c>
      <c r="AF33" s="107">
        <v>37</v>
      </c>
      <c r="AG33" s="107">
        <v>35</v>
      </c>
      <c r="AH33" s="107">
        <v>25</v>
      </c>
      <c r="AI33" s="107">
        <v>23</v>
      </c>
      <c r="AJ33" s="107">
        <v>45</v>
      </c>
      <c r="AK33" s="107">
        <v>50</v>
      </c>
      <c r="AL33" s="203">
        <f t="shared" si="2"/>
        <v>-0.19787234042553192</v>
      </c>
    </row>
    <row r="34" spans="2:38" ht="14.25" thickBot="1">
      <c r="B34" s="151"/>
      <c r="C34" s="154" t="s">
        <v>27</v>
      </c>
      <c r="D34" s="4">
        <v>361</v>
      </c>
      <c r="E34" s="4">
        <v>340</v>
      </c>
      <c r="F34" s="4">
        <v>219</v>
      </c>
      <c r="G34" s="4">
        <v>345</v>
      </c>
      <c r="H34" s="4">
        <v>283</v>
      </c>
      <c r="I34" s="4">
        <v>301</v>
      </c>
      <c r="J34" s="4">
        <v>272</v>
      </c>
      <c r="K34" s="51">
        <v>332</v>
      </c>
      <c r="L34" s="51">
        <v>314</v>
      </c>
      <c r="M34" s="51">
        <v>440</v>
      </c>
      <c r="N34" s="51">
        <v>124</v>
      </c>
      <c r="O34" s="51">
        <v>140</v>
      </c>
      <c r="P34" s="217">
        <v>274</v>
      </c>
      <c r="Q34" s="217">
        <v>409</v>
      </c>
      <c r="R34" s="284">
        <v>92</v>
      </c>
      <c r="S34" s="218">
        <v>106</v>
      </c>
      <c r="T34" s="218">
        <v>88</v>
      </c>
      <c r="U34" s="218">
        <v>60</v>
      </c>
      <c r="V34" s="534">
        <v>32</v>
      </c>
      <c r="W34" s="218">
        <v>30</v>
      </c>
      <c r="X34" s="378">
        <v>38</v>
      </c>
      <c r="Y34" s="390">
        <f t="shared" si="0"/>
        <v>48</v>
      </c>
      <c r="Z34" s="477">
        <v>14</v>
      </c>
      <c r="AA34" s="107">
        <v>0</v>
      </c>
      <c r="AB34" s="107">
        <v>6</v>
      </c>
      <c r="AC34" s="107">
        <v>0</v>
      </c>
      <c r="AD34" s="107">
        <v>8</v>
      </c>
      <c r="AE34" s="107">
        <v>0</v>
      </c>
      <c r="AF34" s="107">
        <v>8</v>
      </c>
      <c r="AG34" s="107">
        <v>12</v>
      </c>
      <c r="AH34" s="107">
        <v>0</v>
      </c>
      <c r="AI34" s="107">
        <v>0</v>
      </c>
      <c r="AJ34" s="107">
        <v>0</v>
      </c>
      <c r="AK34" s="107">
        <v>0</v>
      </c>
      <c r="AL34" s="676">
        <f t="shared" si="2"/>
        <v>0.2631578947368421</v>
      </c>
    </row>
    <row r="35" spans="2:38" ht="14.25" thickTop="1">
      <c r="B35" s="158"/>
      <c r="C35" s="156" t="s">
        <v>38</v>
      </c>
      <c r="D35" s="7">
        <f>D36+D37</f>
        <v>556</v>
      </c>
      <c r="E35" s="7">
        <f>E36+E37</f>
        <v>457</v>
      </c>
      <c r="F35" s="7">
        <v>566</v>
      </c>
      <c r="G35" s="7">
        <v>638</v>
      </c>
      <c r="H35" s="7">
        <v>458</v>
      </c>
      <c r="I35" s="7">
        <v>408</v>
      </c>
      <c r="J35" s="7">
        <v>289</v>
      </c>
      <c r="K35" s="49">
        <v>461</v>
      </c>
      <c r="L35" s="49">
        <v>337</v>
      </c>
      <c r="M35" s="49">
        <v>456</v>
      </c>
      <c r="N35" s="49">
        <v>386</v>
      </c>
      <c r="O35" s="49">
        <f>O36+O37</f>
        <v>225</v>
      </c>
      <c r="P35" s="215">
        <v>312</v>
      </c>
      <c r="Q35" s="215">
        <v>356</v>
      </c>
      <c r="R35" s="419">
        <v>440</v>
      </c>
      <c r="S35" s="422">
        <v>456</v>
      </c>
      <c r="T35" s="422">
        <v>393</v>
      </c>
      <c r="U35" s="422">
        <v>394</v>
      </c>
      <c r="V35" s="568">
        <v>351</v>
      </c>
      <c r="W35" s="422">
        <v>319</v>
      </c>
      <c r="X35" s="385">
        <v>461</v>
      </c>
      <c r="Y35" s="403">
        <f t="shared" si="0"/>
        <v>401</v>
      </c>
      <c r="Z35" s="404">
        <f aca="true" t="shared" si="24" ref="Z35:AH35">Z36+Z37</f>
        <v>29</v>
      </c>
      <c r="AA35" s="405">
        <f t="shared" si="24"/>
        <v>15</v>
      </c>
      <c r="AB35" s="405">
        <f t="shared" si="24"/>
        <v>21</v>
      </c>
      <c r="AC35" s="405">
        <f t="shared" si="24"/>
        <v>59</v>
      </c>
      <c r="AD35" s="405">
        <f t="shared" si="24"/>
        <v>28</v>
      </c>
      <c r="AE35" s="405">
        <f t="shared" si="24"/>
        <v>27</v>
      </c>
      <c r="AF35" s="405">
        <f t="shared" si="24"/>
        <v>46</v>
      </c>
      <c r="AG35" s="405">
        <f t="shared" si="24"/>
        <v>42</v>
      </c>
      <c r="AH35" s="405">
        <f t="shared" si="24"/>
        <v>37</v>
      </c>
      <c r="AI35" s="405">
        <f>AI36+AI37</f>
        <v>33</v>
      </c>
      <c r="AJ35" s="405">
        <f>AJ36+AJ37</f>
        <v>34</v>
      </c>
      <c r="AK35" s="405">
        <f>AK36+AK37</f>
        <v>30</v>
      </c>
      <c r="AL35" s="677">
        <f t="shared" si="2"/>
        <v>-0.1301518438177874</v>
      </c>
    </row>
    <row r="36" spans="2:38" ht="13.5">
      <c r="B36" s="153" t="s">
        <v>51</v>
      </c>
      <c r="C36" s="154" t="s">
        <v>40</v>
      </c>
      <c r="D36" s="4">
        <v>340</v>
      </c>
      <c r="E36" s="4">
        <v>358</v>
      </c>
      <c r="F36" s="4">
        <v>319</v>
      </c>
      <c r="G36" s="4">
        <v>388</v>
      </c>
      <c r="H36" s="4">
        <v>304</v>
      </c>
      <c r="I36" s="4">
        <v>310</v>
      </c>
      <c r="J36" s="4">
        <v>289</v>
      </c>
      <c r="K36" s="50">
        <v>293</v>
      </c>
      <c r="L36" s="50">
        <v>257</v>
      </c>
      <c r="M36" s="50">
        <v>310</v>
      </c>
      <c r="N36" s="50">
        <v>291</v>
      </c>
      <c r="O36" s="53">
        <v>213</v>
      </c>
      <c r="P36" s="216">
        <v>192</v>
      </c>
      <c r="Q36" s="216">
        <v>314</v>
      </c>
      <c r="R36" s="420">
        <v>403</v>
      </c>
      <c r="S36" s="53">
        <v>392</v>
      </c>
      <c r="T36" s="53">
        <v>389</v>
      </c>
      <c r="U36" s="53">
        <v>368</v>
      </c>
      <c r="V36" s="565">
        <v>345</v>
      </c>
      <c r="W36" s="53">
        <v>319</v>
      </c>
      <c r="X36" s="377">
        <v>449</v>
      </c>
      <c r="Y36" s="390">
        <f t="shared" si="0"/>
        <v>365</v>
      </c>
      <c r="Z36" s="477">
        <v>29</v>
      </c>
      <c r="AA36" s="107">
        <v>15</v>
      </c>
      <c r="AB36" s="107">
        <v>21</v>
      </c>
      <c r="AC36" s="107">
        <v>23</v>
      </c>
      <c r="AD36" s="107">
        <v>28</v>
      </c>
      <c r="AE36" s="107">
        <v>27</v>
      </c>
      <c r="AF36" s="107">
        <v>46</v>
      </c>
      <c r="AG36" s="107">
        <v>42</v>
      </c>
      <c r="AH36" s="107">
        <v>37</v>
      </c>
      <c r="AI36" s="107">
        <v>33</v>
      </c>
      <c r="AJ36" s="107">
        <v>34</v>
      </c>
      <c r="AK36" s="107">
        <v>30</v>
      </c>
      <c r="AL36" s="203">
        <f t="shared" si="2"/>
        <v>-0.1870824053452116</v>
      </c>
    </row>
    <row r="37" spans="2:38" ht="14.25" thickBot="1">
      <c r="B37" s="151"/>
      <c r="C37" s="154" t="s">
        <v>27</v>
      </c>
      <c r="D37" s="4">
        <v>216</v>
      </c>
      <c r="E37" s="4">
        <v>99</v>
      </c>
      <c r="F37" s="4">
        <v>247</v>
      </c>
      <c r="G37" s="4">
        <v>250</v>
      </c>
      <c r="H37" s="4">
        <v>154</v>
      </c>
      <c r="I37" s="4">
        <v>98</v>
      </c>
      <c r="J37" s="4">
        <v>0</v>
      </c>
      <c r="K37" s="52">
        <v>168</v>
      </c>
      <c r="L37" s="52">
        <v>80</v>
      </c>
      <c r="M37" s="51">
        <v>146</v>
      </c>
      <c r="N37" s="51">
        <v>95</v>
      </c>
      <c r="O37" s="51">
        <v>12</v>
      </c>
      <c r="P37" s="217">
        <v>120</v>
      </c>
      <c r="Q37" s="217">
        <v>42</v>
      </c>
      <c r="R37" s="421">
        <v>37</v>
      </c>
      <c r="S37" s="435">
        <v>64</v>
      </c>
      <c r="T37" s="435">
        <v>4</v>
      </c>
      <c r="U37" s="435">
        <v>26</v>
      </c>
      <c r="V37" s="570">
        <v>6</v>
      </c>
      <c r="W37" s="417">
        <v>0</v>
      </c>
      <c r="X37" s="380">
        <v>12</v>
      </c>
      <c r="Y37" s="397">
        <f aca="true" t="shared" si="25" ref="Y37:Y68">SUM(Z37:AK37)</f>
        <v>36</v>
      </c>
      <c r="Z37" s="479">
        <v>0</v>
      </c>
      <c r="AA37" s="108">
        <v>0</v>
      </c>
      <c r="AB37" s="108">
        <v>0</v>
      </c>
      <c r="AC37" s="108">
        <v>36</v>
      </c>
      <c r="AD37" s="108">
        <v>0</v>
      </c>
      <c r="AE37" s="108">
        <v>0</v>
      </c>
      <c r="AF37" s="108">
        <v>0</v>
      </c>
      <c r="AG37" s="108">
        <v>0</v>
      </c>
      <c r="AH37" s="108">
        <v>0</v>
      </c>
      <c r="AI37" s="524">
        <v>0</v>
      </c>
      <c r="AJ37" s="527">
        <v>0</v>
      </c>
      <c r="AK37" s="528">
        <v>0</v>
      </c>
      <c r="AL37" s="678">
        <f t="shared" si="2"/>
        <v>2</v>
      </c>
    </row>
    <row r="38" spans="2:39" ht="14.25" thickTop="1">
      <c r="B38" s="158"/>
      <c r="C38" s="156" t="s">
        <v>38</v>
      </c>
      <c r="D38" s="7">
        <f>D39+D40</f>
        <v>738</v>
      </c>
      <c r="E38" s="7">
        <f>E39+E40</f>
        <v>654</v>
      </c>
      <c r="F38" s="7">
        <v>627</v>
      </c>
      <c r="G38" s="7">
        <v>731</v>
      </c>
      <c r="H38" s="7">
        <v>598</v>
      </c>
      <c r="I38" s="7">
        <v>486</v>
      </c>
      <c r="J38" s="7">
        <v>378</v>
      </c>
      <c r="K38" s="53">
        <v>410</v>
      </c>
      <c r="L38" s="53">
        <v>358</v>
      </c>
      <c r="M38" s="49">
        <v>362</v>
      </c>
      <c r="N38" s="49">
        <v>369</v>
      </c>
      <c r="O38" s="49">
        <f>O39+O40</f>
        <v>456</v>
      </c>
      <c r="P38" s="53">
        <v>403</v>
      </c>
      <c r="Q38" s="53">
        <v>503</v>
      </c>
      <c r="R38" s="53">
        <v>302</v>
      </c>
      <c r="S38" s="53">
        <v>277</v>
      </c>
      <c r="T38" s="53">
        <v>429</v>
      </c>
      <c r="U38" s="53">
        <v>443</v>
      </c>
      <c r="V38" s="565">
        <v>331</v>
      </c>
      <c r="W38" s="53">
        <v>427</v>
      </c>
      <c r="X38" s="377">
        <v>463</v>
      </c>
      <c r="Y38" s="390">
        <f t="shared" si="25"/>
        <v>335</v>
      </c>
      <c r="Z38" s="407">
        <f aca="true" t="shared" si="26" ref="Z38:AH38">Z39+Z40</f>
        <v>29</v>
      </c>
      <c r="AA38" s="408">
        <f t="shared" si="26"/>
        <v>12</v>
      </c>
      <c r="AB38" s="408">
        <f t="shared" si="26"/>
        <v>34</v>
      </c>
      <c r="AC38" s="408">
        <f t="shared" si="26"/>
        <v>10</v>
      </c>
      <c r="AD38" s="408">
        <f t="shared" si="26"/>
        <v>26</v>
      </c>
      <c r="AE38" s="408">
        <f t="shared" si="26"/>
        <v>25</v>
      </c>
      <c r="AF38" s="408">
        <f t="shared" si="26"/>
        <v>31</v>
      </c>
      <c r="AG38" s="408">
        <f t="shared" si="26"/>
        <v>54</v>
      </c>
      <c r="AH38" s="408">
        <f t="shared" si="26"/>
        <v>39</v>
      </c>
      <c r="AI38" s="408">
        <f>AI39+AI40</f>
        <v>21</v>
      </c>
      <c r="AJ38" s="408">
        <f>AJ39+AJ40</f>
        <v>21</v>
      </c>
      <c r="AK38" s="408">
        <f>AK39+AK40</f>
        <v>33</v>
      </c>
      <c r="AL38" s="203">
        <f t="shared" si="2"/>
        <v>-0.27645788336933047</v>
      </c>
      <c r="AM38" s="481"/>
    </row>
    <row r="39" spans="2:39" ht="13.5">
      <c r="B39" s="153" t="s">
        <v>52</v>
      </c>
      <c r="C39" s="154" t="s">
        <v>40</v>
      </c>
      <c r="D39" s="4">
        <v>523</v>
      </c>
      <c r="E39" s="4">
        <v>526</v>
      </c>
      <c r="F39" s="4">
        <v>476</v>
      </c>
      <c r="G39" s="4">
        <v>553</v>
      </c>
      <c r="H39" s="4">
        <v>361</v>
      </c>
      <c r="I39" s="4">
        <v>354</v>
      </c>
      <c r="J39" s="4">
        <v>345</v>
      </c>
      <c r="K39" s="50">
        <v>348</v>
      </c>
      <c r="L39" s="50">
        <v>297</v>
      </c>
      <c r="M39" s="50">
        <v>312</v>
      </c>
      <c r="N39" s="50">
        <v>348</v>
      </c>
      <c r="O39" s="53">
        <v>418</v>
      </c>
      <c r="P39" s="53">
        <v>339</v>
      </c>
      <c r="Q39" s="53">
        <v>399</v>
      </c>
      <c r="R39" s="53">
        <v>259</v>
      </c>
      <c r="S39" s="53">
        <v>256</v>
      </c>
      <c r="T39" s="53">
        <v>343</v>
      </c>
      <c r="U39" s="53">
        <v>427</v>
      </c>
      <c r="V39" s="565">
        <v>325</v>
      </c>
      <c r="W39" s="53">
        <v>400</v>
      </c>
      <c r="X39" s="377">
        <v>451</v>
      </c>
      <c r="Y39" s="390">
        <f t="shared" si="25"/>
        <v>327</v>
      </c>
      <c r="Z39" s="477">
        <v>29</v>
      </c>
      <c r="AA39" s="107">
        <v>12</v>
      </c>
      <c r="AB39" s="107">
        <v>34</v>
      </c>
      <c r="AC39" s="107">
        <v>10</v>
      </c>
      <c r="AD39" s="107">
        <v>26</v>
      </c>
      <c r="AE39" s="107">
        <v>25</v>
      </c>
      <c r="AF39" s="107">
        <v>23</v>
      </c>
      <c r="AG39" s="107">
        <v>54</v>
      </c>
      <c r="AH39" s="107">
        <v>39</v>
      </c>
      <c r="AI39" s="107">
        <v>21</v>
      </c>
      <c r="AJ39" s="107">
        <v>21</v>
      </c>
      <c r="AK39" s="107">
        <v>33</v>
      </c>
      <c r="AL39" s="203">
        <f t="shared" si="2"/>
        <v>-0.2749445676274945</v>
      </c>
      <c r="AM39" s="481"/>
    </row>
    <row r="40" spans="2:39" ht="14.25" thickBot="1">
      <c r="B40" s="151"/>
      <c r="C40" s="154" t="s">
        <v>27</v>
      </c>
      <c r="D40" s="4">
        <v>215</v>
      </c>
      <c r="E40" s="4">
        <v>128</v>
      </c>
      <c r="F40" s="4">
        <v>151</v>
      </c>
      <c r="G40" s="4">
        <v>178</v>
      </c>
      <c r="H40" s="4">
        <v>237</v>
      </c>
      <c r="I40" s="4">
        <v>132</v>
      </c>
      <c r="J40" s="4">
        <v>33</v>
      </c>
      <c r="K40" s="51">
        <v>62</v>
      </c>
      <c r="L40" s="51">
        <v>61</v>
      </c>
      <c r="M40" s="51">
        <v>50</v>
      </c>
      <c r="N40" s="51">
        <v>21</v>
      </c>
      <c r="O40" s="51">
        <v>38</v>
      </c>
      <c r="P40" s="51">
        <v>64</v>
      </c>
      <c r="Q40" s="51">
        <v>104</v>
      </c>
      <c r="R40" s="218">
        <v>43</v>
      </c>
      <c r="S40" s="218">
        <v>21</v>
      </c>
      <c r="T40" s="218">
        <v>86</v>
      </c>
      <c r="U40" s="218">
        <v>16</v>
      </c>
      <c r="V40" s="534">
        <v>6</v>
      </c>
      <c r="W40" s="218">
        <v>27</v>
      </c>
      <c r="X40" s="378">
        <v>12</v>
      </c>
      <c r="Y40" s="390">
        <f t="shared" si="25"/>
        <v>8</v>
      </c>
      <c r="Z40" s="477">
        <v>0</v>
      </c>
      <c r="AA40" s="107">
        <v>0</v>
      </c>
      <c r="AB40" s="107">
        <v>0</v>
      </c>
      <c r="AC40" s="107">
        <v>0</v>
      </c>
      <c r="AD40" s="107">
        <v>0</v>
      </c>
      <c r="AE40" s="107">
        <v>0</v>
      </c>
      <c r="AF40" s="107">
        <v>8</v>
      </c>
      <c r="AG40" s="107">
        <v>0</v>
      </c>
      <c r="AH40" s="107">
        <v>0</v>
      </c>
      <c r="AI40" s="107">
        <v>0</v>
      </c>
      <c r="AJ40" s="107">
        <v>0</v>
      </c>
      <c r="AK40" s="107">
        <v>0</v>
      </c>
      <c r="AL40" s="676">
        <f t="shared" si="2"/>
        <v>-0.3333333333333333</v>
      </c>
      <c r="AM40" s="481"/>
    </row>
    <row r="41" spans="2:38" ht="14.25" thickTop="1">
      <c r="B41" s="158"/>
      <c r="C41" s="156" t="s">
        <v>38</v>
      </c>
      <c r="D41" s="7">
        <f>D42+D43</f>
        <v>519</v>
      </c>
      <c r="E41" s="7">
        <f>E42+E43</f>
        <v>541</v>
      </c>
      <c r="F41" s="7">
        <v>507</v>
      </c>
      <c r="G41" s="7">
        <v>608</v>
      </c>
      <c r="H41" s="7">
        <v>516</v>
      </c>
      <c r="I41" s="7">
        <v>338</v>
      </c>
      <c r="J41" s="7">
        <v>324</v>
      </c>
      <c r="K41" s="49">
        <v>358</v>
      </c>
      <c r="L41" s="49">
        <v>306</v>
      </c>
      <c r="M41" s="49">
        <v>324</v>
      </c>
      <c r="N41" s="49">
        <v>217</v>
      </c>
      <c r="O41" s="49">
        <f>O42+O43</f>
        <v>242</v>
      </c>
      <c r="P41" s="215">
        <v>319</v>
      </c>
      <c r="Q41" s="215">
        <v>344</v>
      </c>
      <c r="R41" s="419">
        <v>256</v>
      </c>
      <c r="S41" s="422">
        <v>297</v>
      </c>
      <c r="T41" s="422">
        <v>205</v>
      </c>
      <c r="U41" s="422">
        <v>208</v>
      </c>
      <c r="V41" s="568">
        <v>223</v>
      </c>
      <c r="W41" s="422">
        <v>228</v>
      </c>
      <c r="X41" s="385">
        <v>239</v>
      </c>
      <c r="Y41" s="403">
        <f t="shared" si="25"/>
        <v>237</v>
      </c>
      <c r="Z41" s="404">
        <f aca="true" t="shared" si="27" ref="Z41:AH41">Z42+Z43</f>
        <v>14</v>
      </c>
      <c r="AA41" s="405">
        <f t="shared" si="27"/>
        <v>12</v>
      </c>
      <c r="AB41" s="405">
        <f t="shared" si="27"/>
        <v>22</v>
      </c>
      <c r="AC41" s="405">
        <f t="shared" si="27"/>
        <v>21</v>
      </c>
      <c r="AD41" s="405">
        <f t="shared" si="27"/>
        <v>14</v>
      </c>
      <c r="AE41" s="405">
        <f t="shared" si="27"/>
        <v>15</v>
      </c>
      <c r="AF41" s="405">
        <f t="shared" si="27"/>
        <v>30</v>
      </c>
      <c r="AG41" s="405">
        <f t="shared" si="27"/>
        <v>43</v>
      </c>
      <c r="AH41" s="405">
        <f t="shared" si="27"/>
        <v>16</v>
      </c>
      <c r="AI41" s="405">
        <f>AI42+AI43</f>
        <v>19</v>
      </c>
      <c r="AJ41" s="405">
        <f>AJ42+AJ43</f>
        <v>10</v>
      </c>
      <c r="AK41" s="405">
        <f>AK42+AK43</f>
        <v>21</v>
      </c>
      <c r="AL41" s="677">
        <f t="shared" si="2"/>
        <v>-0.008368200836820083</v>
      </c>
    </row>
    <row r="42" spans="2:38" ht="13.5">
      <c r="B42" s="153" t="s">
        <v>53</v>
      </c>
      <c r="C42" s="154" t="s">
        <v>40</v>
      </c>
      <c r="D42" s="4">
        <v>401</v>
      </c>
      <c r="E42" s="4">
        <v>463</v>
      </c>
      <c r="F42" s="4">
        <v>356</v>
      </c>
      <c r="G42" s="4">
        <v>439</v>
      </c>
      <c r="H42" s="4">
        <v>324</v>
      </c>
      <c r="I42" s="4">
        <v>302</v>
      </c>
      <c r="J42" s="4">
        <v>260</v>
      </c>
      <c r="K42" s="50">
        <v>266</v>
      </c>
      <c r="L42" s="50">
        <v>206</v>
      </c>
      <c r="M42" s="50">
        <v>242</v>
      </c>
      <c r="N42" s="50">
        <v>203</v>
      </c>
      <c r="O42" s="53">
        <v>222</v>
      </c>
      <c r="P42" s="216">
        <v>260</v>
      </c>
      <c r="Q42" s="216">
        <v>304</v>
      </c>
      <c r="R42" s="420">
        <v>195</v>
      </c>
      <c r="S42" s="53">
        <v>253</v>
      </c>
      <c r="T42" s="53">
        <v>203</v>
      </c>
      <c r="U42" s="53">
        <v>208</v>
      </c>
      <c r="V42" s="565">
        <v>223</v>
      </c>
      <c r="W42" s="53">
        <v>228</v>
      </c>
      <c r="X42" s="377">
        <v>239</v>
      </c>
      <c r="Y42" s="390">
        <f t="shared" si="25"/>
        <v>207</v>
      </c>
      <c r="Z42" s="477">
        <v>14</v>
      </c>
      <c r="AA42" s="107">
        <v>12</v>
      </c>
      <c r="AB42" s="107">
        <v>22</v>
      </c>
      <c r="AC42" s="107">
        <v>21</v>
      </c>
      <c r="AD42" s="107">
        <v>14</v>
      </c>
      <c r="AE42" s="107">
        <v>15</v>
      </c>
      <c r="AF42" s="107">
        <v>30</v>
      </c>
      <c r="AG42" s="107">
        <v>13</v>
      </c>
      <c r="AH42" s="107">
        <v>16</v>
      </c>
      <c r="AI42" s="107">
        <v>19</v>
      </c>
      <c r="AJ42" s="107">
        <v>10</v>
      </c>
      <c r="AK42" s="107">
        <v>21</v>
      </c>
      <c r="AL42" s="203">
        <f t="shared" si="2"/>
        <v>-0.13389121338912133</v>
      </c>
    </row>
    <row r="43" spans="2:38" ht="14.25" thickBot="1">
      <c r="B43" s="151"/>
      <c r="C43" s="154" t="s">
        <v>27</v>
      </c>
      <c r="D43" s="4">
        <v>118</v>
      </c>
      <c r="E43" s="4">
        <v>78</v>
      </c>
      <c r="F43" s="4">
        <v>151</v>
      </c>
      <c r="G43" s="4">
        <v>169</v>
      </c>
      <c r="H43" s="4">
        <v>192</v>
      </c>
      <c r="I43" s="4">
        <v>36</v>
      </c>
      <c r="J43" s="4">
        <v>64</v>
      </c>
      <c r="K43" s="52">
        <v>92</v>
      </c>
      <c r="L43" s="52">
        <v>100</v>
      </c>
      <c r="M43" s="51">
        <v>82</v>
      </c>
      <c r="N43" s="51">
        <v>14</v>
      </c>
      <c r="O43" s="51">
        <v>20</v>
      </c>
      <c r="P43" s="217">
        <v>59</v>
      </c>
      <c r="Q43" s="217">
        <v>40</v>
      </c>
      <c r="R43" s="421">
        <v>61</v>
      </c>
      <c r="S43" s="435">
        <v>44</v>
      </c>
      <c r="T43" s="435">
        <v>2</v>
      </c>
      <c r="U43" s="435">
        <v>0</v>
      </c>
      <c r="V43" s="534">
        <v>0</v>
      </c>
      <c r="W43" s="218">
        <v>0</v>
      </c>
      <c r="X43" s="378">
        <v>0</v>
      </c>
      <c r="Y43" s="390">
        <f t="shared" si="25"/>
        <v>30</v>
      </c>
      <c r="Z43" s="477">
        <v>0</v>
      </c>
      <c r="AA43" s="107">
        <v>0</v>
      </c>
      <c r="AB43" s="107">
        <v>0</v>
      </c>
      <c r="AC43" s="107">
        <v>0</v>
      </c>
      <c r="AD43" s="107">
        <v>0</v>
      </c>
      <c r="AE43" s="107">
        <v>0</v>
      </c>
      <c r="AF43" s="107">
        <v>0</v>
      </c>
      <c r="AG43" s="107">
        <v>30</v>
      </c>
      <c r="AH43" s="107">
        <v>0</v>
      </c>
      <c r="AI43" s="107">
        <v>0</v>
      </c>
      <c r="AJ43" s="107">
        <v>0</v>
      </c>
      <c r="AK43" s="107">
        <v>0</v>
      </c>
      <c r="AL43" s="679" t="s">
        <v>223</v>
      </c>
    </row>
    <row r="44" spans="2:38" ht="14.25" thickTop="1">
      <c r="B44" s="158"/>
      <c r="C44" s="156" t="s">
        <v>38</v>
      </c>
      <c r="D44" s="7">
        <f>D45+D46</f>
        <v>561</v>
      </c>
      <c r="E44" s="7">
        <f>E45+E46</f>
        <v>579</v>
      </c>
      <c r="F44" s="7">
        <v>659</v>
      </c>
      <c r="G44" s="7">
        <v>656</v>
      </c>
      <c r="H44" s="7">
        <v>466</v>
      </c>
      <c r="I44" s="7">
        <v>467</v>
      </c>
      <c r="J44" s="7">
        <v>407</v>
      </c>
      <c r="K44" s="53">
        <v>350</v>
      </c>
      <c r="L44" s="53">
        <v>314</v>
      </c>
      <c r="M44" s="49">
        <v>368</v>
      </c>
      <c r="N44" s="49">
        <v>276</v>
      </c>
      <c r="O44" s="49">
        <f>O45+O46</f>
        <v>285</v>
      </c>
      <c r="P44" s="53">
        <v>348</v>
      </c>
      <c r="Q44" s="53">
        <v>317</v>
      </c>
      <c r="R44" s="422">
        <v>286</v>
      </c>
      <c r="S44" s="422">
        <v>346</v>
      </c>
      <c r="T44" s="422">
        <v>267</v>
      </c>
      <c r="U44" s="422">
        <v>362</v>
      </c>
      <c r="V44" s="568">
        <v>307</v>
      </c>
      <c r="W44" s="422">
        <v>302</v>
      </c>
      <c r="X44" s="385">
        <v>325</v>
      </c>
      <c r="Y44" s="403">
        <f t="shared" si="25"/>
        <v>222</v>
      </c>
      <c r="Z44" s="404">
        <f aca="true" t="shared" si="28" ref="Z44:AH44">Z45+Z46</f>
        <v>15</v>
      </c>
      <c r="AA44" s="405">
        <f t="shared" si="28"/>
        <v>10</v>
      </c>
      <c r="AB44" s="405">
        <f t="shared" si="28"/>
        <v>20</v>
      </c>
      <c r="AC44" s="405">
        <f t="shared" si="28"/>
        <v>34</v>
      </c>
      <c r="AD44" s="405">
        <f t="shared" si="28"/>
        <v>19</v>
      </c>
      <c r="AE44" s="405">
        <f t="shared" si="28"/>
        <v>19</v>
      </c>
      <c r="AF44" s="405">
        <f t="shared" si="28"/>
        <v>21</v>
      </c>
      <c r="AG44" s="405">
        <f t="shared" si="28"/>
        <v>23</v>
      </c>
      <c r="AH44" s="405">
        <f t="shared" si="28"/>
        <v>20</v>
      </c>
      <c r="AI44" s="405">
        <f>AI45+AI46</f>
        <v>16</v>
      </c>
      <c r="AJ44" s="405">
        <f>AJ45+AJ46</f>
        <v>12</v>
      </c>
      <c r="AK44" s="405">
        <f>AK45+AK46</f>
        <v>13</v>
      </c>
      <c r="AL44" s="203">
        <f>(Y44-X44)/X44</f>
        <v>-0.3169230769230769</v>
      </c>
    </row>
    <row r="45" spans="2:38" ht="13.5">
      <c r="B45" s="153" t="s">
        <v>54</v>
      </c>
      <c r="C45" s="154" t="s">
        <v>40</v>
      </c>
      <c r="D45" s="4">
        <v>484</v>
      </c>
      <c r="E45" s="4">
        <v>459</v>
      </c>
      <c r="F45" s="4">
        <v>456</v>
      </c>
      <c r="G45" s="4">
        <v>540</v>
      </c>
      <c r="H45" s="4">
        <v>374</v>
      </c>
      <c r="I45" s="4">
        <v>348</v>
      </c>
      <c r="J45" s="4">
        <v>343</v>
      </c>
      <c r="K45" s="50">
        <v>317</v>
      </c>
      <c r="L45" s="50">
        <v>228</v>
      </c>
      <c r="M45" s="50">
        <v>257</v>
      </c>
      <c r="N45" s="50">
        <v>268</v>
      </c>
      <c r="O45" s="53">
        <v>273</v>
      </c>
      <c r="P45" s="53">
        <v>280</v>
      </c>
      <c r="Q45" s="53">
        <v>295</v>
      </c>
      <c r="R45" s="53">
        <v>281</v>
      </c>
      <c r="S45" s="53">
        <v>336</v>
      </c>
      <c r="T45" s="53">
        <v>249</v>
      </c>
      <c r="U45" s="53">
        <v>358</v>
      </c>
      <c r="V45" s="565">
        <v>307</v>
      </c>
      <c r="W45" s="53">
        <v>302</v>
      </c>
      <c r="X45" s="377">
        <v>325</v>
      </c>
      <c r="Y45" s="390">
        <f t="shared" si="25"/>
        <v>222</v>
      </c>
      <c r="Z45" s="477">
        <v>15</v>
      </c>
      <c r="AA45" s="107">
        <v>10</v>
      </c>
      <c r="AB45" s="107">
        <v>20</v>
      </c>
      <c r="AC45" s="107">
        <v>34</v>
      </c>
      <c r="AD45" s="107">
        <v>19</v>
      </c>
      <c r="AE45" s="107">
        <v>19</v>
      </c>
      <c r="AF45" s="107">
        <v>21</v>
      </c>
      <c r="AG45" s="107">
        <v>23</v>
      </c>
      <c r="AH45" s="107">
        <v>20</v>
      </c>
      <c r="AI45" s="107">
        <v>16</v>
      </c>
      <c r="AJ45" s="107">
        <v>12</v>
      </c>
      <c r="AK45" s="107">
        <v>13</v>
      </c>
      <c r="AL45" s="203">
        <f>(Y45-X45)/X45</f>
        <v>-0.3169230769230769</v>
      </c>
    </row>
    <row r="46" spans="2:38" ht="14.25" thickBot="1">
      <c r="B46" s="149"/>
      <c r="C46" s="157" t="s">
        <v>27</v>
      </c>
      <c r="D46" s="27">
        <v>77</v>
      </c>
      <c r="E46" s="27">
        <v>120</v>
      </c>
      <c r="F46" s="27">
        <v>203</v>
      </c>
      <c r="G46" s="27">
        <v>116</v>
      </c>
      <c r="H46" s="27">
        <v>92</v>
      </c>
      <c r="I46" s="27">
        <v>119</v>
      </c>
      <c r="J46" s="27">
        <v>64</v>
      </c>
      <c r="K46" s="54">
        <v>33</v>
      </c>
      <c r="L46" s="54">
        <v>86</v>
      </c>
      <c r="M46" s="54">
        <v>111</v>
      </c>
      <c r="N46" s="54">
        <v>8</v>
      </c>
      <c r="O46" s="236">
        <v>12</v>
      </c>
      <c r="P46" s="54">
        <v>68</v>
      </c>
      <c r="Q46" s="54">
        <v>22</v>
      </c>
      <c r="R46" s="417">
        <v>5</v>
      </c>
      <c r="S46" s="417">
        <v>10</v>
      </c>
      <c r="T46" s="417">
        <v>18</v>
      </c>
      <c r="U46" s="417">
        <v>4</v>
      </c>
      <c r="V46" s="567">
        <v>0</v>
      </c>
      <c r="W46" s="417">
        <v>0</v>
      </c>
      <c r="X46" s="380">
        <v>0</v>
      </c>
      <c r="Y46" s="397">
        <f t="shared" si="25"/>
        <v>0</v>
      </c>
      <c r="Z46" s="479">
        <v>0</v>
      </c>
      <c r="AA46" s="108">
        <v>0</v>
      </c>
      <c r="AB46" s="108">
        <v>0</v>
      </c>
      <c r="AC46" s="108">
        <v>0</v>
      </c>
      <c r="AD46" s="108">
        <v>0</v>
      </c>
      <c r="AE46" s="108">
        <v>0</v>
      </c>
      <c r="AF46" s="108">
        <v>0</v>
      </c>
      <c r="AG46" s="108">
        <v>0</v>
      </c>
      <c r="AH46" s="108">
        <v>0</v>
      </c>
      <c r="AI46" s="524">
        <v>0</v>
      </c>
      <c r="AJ46" s="527">
        <v>0</v>
      </c>
      <c r="AK46" s="528">
        <v>0</v>
      </c>
      <c r="AL46" s="675" t="s">
        <v>223</v>
      </c>
    </row>
    <row r="47" spans="2:38" ht="14.25" hidden="1" thickBot="1">
      <c r="B47" s="151"/>
      <c r="C47" s="152" t="s">
        <v>38</v>
      </c>
      <c r="D47" s="26">
        <f>D48+D49</f>
        <v>1257</v>
      </c>
      <c r="E47" s="26">
        <f>E48+E49</f>
        <v>1334</v>
      </c>
      <c r="F47" s="26">
        <v>1099</v>
      </c>
      <c r="G47" s="26">
        <v>1432</v>
      </c>
      <c r="H47" s="26">
        <v>1029</v>
      </c>
      <c r="I47" s="26">
        <v>995</v>
      </c>
      <c r="J47" s="26">
        <v>1018</v>
      </c>
      <c r="K47" s="53">
        <v>864</v>
      </c>
      <c r="L47" s="53">
        <v>673</v>
      </c>
      <c r="M47" s="53">
        <v>745</v>
      </c>
      <c r="N47" s="53">
        <v>740</v>
      </c>
      <c r="O47" s="53">
        <f>O48+O49</f>
        <v>671</v>
      </c>
      <c r="P47" s="53"/>
      <c r="Q47" s="53"/>
      <c r="R47" s="53"/>
      <c r="S47" s="53">
        <v>0</v>
      </c>
      <c r="T47" s="53">
        <v>0</v>
      </c>
      <c r="U47" s="53">
        <v>0</v>
      </c>
      <c r="V47" s="565">
        <v>0</v>
      </c>
      <c r="W47" s="53">
        <v>0</v>
      </c>
      <c r="X47" s="377">
        <v>0</v>
      </c>
      <c r="Y47" s="390">
        <f t="shared" si="25"/>
        <v>0</v>
      </c>
      <c r="Z47" s="305"/>
      <c r="AA47" s="336"/>
      <c r="AB47" s="336"/>
      <c r="AC47" s="336"/>
      <c r="AD47" s="336"/>
      <c r="AE47" s="336"/>
      <c r="AF47" s="336"/>
      <c r="AG47" s="336"/>
      <c r="AH47" s="336"/>
      <c r="AI47" s="336"/>
      <c r="AJ47" s="336"/>
      <c r="AK47" s="411"/>
      <c r="AL47" s="203" t="e">
        <f aca="true" t="shared" si="29" ref="AL47:AL85">(Y47-X47)/X47</f>
        <v>#DIV/0!</v>
      </c>
    </row>
    <row r="48" spans="2:38" ht="14.25" hidden="1" thickBot="1">
      <c r="B48" s="153" t="s">
        <v>55</v>
      </c>
      <c r="C48" s="154" t="s">
        <v>40</v>
      </c>
      <c r="D48" s="4">
        <v>1151</v>
      </c>
      <c r="E48" s="4">
        <v>1221</v>
      </c>
      <c r="F48" s="4">
        <v>1010</v>
      </c>
      <c r="G48" s="4">
        <v>1116</v>
      </c>
      <c r="H48" s="4">
        <v>798</v>
      </c>
      <c r="I48" s="4">
        <v>805</v>
      </c>
      <c r="J48" s="4">
        <v>902</v>
      </c>
      <c r="K48" s="50">
        <v>776</v>
      </c>
      <c r="L48" s="50">
        <v>629</v>
      </c>
      <c r="M48" s="50">
        <v>639</v>
      </c>
      <c r="N48" s="50">
        <v>697</v>
      </c>
      <c r="O48" s="53">
        <v>617</v>
      </c>
      <c r="P48" s="53"/>
      <c r="Q48" s="53"/>
      <c r="R48" s="53"/>
      <c r="S48" s="53">
        <v>0</v>
      </c>
      <c r="T48" s="53">
        <v>0</v>
      </c>
      <c r="U48" s="53">
        <v>0</v>
      </c>
      <c r="V48" s="565">
        <v>0</v>
      </c>
      <c r="W48" s="53">
        <v>0</v>
      </c>
      <c r="X48" s="377">
        <v>0</v>
      </c>
      <c r="Y48" s="390">
        <f t="shared" si="25"/>
        <v>0</v>
      </c>
      <c r="Z48" s="388"/>
      <c r="AA48" s="107"/>
      <c r="AB48" s="107"/>
      <c r="AC48" s="107"/>
      <c r="AD48" s="107"/>
      <c r="AE48" s="107"/>
      <c r="AF48" s="107"/>
      <c r="AG48" s="107"/>
      <c r="AH48" s="107"/>
      <c r="AI48" s="107"/>
      <c r="AJ48" s="107"/>
      <c r="AK48" s="110"/>
      <c r="AL48" s="203" t="e">
        <f t="shared" si="29"/>
        <v>#DIV/0!</v>
      </c>
    </row>
    <row r="49" spans="2:38" ht="14.25" hidden="1" thickBot="1">
      <c r="B49" s="159"/>
      <c r="C49" s="160" t="s">
        <v>27</v>
      </c>
      <c r="D49" s="30">
        <v>106</v>
      </c>
      <c r="E49" s="30">
        <v>113</v>
      </c>
      <c r="F49" s="30">
        <v>89</v>
      </c>
      <c r="G49" s="30">
        <v>316</v>
      </c>
      <c r="H49" s="30">
        <v>231</v>
      </c>
      <c r="I49" s="30">
        <v>190</v>
      </c>
      <c r="J49" s="30">
        <v>116</v>
      </c>
      <c r="K49" s="52">
        <v>88</v>
      </c>
      <c r="L49" s="52">
        <v>44</v>
      </c>
      <c r="M49" s="52">
        <v>106</v>
      </c>
      <c r="N49" s="52">
        <v>43</v>
      </c>
      <c r="O49" s="51">
        <v>54</v>
      </c>
      <c r="P49" s="51"/>
      <c r="Q49" s="51"/>
      <c r="R49" s="218"/>
      <c r="S49" s="218">
        <v>0</v>
      </c>
      <c r="T49" s="218">
        <v>0</v>
      </c>
      <c r="U49" s="218">
        <v>0</v>
      </c>
      <c r="V49" s="534">
        <v>0</v>
      </c>
      <c r="W49" s="218">
        <v>0</v>
      </c>
      <c r="X49" s="378">
        <v>0</v>
      </c>
      <c r="Y49" s="390">
        <f t="shared" si="25"/>
        <v>0</v>
      </c>
      <c r="Z49" s="389"/>
      <c r="AA49" s="108"/>
      <c r="AB49" s="108"/>
      <c r="AC49" s="108"/>
      <c r="AD49" s="108"/>
      <c r="AE49" s="108"/>
      <c r="AF49" s="108"/>
      <c r="AG49" s="108"/>
      <c r="AH49" s="108"/>
      <c r="AI49" s="108"/>
      <c r="AJ49" s="108"/>
      <c r="AK49" s="111"/>
      <c r="AL49" s="203" t="e">
        <f t="shared" si="29"/>
        <v>#DIV/0!</v>
      </c>
    </row>
    <row r="50" spans="2:38" ht="15" hidden="1" thickBot="1" thickTop="1">
      <c r="B50" s="158"/>
      <c r="C50" s="156" t="s">
        <v>38</v>
      </c>
      <c r="D50" s="7">
        <f>D51+D52</f>
        <v>1005</v>
      </c>
      <c r="E50" s="7">
        <f>E51+E52</f>
        <v>1025</v>
      </c>
      <c r="F50" s="7">
        <v>891</v>
      </c>
      <c r="G50" s="7">
        <v>1124</v>
      </c>
      <c r="H50" s="7">
        <v>886</v>
      </c>
      <c r="I50" s="7">
        <v>794</v>
      </c>
      <c r="J50" s="7">
        <v>834</v>
      </c>
      <c r="K50" s="53">
        <v>773</v>
      </c>
      <c r="L50" s="53">
        <v>692</v>
      </c>
      <c r="M50" s="53">
        <v>552</v>
      </c>
      <c r="N50" s="53">
        <v>563</v>
      </c>
      <c r="O50" s="49">
        <f>O51+O52</f>
        <v>604</v>
      </c>
      <c r="P50" s="49"/>
      <c r="Q50" s="49"/>
      <c r="R50" s="53"/>
      <c r="S50" s="53">
        <v>0</v>
      </c>
      <c r="T50" s="53">
        <v>0</v>
      </c>
      <c r="U50" s="53">
        <v>0</v>
      </c>
      <c r="V50" s="565">
        <v>0</v>
      </c>
      <c r="W50" s="53">
        <v>0</v>
      </c>
      <c r="X50" s="377">
        <v>0</v>
      </c>
      <c r="Y50" s="390">
        <f t="shared" si="25"/>
        <v>0</v>
      </c>
      <c r="Z50" s="306"/>
      <c r="AA50" s="326"/>
      <c r="AB50" s="326"/>
      <c r="AC50" s="326"/>
      <c r="AD50" s="326"/>
      <c r="AE50" s="326"/>
      <c r="AF50" s="326"/>
      <c r="AG50" s="326"/>
      <c r="AH50" s="326"/>
      <c r="AI50" s="326"/>
      <c r="AJ50" s="326"/>
      <c r="AK50" s="412"/>
      <c r="AL50" s="203" t="e">
        <f t="shared" si="29"/>
        <v>#DIV/0!</v>
      </c>
    </row>
    <row r="51" spans="2:38" ht="14.25" hidden="1" thickBot="1">
      <c r="B51" s="153" t="s">
        <v>56</v>
      </c>
      <c r="C51" s="154" t="s">
        <v>40</v>
      </c>
      <c r="D51" s="4">
        <v>723</v>
      </c>
      <c r="E51" s="4">
        <v>764</v>
      </c>
      <c r="F51" s="4">
        <v>687</v>
      </c>
      <c r="G51" s="4">
        <v>873</v>
      </c>
      <c r="H51" s="4">
        <v>614</v>
      </c>
      <c r="I51" s="4">
        <v>572</v>
      </c>
      <c r="J51" s="4">
        <v>646</v>
      </c>
      <c r="K51" s="50">
        <v>602</v>
      </c>
      <c r="L51" s="50">
        <v>521</v>
      </c>
      <c r="M51" s="50">
        <v>464</v>
      </c>
      <c r="N51" s="50">
        <v>458</v>
      </c>
      <c r="O51" s="53">
        <v>471</v>
      </c>
      <c r="P51" s="53"/>
      <c r="Q51" s="53"/>
      <c r="R51" s="53"/>
      <c r="S51" s="53">
        <v>0</v>
      </c>
      <c r="T51" s="53">
        <v>0</v>
      </c>
      <c r="U51" s="53">
        <v>0</v>
      </c>
      <c r="V51" s="565">
        <v>0</v>
      </c>
      <c r="W51" s="53">
        <v>0</v>
      </c>
      <c r="X51" s="377">
        <v>0</v>
      </c>
      <c r="Y51" s="390">
        <f t="shared" si="25"/>
        <v>0</v>
      </c>
      <c r="Z51" s="388"/>
      <c r="AA51" s="107"/>
      <c r="AB51" s="107"/>
      <c r="AC51" s="107"/>
      <c r="AD51" s="107"/>
      <c r="AE51" s="107"/>
      <c r="AF51" s="107"/>
      <c r="AG51" s="107"/>
      <c r="AH51" s="107"/>
      <c r="AI51" s="107"/>
      <c r="AJ51" s="107"/>
      <c r="AK51" s="110"/>
      <c r="AL51" s="203" t="e">
        <f t="shared" si="29"/>
        <v>#DIV/0!</v>
      </c>
    </row>
    <row r="52" spans="2:38" ht="14.25" hidden="1" thickBot="1">
      <c r="B52" s="151"/>
      <c r="C52" s="154" t="s">
        <v>27</v>
      </c>
      <c r="D52" s="4">
        <v>282</v>
      </c>
      <c r="E52" s="4">
        <v>261</v>
      </c>
      <c r="F52" s="4">
        <v>204</v>
      </c>
      <c r="G52" s="4">
        <v>251</v>
      </c>
      <c r="H52" s="4">
        <v>272</v>
      </c>
      <c r="I52" s="4">
        <v>222</v>
      </c>
      <c r="J52" s="4">
        <v>188</v>
      </c>
      <c r="K52" s="51">
        <v>171</v>
      </c>
      <c r="L52" s="51">
        <v>171</v>
      </c>
      <c r="M52" s="51">
        <v>88</v>
      </c>
      <c r="N52" s="51">
        <v>105</v>
      </c>
      <c r="O52" s="51">
        <v>133</v>
      </c>
      <c r="P52" s="51"/>
      <c r="Q52" s="51"/>
      <c r="R52" s="218"/>
      <c r="S52" s="218">
        <v>0</v>
      </c>
      <c r="T52" s="218">
        <v>0</v>
      </c>
      <c r="U52" s="218">
        <v>0</v>
      </c>
      <c r="V52" s="534">
        <v>0</v>
      </c>
      <c r="W52" s="218">
        <v>0</v>
      </c>
      <c r="X52" s="378">
        <v>0</v>
      </c>
      <c r="Y52" s="390">
        <f t="shared" si="25"/>
        <v>0</v>
      </c>
      <c r="Z52" s="388"/>
      <c r="AA52" s="107"/>
      <c r="AB52" s="107"/>
      <c r="AC52" s="107"/>
      <c r="AD52" s="107"/>
      <c r="AE52" s="107"/>
      <c r="AF52" s="107"/>
      <c r="AG52" s="107"/>
      <c r="AH52" s="107"/>
      <c r="AI52" s="107"/>
      <c r="AJ52" s="107"/>
      <c r="AK52" s="110"/>
      <c r="AL52" s="203" t="e">
        <f t="shared" si="29"/>
        <v>#DIV/0!</v>
      </c>
    </row>
    <row r="53" spans="2:38" ht="15" hidden="1" thickBot="1" thickTop="1">
      <c r="B53" s="158"/>
      <c r="C53" s="156" t="s">
        <v>38</v>
      </c>
      <c r="D53" s="7">
        <f>D54+D55</f>
        <v>526</v>
      </c>
      <c r="E53" s="7">
        <f>E54+E55</f>
        <v>563</v>
      </c>
      <c r="F53" s="7">
        <v>456</v>
      </c>
      <c r="G53" s="7">
        <v>493</v>
      </c>
      <c r="H53" s="7">
        <v>485</v>
      </c>
      <c r="I53" s="7">
        <v>453</v>
      </c>
      <c r="J53" s="7">
        <v>554</v>
      </c>
      <c r="K53" s="49">
        <v>476</v>
      </c>
      <c r="L53" s="49">
        <v>446</v>
      </c>
      <c r="M53" s="49">
        <v>430</v>
      </c>
      <c r="N53" s="49">
        <v>428</v>
      </c>
      <c r="O53" s="49">
        <f>O54+O55</f>
        <v>381</v>
      </c>
      <c r="P53" s="53"/>
      <c r="Q53" s="53"/>
      <c r="R53" s="53"/>
      <c r="S53" s="53">
        <v>0</v>
      </c>
      <c r="T53" s="53">
        <v>0</v>
      </c>
      <c r="U53" s="53">
        <v>0</v>
      </c>
      <c r="V53" s="565">
        <v>0</v>
      </c>
      <c r="W53" s="53">
        <v>0</v>
      </c>
      <c r="X53" s="377">
        <v>0</v>
      </c>
      <c r="Y53" s="390">
        <f t="shared" si="25"/>
        <v>0</v>
      </c>
      <c r="Z53" s="306"/>
      <c r="AA53" s="326"/>
      <c r="AB53" s="326"/>
      <c r="AC53" s="326"/>
      <c r="AD53" s="326"/>
      <c r="AE53" s="326"/>
      <c r="AF53" s="326"/>
      <c r="AG53" s="326"/>
      <c r="AH53" s="326"/>
      <c r="AI53" s="326"/>
      <c r="AJ53" s="326"/>
      <c r="AK53" s="412"/>
      <c r="AL53" s="203" t="e">
        <f t="shared" si="29"/>
        <v>#DIV/0!</v>
      </c>
    </row>
    <row r="54" spans="2:38" ht="14.25" hidden="1" thickBot="1">
      <c r="B54" s="153" t="s">
        <v>57</v>
      </c>
      <c r="C54" s="154" t="s">
        <v>40</v>
      </c>
      <c r="D54" s="4">
        <v>441</v>
      </c>
      <c r="E54" s="4">
        <v>414</v>
      </c>
      <c r="F54" s="4">
        <v>413</v>
      </c>
      <c r="G54" s="4">
        <v>374</v>
      </c>
      <c r="H54" s="4">
        <v>353</v>
      </c>
      <c r="I54" s="4">
        <v>370</v>
      </c>
      <c r="J54" s="4">
        <v>466</v>
      </c>
      <c r="K54" s="50">
        <v>359</v>
      </c>
      <c r="L54" s="50">
        <v>364</v>
      </c>
      <c r="M54" s="50">
        <v>348</v>
      </c>
      <c r="N54" s="50">
        <v>372</v>
      </c>
      <c r="O54" s="53">
        <v>302</v>
      </c>
      <c r="P54" s="53"/>
      <c r="Q54" s="53"/>
      <c r="R54" s="53"/>
      <c r="S54" s="53">
        <v>0</v>
      </c>
      <c r="T54" s="53">
        <v>0</v>
      </c>
      <c r="U54" s="53">
        <v>0</v>
      </c>
      <c r="V54" s="565">
        <v>0</v>
      </c>
      <c r="W54" s="53">
        <v>0</v>
      </c>
      <c r="X54" s="377">
        <v>0</v>
      </c>
      <c r="Y54" s="390">
        <f t="shared" si="25"/>
        <v>0</v>
      </c>
      <c r="Z54" s="388"/>
      <c r="AA54" s="107"/>
      <c r="AB54" s="107"/>
      <c r="AC54" s="107"/>
      <c r="AD54" s="107"/>
      <c r="AE54" s="107"/>
      <c r="AF54" s="107"/>
      <c r="AG54" s="107"/>
      <c r="AH54" s="107"/>
      <c r="AI54" s="107"/>
      <c r="AJ54" s="107"/>
      <c r="AK54" s="110"/>
      <c r="AL54" s="203" t="e">
        <f t="shared" si="29"/>
        <v>#DIV/0!</v>
      </c>
    </row>
    <row r="55" spans="2:38" ht="14.25" hidden="1" thickBot="1">
      <c r="B55" s="151"/>
      <c r="C55" s="154" t="s">
        <v>27</v>
      </c>
      <c r="D55" s="4">
        <v>85</v>
      </c>
      <c r="E55" s="4">
        <v>149</v>
      </c>
      <c r="F55" s="4">
        <v>43</v>
      </c>
      <c r="G55" s="4">
        <v>119</v>
      </c>
      <c r="H55" s="4">
        <v>132</v>
      </c>
      <c r="I55" s="4">
        <v>83</v>
      </c>
      <c r="J55" s="4">
        <v>88</v>
      </c>
      <c r="K55" s="52">
        <v>117</v>
      </c>
      <c r="L55" s="52">
        <v>82</v>
      </c>
      <c r="M55" s="52">
        <v>82</v>
      </c>
      <c r="N55" s="52">
        <v>56</v>
      </c>
      <c r="O55" s="51">
        <v>79</v>
      </c>
      <c r="P55" s="51"/>
      <c r="Q55" s="51"/>
      <c r="R55" s="218"/>
      <c r="S55" s="218">
        <v>0</v>
      </c>
      <c r="T55" s="218">
        <v>0</v>
      </c>
      <c r="U55" s="218">
        <v>0</v>
      </c>
      <c r="V55" s="534">
        <v>0</v>
      </c>
      <c r="W55" s="218">
        <v>0</v>
      </c>
      <c r="X55" s="378">
        <v>0</v>
      </c>
      <c r="Y55" s="390">
        <f t="shared" si="25"/>
        <v>0</v>
      </c>
      <c r="Z55" s="388"/>
      <c r="AA55" s="107"/>
      <c r="AB55" s="107"/>
      <c r="AC55" s="107"/>
      <c r="AD55" s="107"/>
      <c r="AE55" s="107"/>
      <c r="AF55" s="107"/>
      <c r="AG55" s="107"/>
      <c r="AH55" s="107"/>
      <c r="AI55" s="107"/>
      <c r="AJ55" s="107"/>
      <c r="AK55" s="110"/>
      <c r="AL55" s="203" t="e">
        <f t="shared" si="29"/>
        <v>#DIV/0!</v>
      </c>
    </row>
    <row r="56" spans="2:38" ht="15" hidden="1" thickBot="1" thickTop="1">
      <c r="B56" s="158"/>
      <c r="C56" s="156" t="s">
        <v>38</v>
      </c>
      <c r="D56" s="7">
        <f>D57+D58</f>
        <v>526</v>
      </c>
      <c r="E56" s="7">
        <f>E57+E58</f>
        <v>489</v>
      </c>
      <c r="F56" s="7">
        <v>429</v>
      </c>
      <c r="G56" s="7">
        <v>576</v>
      </c>
      <c r="H56" s="7">
        <v>474</v>
      </c>
      <c r="I56" s="7">
        <v>384</v>
      </c>
      <c r="J56" s="7">
        <v>433</v>
      </c>
      <c r="K56" s="53">
        <v>266</v>
      </c>
      <c r="L56" s="53">
        <v>337</v>
      </c>
      <c r="M56" s="53">
        <v>259</v>
      </c>
      <c r="N56" s="53">
        <v>259</v>
      </c>
      <c r="O56" s="49">
        <f>O57+O58</f>
        <v>231</v>
      </c>
      <c r="P56" s="49"/>
      <c r="Q56" s="49"/>
      <c r="R56" s="53"/>
      <c r="S56" s="53">
        <v>0</v>
      </c>
      <c r="T56" s="53">
        <v>0</v>
      </c>
      <c r="U56" s="53">
        <v>0</v>
      </c>
      <c r="V56" s="565">
        <v>0</v>
      </c>
      <c r="W56" s="53">
        <v>0</v>
      </c>
      <c r="X56" s="377">
        <v>0</v>
      </c>
      <c r="Y56" s="390">
        <f t="shared" si="25"/>
        <v>0</v>
      </c>
      <c r="Z56" s="306"/>
      <c r="AA56" s="326"/>
      <c r="AB56" s="326"/>
      <c r="AC56" s="326"/>
      <c r="AD56" s="326"/>
      <c r="AE56" s="326"/>
      <c r="AF56" s="326"/>
      <c r="AG56" s="326"/>
      <c r="AH56" s="326"/>
      <c r="AI56" s="326"/>
      <c r="AJ56" s="326"/>
      <c r="AK56" s="412"/>
      <c r="AL56" s="203" t="e">
        <f t="shared" si="29"/>
        <v>#DIV/0!</v>
      </c>
    </row>
    <row r="57" spans="2:38" ht="14.25" hidden="1" thickBot="1">
      <c r="B57" s="153" t="s">
        <v>58</v>
      </c>
      <c r="C57" s="154" t="s">
        <v>40</v>
      </c>
      <c r="D57" s="4">
        <v>352</v>
      </c>
      <c r="E57" s="4">
        <v>413</v>
      </c>
      <c r="F57" s="4">
        <v>327</v>
      </c>
      <c r="G57" s="4">
        <v>446</v>
      </c>
      <c r="H57" s="4">
        <v>341</v>
      </c>
      <c r="I57" s="4">
        <v>292</v>
      </c>
      <c r="J57" s="4">
        <v>363</v>
      </c>
      <c r="K57" s="50">
        <v>242</v>
      </c>
      <c r="L57" s="50">
        <v>217</v>
      </c>
      <c r="M57" s="50">
        <v>179</v>
      </c>
      <c r="N57" s="50">
        <v>235</v>
      </c>
      <c r="O57" s="53">
        <v>196</v>
      </c>
      <c r="P57" s="53"/>
      <c r="Q57" s="53"/>
      <c r="R57" s="53"/>
      <c r="S57" s="53">
        <v>0</v>
      </c>
      <c r="T57" s="53">
        <v>0</v>
      </c>
      <c r="U57" s="53">
        <v>0</v>
      </c>
      <c r="V57" s="565">
        <v>0</v>
      </c>
      <c r="W57" s="53">
        <v>0</v>
      </c>
      <c r="X57" s="377">
        <v>0</v>
      </c>
      <c r="Y57" s="390">
        <f t="shared" si="25"/>
        <v>0</v>
      </c>
      <c r="Z57" s="388"/>
      <c r="AA57" s="107"/>
      <c r="AB57" s="107"/>
      <c r="AC57" s="107"/>
      <c r="AD57" s="107"/>
      <c r="AE57" s="107"/>
      <c r="AF57" s="107"/>
      <c r="AG57" s="107"/>
      <c r="AH57" s="107"/>
      <c r="AI57" s="107"/>
      <c r="AJ57" s="107"/>
      <c r="AK57" s="110"/>
      <c r="AL57" s="203" t="e">
        <f t="shared" si="29"/>
        <v>#DIV/0!</v>
      </c>
    </row>
    <row r="58" spans="2:38" ht="14.25" hidden="1" thickBot="1">
      <c r="B58" s="151"/>
      <c r="C58" s="154" t="s">
        <v>27</v>
      </c>
      <c r="D58" s="4">
        <v>174</v>
      </c>
      <c r="E58" s="4">
        <v>76</v>
      </c>
      <c r="F58" s="4">
        <v>102</v>
      </c>
      <c r="G58" s="4">
        <v>130</v>
      </c>
      <c r="H58" s="4">
        <v>133</v>
      </c>
      <c r="I58" s="4">
        <v>92</v>
      </c>
      <c r="J58" s="4">
        <v>70</v>
      </c>
      <c r="K58" s="51">
        <v>24</v>
      </c>
      <c r="L58" s="51">
        <v>120</v>
      </c>
      <c r="M58" s="51">
        <v>80</v>
      </c>
      <c r="N58" s="51">
        <v>24</v>
      </c>
      <c r="O58" s="51">
        <v>35</v>
      </c>
      <c r="P58" s="51"/>
      <c r="Q58" s="51"/>
      <c r="R58" s="218"/>
      <c r="S58" s="218">
        <v>0</v>
      </c>
      <c r="T58" s="218">
        <v>0</v>
      </c>
      <c r="U58" s="218">
        <v>0</v>
      </c>
      <c r="V58" s="534">
        <v>0</v>
      </c>
      <c r="W58" s="218">
        <v>0</v>
      </c>
      <c r="X58" s="378">
        <v>0</v>
      </c>
      <c r="Y58" s="390">
        <f t="shared" si="25"/>
        <v>0</v>
      </c>
      <c r="Z58" s="388"/>
      <c r="AA58" s="107"/>
      <c r="AB58" s="107"/>
      <c r="AC58" s="107"/>
      <c r="AD58" s="107"/>
      <c r="AE58" s="107"/>
      <c r="AF58" s="107"/>
      <c r="AG58" s="107"/>
      <c r="AH58" s="107"/>
      <c r="AI58" s="107"/>
      <c r="AJ58" s="107"/>
      <c r="AK58" s="110"/>
      <c r="AL58" s="203" t="e">
        <f t="shared" si="29"/>
        <v>#DIV/0!</v>
      </c>
    </row>
    <row r="59" spans="2:38" ht="15" hidden="1" thickBot="1" thickTop="1">
      <c r="B59" s="158"/>
      <c r="C59" s="156" t="s">
        <v>38</v>
      </c>
      <c r="D59" s="7">
        <f>D60+D61</f>
        <v>234</v>
      </c>
      <c r="E59" s="7">
        <f>E60+E61</f>
        <v>225</v>
      </c>
      <c r="F59" s="7">
        <v>195</v>
      </c>
      <c r="G59" s="7">
        <v>329</v>
      </c>
      <c r="H59" s="7">
        <v>175</v>
      </c>
      <c r="I59" s="7">
        <v>137</v>
      </c>
      <c r="J59" s="7">
        <v>154</v>
      </c>
      <c r="K59" s="49">
        <v>130</v>
      </c>
      <c r="L59" s="49">
        <v>116</v>
      </c>
      <c r="M59" s="49">
        <v>122</v>
      </c>
      <c r="N59" s="49">
        <v>105</v>
      </c>
      <c r="O59" s="49">
        <f>O60+O61</f>
        <v>87</v>
      </c>
      <c r="P59" s="53"/>
      <c r="Q59" s="53"/>
      <c r="R59" s="53"/>
      <c r="S59" s="53">
        <v>0</v>
      </c>
      <c r="T59" s="53">
        <v>0</v>
      </c>
      <c r="U59" s="53">
        <v>0</v>
      </c>
      <c r="V59" s="565">
        <v>0</v>
      </c>
      <c r="W59" s="53">
        <v>0</v>
      </c>
      <c r="X59" s="377">
        <v>0</v>
      </c>
      <c r="Y59" s="390">
        <f t="shared" si="25"/>
        <v>0</v>
      </c>
      <c r="Z59" s="306"/>
      <c r="AA59" s="326"/>
      <c r="AB59" s="326"/>
      <c r="AC59" s="326"/>
      <c r="AD59" s="326"/>
      <c r="AE59" s="326"/>
      <c r="AF59" s="326"/>
      <c r="AG59" s="326"/>
      <c r="AH59" s="326"/>
      <c r="AI59" s="326"/>
      <c r="AJ59" s="326"/>
      <c r="AK59" s="412"/>
      <c r="AL59" s="203" t="e">
        <f t="shared" si="29"/>
        <v>#DIV/0!</v>
      </c>
    </row>
    <row r="60" spans="2:38" ht="14.25" hidden="1" thickBot="1">
      <c r="B60" s="153" t="s">
        <v>59</v>
      </c>
      <c r="C60" s="154" t="s">
        <v>40</v>
      </c>
      <c r="D60" s="4">
        <v>191</v>
      </c>
      <c r="E60" s="4">
        <v>205</v>
      </c>
      <c r="F60" s="4">
        <v>179</v>
      </c>
      <c r="G60" s="4">
        <v>281</v>
      </c>
      <c r="H60" s="4">
        <v>159</v>
      </c>
      <c r="I60" s="4">
        <v>121</v>
      </c>
      <c r="J60" s="4">
        <v>154</v>
      </c>
      <c r="K60" s="50">
        <v>130</v>
      </c>
      <c r="L60" s="50">
        <v>114</v>
      </c>
      <c r="M60" s="50">
        <v>94</v>
      </c>
      <c r="N60" s="50">
        <v>97</v>
      </c>
      <c r="O60" s="53">
        <v>87</v>
      </c>
      <c r="P60" s="53"/>
      <c r="Q60" s="53"/>
      <c r="R60" s="53"/>
      <c r="S60" s="53">
        <v>0</v>
      </c>
      <c r="T60" s="53">
        <v>0</v>
      </c>
      <c r="U60" s="53">
        <v>0</v>
      </c>
      <c r="V60" s="565">
        <v>0</v>
      </c>
      <c r="W60" s="53">
        <v>0</v>
      </c>
      <c r="X60" s="377">
        <v>0</v>
      </c>
      <c r="Y60" s="390">
        <f t="shared" si="25"/>
        <v>0</v>
      </c>
      <c r="Z60" s="388"/>
      <c r="AA60" s="107"/>
      <c r="AB60" s="107"/>
      <c r="AC60" s="107"/>
      <c r="AD60" s="107"/>
      <c r="AE60" s="107"/>
      <c r="AF60" s="107"/>
      <c r="AG60" s="107"/>
      <c r="AH60" s="107"/>
      <c r="AI60" s="107"/>
      <c r="AJ60" s="107"/>
      <c r="AK60" s="110"/>
      <c r="AL60" s="203" t="e">
        <f t="shared" si="29"/>
        <v>#DIV/0!</v>
      </c>
    </row>
    <row r="61" spans="2:38" ht="14.25" hidden="1" thickBot="1">
      <c r="B61" s="151"/>
      <c r="C61" s="154" t="s">
        <v>27</v>
      </c>
      <c r="D61" s="4">
        <v>43</v>
      </c>
      <c r="E61" s="4">
        <v>20</v>
      </c>
      <c r="F61" s="4">
        <v>16</v>
      </c>
      <c r="G61" s="4">
        <v>48</v>
      </c>
      <c r="H61" s="4">
        <v>16</v>
      </c>
      <c r="I61" s="4">
        <v>16</v>
      </c>
      <c r="J61" s="4">
        <v>0</v>
      </c>
      <c r="K61" s="52">
        <v>0</v>
      </c>
      <c r="L61" s="52">
        <v>2</v>
      </c>
      <c r="M61" s="51">
        <v>28</v>
      </c>
      <c r="N61" s="51">
        <v>8</v>
      </c>
      <c r="O61" s="51">
        <v>0</v>
      </c>
      <c r="P61" s="51"/>
      <c r="Q61" s="51"/>
      <c r="R61" s="218"/>
      <c r="S61" s="218">
        <v>0</v>
      </c>
      <c r="T61" s="218">
        <v>0</v>
      </c>
      <c r="U61" s="218">
        <v>0</v>
      </c>
      <c r="V61" s="534">
        <v>0</v>
      </c>
      <c r="W61" s="218">
        <v>0</v>
      </c>
      <c r="X61" s="378">
        <v>0</v>
      </c>
      <c r="Y61" s="390">
        <f t="shared" si="25"/>
        <v>0</v>
      </c>
      <c r="Z61" s="388"/>
      <c r="AA61" s="107"/>
      <c r="AB61" s="107"/>
      <c r="AC61" s="107"/>
      <c r="AD61" s="107"/>
      <c r="AE61" s="107"/>
      <c r="AF61" s="107"/>
      <c r="AG61" s="107"/>
      <c r="AH61" s="107"/>
      <c r="AI61" s="107"/>
      <c r="AJ61" s="107"/>
      <c r="AK61" s="110"/>
      <c r="AL61" s="203" t="e">
        <f t="shared" si="29"/>
        <v>#DIV/0!</v>
      </c>
    </row>
    <row r="62" spans="2:38" ht="15" hidden="1" thickBot="1" thickTop="1">
      <c r="B62" s="155" t="s">
        <v>28</v>
      </c>
      <c r="C62" s="156" t="s">
        <v>38</v>
      </c>
      <c r="D62" s="7">
        <f>D63+D64</f>
        <v>141</v>
      </c>
      <c r="E62" s="7">
        <f>E63+E64</f>
        <v>198</v>
      </c>
      <c r="F62" s="7">
        <v>111</v>
      </c>
      <c r="G62" s="7">
        <v>145</v>
      </c>
      <c r="H62" s="7">
        <v>155</v>
      </c>
      <c r="I62" s="7">
        <v>127</v>
      </c>
      <c r="J62" s="7">
        <v>90</v>
      </c>
      <c r="K62" s="53">
        <v>87</v>
      </c>
      <c r="L62" s="53">
        <v>54</v>
      </c>
      <c r="M62" s="49">
        <v>55</v>
      </c>
      <c r="N62" s="49">
        <v>48</v>
      </c>
      <c r="O62" s="49">
        <f>O63+O64</f>
        <v>53</v>
      </c>
      <c r="P62" s="49"/>
      <c r="Q62" s="49"/>
      <c r="R62" s="53"/>
      <c r="S62" s="53">
        <v>0</v>
      </c>
      <c r="T62" s="53">
        <v>0</v>
      </c>
      <c r="U62" s="53">
        <v>0</v>
      </c>
      <c r="V62" s="565">
        <v>0</v>
      </c>
      <c r="W62" s="53">
        <v>0</v>
      </c>
      <c r="X62" s="377">
        <v>0</v>
      </c>
      <c r="Y62" s="390">
        <f t="shared" si="25"/>
        <v>0</v>
      </c>
      <c r="Z62" s="306"/>
      <c r="AA62" s="326"/>
      <c r="AB62" s="326"/>
      <c r="AC62" s="326"/>
      <c r="AD62" s="326"/>
      <c r="AE62" s="326"/>
      <c r="AF62" s="326"/>
      <c r="AG62" s="326"/>
      <c r="AH62" s="326"/>
      <c r="AI62" s="326"/>
      <c r="AJ62" s="326"/>
      <c r="AK62" s="412"/>
      <c r="AL62" s="203" t="e">
        <f t="shared" si="29"/>
        <v>#DIV/0!</v>
      </c>
    </row>
    <row r="63" spans="2:38" ht="14.25" hidden="1" thickBot="1">
      <c r="B63" s="153" t="s">
        <v>60</v>
      </c>
      <c r="C63" s="154" t="s">
        <v>40</v>
      </c>
      <c r="D63" s="4">
        <v>141</v>
      </c>
      <c r="E63" s="4">
        <v>176</v>
      </c>
      <c r="F63" s="4">
        <v>98</v>
      </c>
      <c r="G63" s="4">
        <v>129</v>
      </c>
      <c r="H63" s="4">
        <v>127</v>
      </c>
      <c r="I63" s="4">
        <v>91</v>
      </c>
      <c r="J63" s="4">
        <v>90</v>
      </c>
      <c r="K63" s="50">
        <v>73</v>
      </c>
      <c r="L63" s="50">
        <v>54</v>
      </c>
      <c r="M63" s="50">
        <v>55</v>
      </c>
      <c r="N63" s="50">
        <v>48</v>
      </c>
      <c r="O63" s="53">
        <v>53</v>
      </c>
      <c r="P63" s="53"/>
      <c r="Q63" s="53"/>
      <c r="R63" s="53"/>
      <c r="S63" s="53">
        <v>0</v>
      </c>
      <c r="T63" s="53">
        <v>0</v>
      </c>
      <c r="U63" s="53">
        <v>0</v>
      </c>
      <c r="V63" s="565">
        <v>0</v>
      </c>
      <c r="W63" s="53">
        <v>0</v>
      </c>
      <c r="X63" s="377">
        <v>0</v>
      </c>
      <c r="Y63" s="390">
        <f t="shared" si="25"/>
        <v>0</v>
      </c>
      <c r="Z63" s="388"/>
      <c r="AA63" s="107"/>
      <c r="AB63" s="107"/>
      <c r="AC63" s="107"/>
      <c r="AD63" s="107"/>
      <c r="AE63" s="107"/>
      <c r="AF63" s="107"/>
      <c r="AG63" s="107"/>
      <c r="AH63" s="107"/>
      <c r="AI63" s="107"/>
      <c r="AJ63" s="107"/>
      <c r="AK63" s="110"/>
      <c r="AL63" s="203" t="e">
        <f t="shared" si="29"/>
        <v>#DIV/0!</v>
      </c>
    </row>
    <row r="64" spans="2:38" ht="14.25" hidden="1" thickBot="1">
      <c r="B64" s="151"/>
      <c r="C64" s="154" t="s">
        <v>27</v>
      </c>
      <c r="D64" s="4">
        <v>0</v>
      </c>
      <c r="E64" s="4">
        <v>22</v>
      </c>
      <c r="F64" s="4">
        <v>13</v>
      </c>
      <c r="G64" s="4">
        <v>16</v>
      </c>
      <c r="H64" s="4">
        <v>28</v>
      </c>
      <c r="I64" s="4">
        <v>36</v>
      </c>
      <c r="J64" s="4">
        <v>0</v>
      </c>
      <c r="K64" s="51">
        <v>14</v>
      </c>
      <c r="L64" s="51">
        <v>0</v>
      </c>
      <c r="M64" s="52">
        <v>0</v>
      </c>
      <c r="N64" s="52">
        <v>0</v>
      </c>
      <c r="O64" s="51">
        <v>0</v>
      </c>
      <c r="P64" s="51"/>
      <c r="Q64" s="51"/>
      <c r="R64" s="218"/>
      <c r="S64" s="218">
        <v>0</v>
      </c>
      <c r="T64" s="218">
        <v>0</v>
      </c>
      <c r="U64" s="218">
        <v>0</v>
      </c>
      <c r="V64" s="534">
        <v>0</v>
      </c>
      <c r="W64" s="218">
        <v>0</v>
      </c>
      <c r="X64" s="378">
        <v>0</v>
      </c>
      <c r="Y64" s="390">
        <f t="shared" si="25"/>
        <v>0</v>
      </c>
      <c r="Z64" s="388"/>
      <c r="AA64" s="107"/>
      <c r="AB64" s="107"/>
      <c r="AC64" s="107"/>
      <c r="AD64" s="107"/>
      <c r="AE64" s="107"/>
      <c r="AF64" s="107"/>
      <c r="AG64" s="107"/>
      <c r="AH64" s="107"/>
      <c r="AI64" s="107"/>
      <c r="AJ64" s="107"/>
      <c r="AK64" s="110"/>
      <c r="AL64" s="203" t="e">
        <f t="shared" si="29"/>
        <v>#DIV/0!</v>
      </c>
    </row>
    <row r="65" spans="2:38" ht="15" hidden="1" thickBot="1" thickTop="1">
      <c r="B65" s="158"/>
      <c r="C65" s="156" t="s">
        <v>38</v>
      </c>
      <c r="D65" s="7">
        <f>D66+D67</f>
        <v>579</v>
      </c>
      <c r="E65" s="7">
        <f>E66+E67</f>
        <v>670</v>
      </c>
      <c r="F65" s="7">
        <v>622</v>
      </c>
      <c r="G65" s="7">
        <v>868</v>
      </c>
      <c r="H65" s="7">
        <v>607</v>
      </c>
      <c r="I65" s="7">
        <v>745</v>
      </c>
      <c r="J65" s="7">
        <v>636</v>
      </c>
      <c r="K65" s="49">
        <v>526</v>
      </c>
      <c r="L65" s="49">
        <v>457</v>
      </c>
      <c r="M65" s="53">
        <v>376</v>
      </c>
      <c r="N65" s="53">
        <v>599</v>
      </c>
      <c r="O65" s="49">
        <f>O66+O67</f>
        <v>361</v>
      </c>
      <c r="P65" s="49"/>
      <c r="Q65" s="49"/>
      <c r="R65" s="53"/>
      <c r="S65" s="53">
        <v>0</v>
      </c>
      <c r="T65" s="53">
        <v>0</v>
      </c>
      <c r="U65" s="53">
        <v>0</v>
      </c>
      <c r="V65" s="565">
        <v>0</v>
      </c>
      <c r="W65" s="53">
        <v>0</v>
      </c>
      <c r="X65" s="377">
        <v>0</v>
      </c>
      <c r="Y65" s="390">
        <f t="shared" si="25"/>
        <v>0</v>
      </c>
      <c r="Z65" s="306"/>
      <c r="AA65" s="326"/>
      <c r="AB65" s="326"/>
      <c r="AC65" s="326"/>
      <c r="AD65" s="326"/>
      <c r="AE65" s="326"/>
      <c r="AF65" s="326"/>
      <c r="AG65" s="326"/>
      <c r="AH65" s="326"/>
      <c r="AI65" s="326"/>
      <c r="AJ65" s="326"/>
      <c r="AK65" s="412"/>
      <c r="AL65" s="203" t="e">
        <f t="shared" si="29"/>
        <v>#DIV/0!</v>
      </c>
    </row>
    <row r="66" spans="2:38" ht="14.25" hidden="1" thickBot="1">
      <c r="B66" s="153" t="s">
        <v>61</v>
      </c>
      <c r="C66" s="154" t="s">
        <v>40</v>
      </c>
      <c r="D66" s="4">
        <v>459</v>
      </c>
      <c r="E66" s="4">
        <v>504</v>
      </c>
      <c r="F66" s="4">
        <v>514</v>
      </c>
      <c r="G66" s="4">
        <v>801</v>
      </c>
      <c r="H66" s="4">
        <v>521</v>
      </c>
      <c r="I66" s="4">
        <v>529</v>
      </c>
      <c r="J66" s="4">
        <v>494</v>
      </c>
      <c r="K66" s="50">
        <v>456</v>
      </c>
      <c r="L66" s="50">
        <v>344</v>
      </c>
      <c r="M66" s="50">
        <v>319</v>
      </c>
      <c r="N66" s="50">
        <v>341</v>
      </c>
      <c r="O66" s="53">
        <v>305</v>
      </c>
      <c r="P66" s="53"/>
      <c r="Q66" s="53"/>
      <c r="R66" s="53"/>
      <c r="S66" s="53">
        <v>0</v>
      </c>
      <c r="T66" s="53">
        <v>0</v>
      </c>
      <c r="U66" s="53">
        <v>0</v>
      </c>
      <c r="V66" s="565">
        <v>0</v>
      </c>
      <c r="W66" s="53">
        <v>0</v>
      </c>
      <c r="X66" s="377">
        <v>0</v>
      </c>
      <c r="Y66" s="390">
        <f t="shared" si="25"/>
        <v>0</v>
      </c>
      <c r="Z66" s="388"/>
      <c r="AA66" s="107"/>
      <c r="AB66" s="107"/>
      <c r="AC66" s="107"/>
      <c r="AD66" s="107"/>
      <c r="AE66" s="107"/>
      <c r="AF66" s="107"/>
      <c r="AG66" s="107"/>
      <c r="AH66" s="107"/>
      <c r="AI66" s="107"/>
      <c r="AJ66" s="107"/>
      <c r="AK66" s="110"/>
      <c r="AL66" s="203" t="e">
        <f t="shared" si="29"/>
        <v>#DIV/0!</v>
      </c>
    </row>
    <row r="67" spans="2:38" ht="14.25" hidden="1" thickBot="1">
      <c r="B67" s="151"/>
      <c r="C67" s="154" t="s">
        <v>27</v>
      </c>
      <c r="D67" s="4">
        <v>120</v>
      </c>
      <c r="E67" s="4">
        <v>166</v>
      </c>
      <c r="F67" s="4">
        <v>108</v>
      </c>
      <c r="G67" s="4">
        <v>67</v>
      </c>
      <c r="H67" s="4">
        <v>86</v>
      </c>
      <c r="I67" s="4">
        <v>216</v>
      </c>
      <c r="J67" s="4">
        <v>142</v>
      </c>
      <c r="K67" s="52">
        <v>70</v>
      </c>
      <c r="L67" s="52">
        <v>113</v>
      </c>
      <c r="M67" s="51">
        <v>57</v>
      </c>
      <c r="N67" s="51">
        <v>258</v>
      </c>
      <c r="O67" s="51">
        <v>56</v>
      </c>
      <c r="P67" s="51"/>
      <c r="Q67" s="51"/>
      <c r="R67" s="218"/>
      <c r="S67" s="218">
        <v>0</v>
      </c>
      <c r="T67" s="218">
        <v>0</v>
      </c>
      <c r="U67" s="218">
        <v>0</v>
      </c>
      <c r="V67" s="534">
        <v>0</v>
      </c>
      <c r="W67" s="218">
        <v>0</v>
      </c>
      <c r="X67" s="378">
        <v>0</v>
      </c>
      <c r="Y67" s="390">
        <f t="shared" si="25"/>
        <v>0</v>
      </c>
      <c r="Z67" s="388"/>
      <c r="AA67" s="107"/>
      <c r="AB67" s="107"/>
      <c r="AC67" s="107"/>
      <c r="AD67" s="107"/>
      <c r="AE67" s="107"/>
      <c r="AF67" s="107"/>
      <c r="AG67" s="107"/>
      <c r="AH67" s="107"/>
      <c r="AI67" s="107"/>
      <c r="AJ67" s="107"/>
      <c r="AK67" s="110"/>
      <c r="AL67" s="203" t="e">
        <f t="shared" si="29"/>
        <v>#DIV/0!</v>
      </c>
    </row>
    <row r="68" spans="2:38" ht="15" hidden="1" thickBot="1" thickTop="1">
      <c r="B68" s="158"/>
      <c r="C68" s="156" t="s">
        <v>38</v>
      </c>
      <c r="D68" s="7">
        <f>D69+D70</f>
        <v>342</v>
      </c>
      <c r="E68" s="7">
        <f>E69+E70</f>
        <v>474</v>
      </c>
      <c r="F68" s="7">
        <v>275</v>
      </c>
      <c r="G68" s="7">
        <v>428</v>
      </c>
      <c r="H68" s="7">
        <v>273</v>
      </c>
      <c r="I68" s="7">
        <v>245</v>
      </c>
      <c r="J68" s="7">
        <v>203</v>
      </c>
      <c r="K68" s="53">
        <v>141</v>
      </c>
      <c r="L68" s="53">
        <v>126</v>
      </c>
      <c r="M68" s="49">
        <v>128</v>
      </c>
      <c r="N68" s="49">
        <v>135</v>
      </c>
      <c r="O68" s="49">
        <f>O69+O70</f>
        <v>96</v>
      </c>
      <c r="P68" s="53"/>
      <c r="Q68" s="53"/>
      <c r="R68" s="53"/>
      <c r="S68" s="53">
        <v>0</v>
      </c>
      <c r="T68" s="53">
        <v>0</v>
      </c>
      <c r="U68" s="53">
        <v>0</v>
      </c>
      <c r="V68" s="565">
        <v>0</v>
      </c>
      <c r="W68" s="53">
        <v>0</v>
      </c>
      <c r="X68" s="377">
        <v>0</v>
      </c>
      <c r="Y68" s="390">
        <f t="shared" si="25"/>
        <v>0</v>
      </c>
      <c r="Z68" s="306"/>
      <c r="AA68" s="326"/>
      <c r="AB68" s="326"/>
      <c r="AC68" s="326"/>
      <c r="AD68" s="326"/>
      <c r="AE68" s="326"/>
      <c r="AF68" s="326"/>
      <c r="AG68" s="326"/>
      <c r="AH68" s="326"/>
      <c r="AI68" s="326"/>
      <c r="AJ68" s="326"/>
      <c r="AK68" s="412"/>
      <c r="AL68" s="203" t="e">
        <f t="shared" si="29"/>
        <v>#DIV/0!</v>
      </c>
    </row>
    <row r="69" spans="2:38" ht="14.25" hidden="1" thickBot="1">
      <c r="B69" s="153" t="s">
        <v>62</v>
      </c>
      <c r="C69" s="154" t="s">
        <v>40</v>
      </c>
      <c r="D69" s="4">
        <v>264</v>
      </c>
      <c r="E69" s="4">
        <v>232</v>
      </c>
      <c r="F69" s="4">
        <v>228</v>
      </c>
      <c r="G69" s="4">
        <v>313</v>
      </c>
      <c r="H69" s="4">
        <v>236</v>
      </c>
      <c r="I69" s="4">
        <v>214</v>
      </c>
      <c r="J69" s="4">
        <v>183</v>
      </c>
      <c r="K69" s="50">
        <v>139</v>
      </c>
      <c r="L69" s="50">
        <v>124</v>
      </c>
      <c r="M69" s="50">
        <v>121</v>
      </c>
      <c r="N69" s="50">
        <v>111</v>
      </c>
      <c r="O69" s="53">
        <v>92</v>
      </c>
      <c r="P69" s="53"/>
      <c r="Q69" s="53"/>
      <c r="R69" s="53"/>
      <c r="S69" s="53">
        <v>0</v>
      </c>
      <c r="T69" s="53">
        <v>0</v>
      </c>
      <c r="U69" s="53">
        <v>0</v>
      </c>
      <c r="V69" s="565">
        <v>0</v>
      </c>
      <c r="W69" s="53">
        <v>0</v>
      </c>
      <c r="X69" s="377">
        <v>0</v>
      </c>
      <c r="Y69" s="390">
        <f>SUM(Z69:AK69)</f>
        <v>0</v>
      </c>
      <c r="Z69" s="388"/>
      <c r="AA69" s="107"/>
      <c r="AB69" s="107"/>
      <c r="AC69" s="107"/>
      <c r="AD69" s="107"/>
      <c r="AE69" s="107"/>
      <c r="AF69" s="107"/>
      <c r="AG69" s="107"/>
      <c r="AH69" s="107"/>
      <c r="AI69" s="107"/>
      <c r="AJ69" s="107"/>
      <c r="AK69" s="110"/>
      <c r="AL69" s="203" t="e">
        <f t="shared" si="29"/>
        <v>#DIV/0!</v>
      </c>
    </row>
    <row r="70" spans="2:38" ht="14.25" hidden="1" thickBot="1">
      <c r="B70" s="151"/>
      <c r="C70" s="154" t="s">
        <v>27</v>
      </c>
      <c r="D70" s="4">
        <v>78</v>
      </c>
      <c r="E70" s="4">
        <v>242</v>
      </c>
      <c r="F70" s="4">
        <v>47</v>
      </c>
      <c r="G70" s="4">
        <v>115</v>
      </c>
      <c r="H70" s="4">
        <v>37</v>
      </c>
      <c r="I70" s="4">
        <v>31</v>
      </c>
      <c r="J70" s="4">
        <v>20</v>
      </c>
      <c r="K70" s="51">
        <v>2</v>
      </c>
      <c r="L70" s="51">
        <v>2</v>
      </c>
      <c r="M70" s="52">
        <v>7</v>
      </c>
      <c r="N70" s="52">
        <v>24</v>
      </c>
      <c r="O70" s="51">
        <v>4</v>
      </c>
      <c r="P70" s="51"/>
      <c r="Q70" s="51"/>
      <c r="R70" s="218"/>
      <c r="S70" s="218">
        <v>0</v>
      </c>
      <c r="T70" s="218">
        <v>0</v>
      </c>
      <c r="U70" s="218">
        <v>0</v>
      </c>
      <c r="V70" s="534">
        <v>0</v>
      </c>
      <c r="W70" s="218">
        <v>0</v>
      </c>
      <c r="X70" s="378">
        <v>0</v>
      </c>
      <c r="Y70" s="390">
        <f aca="true" t="shared" si="30" ref="Y70:Y85">SUM(Z70:AK70)</f>
        <v>0</v>
      </c>
      <c r="Z70" s="388"/>
      <c r="AA70" s="107"/>
      <c r="AB70" s="107"/>
      <c r="AC70" s="107"/>
      <c r="AD70" s="107"/>
      <c r="AE70" s="107"/>
      <c r="AF70" s="107"/>
      <c r="AG70" s="107"/>
      <c r="AH70" s="107"/>
      <c r="AI70" s="107"/>
      <c r="AJ70" s="107"/>
      <c r="AK70" s="110"/>
      <c r="AL70" s="203" t="e">
        <f t="shared" si="29"/>
        <v>#DIV/0!</v>
      </c>
    </row>
    <row r="71" spans="2:38" ht="15" hidden="1" thickBot="1" thickTop="1">
      <c r="B71" s="155" t="s">
        <v>28</v>
      </c>
      <c r="C71" s="156" t="s">
        <v>38</v>
      </c>
      <c r="D71" s="7">
        <f>D72+D73</f>
        <v>1811</v>
      </c>
      <c r="E71" s="7">
        <f>E72+E73</f>
        <v>1595</v>
      </c>
      <c r="F71" s="7">
        <v>1628</v>
      </c>
      <c r="G71" s="7">
        <v>1511</v>
      </c>
      <c r="H71" s="7">
        <v>1356</v>
      </c>
      <c r="I71" s="7">
        <v>1180</v>
      </c>
      <c r="J71" s="7">
        <v>1130</v>
      </c>
      <c r="K71" s="49">
        <v>990</v>
      </c>
      <c r="L71" s="49">
        <v>858</v>
      </c>
      <c r="M71" s="53">
        <v>893</v>
      </c>
      <c r="N71" s="53">
        <v>910</v>
      </c>
      <c r="O71" s="49">
        <f>O72+O73</f>
        <v>1090</v>
      </c>
      <c r="P71" s="49"/>
      <c r="Q71" s="49"/>
      <c r="R71" s="53"/>
      <c r="S71" s="53">
        <v>0</v>
      </c>
      <c r="T71" s="53">
        <v>0</v>
      </c>
      <c r="U71" s="53">
        <v>0</v>
      </c>
      <c r="V71" s="565">
        <v>0</v>
      </c>
      <c r="W71" s="53">
        <v>0</v>
      </c>
      <c r="X71" s="377">
        <v>0</v>
      </c>
      <c r="Y71" s="390">
        <f t="shared" si="30"/>
        <v>0</v>
      </c>
      <c r="Z71" s="306"/>
      <c r="AA71" s="326"/>
      <c r="AB71" s="326"/>
      <c r="AC71" s="326"/>
      <c r="AD71" s="326"/>
      <c r="AE71" s="326"/>
      <c r="AF71" s="326"/>
      <c r="AG71" s="326"/>
      <c r="AH71" s="326"/>
      <c r="AI71" s="326"/>
      <c r="AJ71" s="326"/>
      <c r="AK71" s="412"/>
      <c r="AL71" s="203" t="e">
        <f t="shared" si="29"/>
        <v>#DIV/0!</v>
      </c>
    </row>
    <row r="72" spans="2:38" ht="14.25" hidden="1" thickBot="1">
      <c r="B72" s="153" t="s">
        <v>63</v>
      </c>
      <c r="C72" s="154" t="s">
        <v>40</v>
      </c>
      <c r="D72" s="4">
        <v>1325</v>
      </c>
      <c r="E72" s="4">
        <v>1216</v>
      </c>
      <c r="F72" s="4">
        <v>981</v>
      </c>
      <c r="G72" s="4">
        <v>1076</v>
      </c>
      <c r="H72" s="4">
        <v>963</v>
      </c>
      <c r="I72" s="4">
        <v>842</v>
      </c>
      <c r="J72" s="4">
        <v>900</v>
      </c>
      <c r="K72" s="50">
        <v>802</v>
      </c>
      <c r="L72" s="50">
        <v>679</v>
      </c>
      <c r="M72" s="50">
        <v>705</v>
      </c>
      <c r="N72" s="50">
        <v>725</v>
      </c>
      <c r="O72" s="53">
        <v>793</v>
      </c>
      <c r="P72" s="53"/>
      <c r="Q72" s="53"/>
      <c r="R72" s="53"/>
      <c r="S72" s="53">
        <v>0</v>
      </c>
      <c r="T72" s="53">
        <v>0</v>
      </c>
      <c r="U72" s="53">
        <v>0</v>
      </c>
      <c r="V72" s="565">
        <v>0</v>
      </c>
      <c r="W72" s="53">
        <v>0</v>
      </c>
      <c r="X72" s="377">
        <v>0</v>
      </c>
      <c r="Y72" s="390">
        <f t="shared" si="30"/>
        <v>0</v>
      </c>
      <c r="Z72" s="388"/>
      <c r="AA72" s="107"/>
      <c r="AB72" s="107"/>
      <c r="AC72" s="107"/>
      <c r="AD72" s="107"/>
      <c r="AE72" s="107"/>
      <c r="AF72" s="107"/>
      <c r="AG72" s="107"/>
      <c r="AH72" s="107"/>
      <c r="AI72" s="107"/>
      <c r="AJ72" s="107"/>
      <c r="AK72" s="110"/>
      <c r="AL72" s="203" t="e">
        <f t="shared" si="29"/>
        <v>#DIV/0!</v>
      </c>
    </row>
    <row r="73" spans="2:38" ht="14.25" hidden="1" thickBot="1">
      <c r="B73" s="151"/>
      <c r="C73" s="154" t="s">
        <v>27</v>
      </c>
      <c r="D73" s="4">
        <v>486</v>
      </c>
      <c r="E73" s="4">
        <v>379</v>
      </c>
      <c r="F73" s="4">
        <v>647</v>
      </c>
      <c r="G73" s="4">
        <v>435</v>
      </c>
      <c r="H73" s="4">
        <v>393</v>
      </c>
      <c r="I73" s="4">
        <v>338</v>
      </c>
      <c r="J73" s="4">
        <v>230</v>
      </c>
      <c r="K73" s="52">
        <v>188</v>
      </c>
      <c r="L73" s="52">
        <v>179</v>
      </c>
      <c r="M73" s="51">
        <v>188</v>
      </c>
      <c r="N73" s="51">
        <v>185</v>
      </c>
      <c r="O73" s="51">
        <v>297</v>
      </c>
      <c r="P73" s="51"/>
      <c r="Q73" s="51"/>
      <c r="R73" s="218"/>
      <c r="S73" s="218">
        <v>0</v>
      </c>
      <c r="T73" s="218">
        <v>0</v>
      </c>
      <c r="U73" s="218">
        <v>0</v>
      </c>
      <c r="V73" s="534">
        <v>0</v>
      </c>
      <c r="W73" s="218">
        <v>0</v>
      </c>
      <c r="X73" s="378">
        <v>0</v>
      </c>
      <c r="Y73" s="390">
        <f t="shared" si="30"/>
        <v>0</v>
      </c>
      <c r="Z73" s="388"/>
      <c r="AA73" s="107"/>
      <c r="AB73" s="107"/>
      <c r="AC73" s="107"/>
      <c r="AD73" s="107"/>
      <c r="AE73" s="107"/>
      <c r="AF73" s="107"/>
      <c r="AG73" s="107"/>
      <c r="AH73" s="107"/>
      <c r="AI73" s="107"/>
      <c r="AJ73" s="107"/>
      <c r="AK73" s="110"/>
      <c r="AL73" s="203" t="e">
        <f t="shared" si="29"/>
        <v>#DIV/0!</v>
      </c>
    </row>
    <row r="74" spans="2:38" ht="15" hidden="1" thickBot="1" thickTop="1">
      <c r="B74" s="158"/>
      <c r="C74" s="156" t="s">
        <v>38</v>
      </c>
      <c r="D74" s="7">
        <f>D75+D76</f>
        <v>1028</v>
      </c>
      <c r="E74" s="7">
        <f>E75+E76</f>
        <v>1231</v>
      </c>
      <c r="F74" s="7">
        <v>1007</v>
      </c>
      <c r="G74" s="7">
        <v>1182</v>
      </c>
      <c r="H74" s="7">
        <v>1052</v>
      </c>
      <c r="I74" s="7">
        <v>831</v>
      </c>
      <c r="J74" s="7">
        <v>839</v>
      </c>
      <c r="K74" s="53">
        <v>857</v>
      </c>
      <c r="L74" s="53">
        <v>760</v>
      </c>
      <c r="M74" s="49">
        <v>711</v>
      </c>
      <c r="N74" s="49">
        <v>804</v>
      </c>
      <c r="O74" s="49">
        <f>O75+O76</f>
        <v>817</v>
      </c>
      <c r="P74" s="53"/>
      <c r="Q74" s="53"/>
      <c r="R74" s="53"/>
      <c r="S74" s="53">
        <v>0</v>
      </c>
      <c r="T74" s="53">
        <v>0</v>
      </c>
      <c r="U74" s="53">
        <v>0</v>
      </c>
      <c r="V74" s="565">
        <v>0</v>
      </c>
      <c r="W74" s="53">
        <v>0</v>
      </c>
      <c r="X74" s="377">
        <v>0</v>
      </c>
      <c r="Y74" s="390">
        <f t="shared" si="30"/>
        <v>0</v>
      </c>
      <c r="Z74" s="306"/>
      <c r="AA74" s="326"/>
      <c r="AB74" s="326"/>
      <c r="AC74" s="326"/>
      <c r="AD74" s="326"/>
      <c r="AE74" s="326"/>
      <c r="AF74" s="326"/>
      <c r="AG74" s="326"/>
      <c r="AH74" s="326"/>
      <c r="AI74" s="326"/>
      <c r="AJ74" s="326"/>
      <c r="AK74" s="412"/>
      <c r="AL74" s="203" t="e">
        <f t="shared" si="29"/>
        <v>#DIV/0!</v>
      </c>
    </row>
    <row r="75" spans="2:38" ht="14.25" hidden="1" thickBot="1">
      <c r="B75" s="153" t="s">
        <v>64</v>
      </c>
      <c r="C75" s="154" t="s">
        <v>40</v>
      </c>
      <c r="D75" s="4">
        <v>736</v>
      </c>
      <c r="E75" s="4">
        <v>999</v>
      </c>
      <c r="F75" s="4">
        <v>775</v>
      </c>
      <c r="G75" s="4">
        <v>931</v>
      </c>
      <c r="H75" s="4">
        <v>706</v>
      </c>
      <c r="I75" s="4">
        <v>643</v>
      </c>
      <c r="J75" s="4">
        <v>683</v>
      </c>
      <c r="K75" s="50">
        <v>649</v>
      </c>
      <c r="L75" s="50">
        <v>541</v>
      </c>
      <c r="M75" s="50">
        <v>500</v>
      </c>
      <c r="N75" s="50">
        <v>628</v>
      </c>
      <c r="O75" s="53">
        <v>625</v>
      </c>
      <c r="P75" s="53"/>
      <c r="Q75" s="53"/>
      <c r="R75" s="53"/>
      <c r="S75" s="53">
        <v>0</v>
      </c>
      <c r="T75" s="53">
        <v>0</v>
      </c>
      <c r="U75" s="53">
        <v>0</v>
      </c>
      <c r="V75" s="565">
        <v>0</v>
      </c>
      <c r="W75" s="53">
        <v>0</v>
      </c>
      <c r="X75" s="377">
        <v>0</v>
      </c>
      <c r="Y75" s="390">
        <f t="shared" si="30"/>
        <v>0</v>
      </c>
      <c r="Z75" s="388"/>
      <c r="AA75" s="107"/>
      <c r="AB75" s="107"/>
      <c r="AC75" s="107"/>
      <c r="AD75" s="107"/>
      <c r="AE75" s="107"/>
      <c r="AF75" s="107"/>
      <c r="AG75" s="107"/>
      <c r="AH75" s="107"/>
      <c r="AI75" s="107"/>
      <c r="AJ75" s="107"/>
      <c r="AK75" s="110"/>
      <c r="AL75" s="203" t="e">
        <f t="shared" si="29"/>
        <v>#DIV/0!</v>
      </c>
    </row>
    <row r="76" spans="2:38" ht="14.25" hidden="1" thickBot="1">
      <c r="B76" s="151"/>
      <c r="C76" s="154" t="s">
        <v>27</v>
      </c>
      <c r="D76" s="4">
        <v>292</v>
      </c>
      <c r="E76" s="4">
        <v>232</v>
      </c>
      <c r="F76" s="4">
        <v>232</v>
      </c>
      <c r="G76" s="4">
        <v>251</v>
      </c>
      <c r="H76" s="4">
        <v>346</v>
      </c>
      <c r="I76" s="4">
        <v>188</v>
      </c>
      <c r="J76" s="4">
        <v>156</v>
      </c>
      <c r="K76" s="51">
        <v>208</v>
      </c>
      <c r="L76" s="51">
        <v>219</v>
      </c>
      <c r="M76" s="52">
        <v>211</v>
      </c>
      <c r="N76" s="52">
        <v>176</v>
      </c>
      <c r="O76" s="51">
        <v>192</v>
      </c>
      <c r="P76" s="51"/>
      <c r="Q76" s="51"/>
      <c r="R76" s="218"/>
      <c r="S76" s="218">
        <v>0</v>
      </c>
      <c r="T76" s="218">
        <v>0</v>
      </c>
      <c r="U76" s="218">
        <v>0</v>
      </c>
      <c r="V76" s="534">
        <v>0</v>
      </c>
      <c r="W76" s="218">
        <v>0</v>
      </c>
      <c r="X76" s="378">
        <v>0</v>
      </c>
      <c r="Y76" s="390">
        <f t="shared" si="30"/>
        <v>0</v>
      </c>
      <c r="Z76" s="388"/>
      <c r="AA76" s="107"/>
      <c r="AB76" s="107"/>
      <c r="AC76" s="107"/>
      <c r="AD76" s="107"/>
      <c r="AE76" s="107"/>
      <c r="AF76" s="107"/>
      <c r="AG76" s="107"/>
      <c r="AH76" s="107"/>
      <c r="AI76" s="107"/>
      <c r="AJ76" s="107"/>
      <c r="AK76" s="110"/>
      <c r="AL76" s="203" t="e">
        <f t="shared" si="29"/>
        <v>#DIV/0!</v>
      </c>
    </row>
    <row r="77" spans="2:38" ht="15" hidden="1" thickBot="1" thickTop="1">
      <c r="B77" s="158"/>
      <c r="C77" s="156" t="s">
        <v>38</v>
      </c>
      <c r="D77" s="7">
        <f>D78+D79</f>
        <v>215</v>
      </c>
      <c r="E77" s="7">
        <f>E78+E79</f>
        <v>175</v>
      </c>
      <c r="F77" s="7">
        <v>206</v>
      </c>
      <c r="G77" s="7">
        <v>159</v>
      </c>
      <c r="H77" s="7">
        <v>148</v>
      </c>
      <c r="I77" s="7">
        <v>179</v>
      </c>
      <c r="J77" s="7">
        <v>183</v>
      </c>
      <c r="K77" s="49">
        <v>115</v>
      </c>
      <c r="L77" s="49">
        <v>77</v>
      </c>
      <c r="M77" s="53">
        <v>143</v>
      </c>
      <c r="N77" s="53">
        <v>205</v>
      </c>
      <c r="O77" s="49">
        <f>O78+O79</f>
        <v>149</v>
      </c>
      <c r="P77" s="49"/>
      <c r="Q77" s="49"/>
      <c r="R77" s="53"/>
      <c r="S77" s="53">
        <v>0</v>
      </c>
      <c r="T77" s="53">
        <v>0</v>
      </c>
      <c r="U77" s="53">
        <v>0</v>
      </c>
      <c r="V77" s="565">
        <v>0</v>
      </c>
      <c r="W77" s="53">
        <v>0</v>
      </c>
      <c r="X77" s="377">
        <v>0</v>
      </c>
      <c r="Y77" s="390">
        <f t="shared" si="30"/>
        <v>0</v>
      </c>
      <c r="Z77" s="306"/>
      <c r="AA77" s="326"/>
      <c r="AB77" s="326"/>
      <c r="AC77" s="326"/>
      <c r="AD77" s="326"/>
      <c r="AE77" s="326"/>
      <c r="AF77" s="326"/>
      <c r="AG77" s="326"/>
      <c r="AH77" s="326"/>
      <c r="AI77" s="326"/>
      <c r="AJ77" s="326"/>
      <c r="AK77" s="412"/>
      <c r="AL77" s="203" t="e">
        <f t="shared" si="29"/>
        <v>#DIV/0!</v>
      </c>
    </row>
    <row r="78" spans="2:38" ht="14.25" hidden="1" thickBot="1">
      <c r="B78" s="153" t="s">
        <v>65</v>
      </c>
      <c r="C78" s="154" t="s">
        <v>40</v>
      </c>
      <c r="D78" s="4">
        <v>145</v>
      </c>
      <c r="E78" s="4">
        <v>137</v>
      </c>
      <c r="F78" s="4">
        <v>142</v>
      </c>
      <c r="G78" s="4">
        <v>145</v>
      </c>
      <c r="H78" s="4">
        <v>96</v>
      </c>
      <c r="I78" s="4">
        <v>113</v>
      </c>
      <c r="J78" s="4">
        <v>137</v>
      </c>
      <c r="K78" s="50">
        <v>103</v>
      </c>
      <c r="L78" s="50">
        <v>77</v>
      </c>
      <c r="M78" s="50">
        <v>77</v>
      </c>
      <c r="N78" s="50">
        <v>155</v>
      </c>
      <c r="O78" s="53">
        <v>121</v>
      </c>
      <c r="P78" s="53"/>
      <c r="Q78" s="53"/>
      <c r="R78" s="53"/>
      <c r="S78" s="53">
        <v>0</v>
      </c>
      <c r="T78" s="53">
        <v>0</v>
      </c>
      <c r="U78" s="53">
        <v>0</v>
      </c>
      <c r="V78" s="565">
        <v>0</v>
      </c>
      <c r="W78" s="53">
        <v>0</v>
      </c>
      <c r="X78" s="377">
        <v>0</v>
      </c>
      <c r="Y78" s="390">
        <f t="shared" si="30"/>
        <v>0</v>
      </c>
      <c r="Z78" s="388"/>
      <c r="AA78" s="107"/>
      <c r="AB78" s="107"/>
      <c r="AC78" s="107"/>
      <c r="AD78" s="107"/>
      <c r="AE78" s="107"/>
      <c r="AF78" s="107"/>
      <c r="AG78" s="107"/>
      <c r="AH78" s="107"/>
      <c r="AI78" s="107"/>
      <c r="AJ78" s="107"/>
      <c r="AK78" s="110"/>
      <c r="AL78" s="203" t="e">
        <f t="shared" si="29"/>
        <v>#DIV/0!</v>
      </c>
    </row>
    <row r="79" spans="2:38" ht="14.25" hidden="1" thickBot="1">
      <c r="B79" s="151"/>
      <c r="C79" s="154" t="s">
        <v>27</v>
      </c>
      <c r="D79" s="4">
        <v>70</v>
      </c>
      <c r="E79" s="4">
        <v>38</v>
      </c>
      <c r="F79" s="4">
        <v>64</v>
      </c>
      <c r="G79" s="4">
        <v>14</v>
      </c>
      <c r="H79" s="4">
        <v>52</v>
      </c>
      <c r="I79" s="4">
        <v>66</v>
      </c>
      <c r="J79" s="4">
        <v>46</v>
      </c>
      <c r="K79" s="52">
        <v>12</v>
      </c>
      <c r="L79" s="52">
        <v>0</v>
      </c>
      <c r="M79" s="51">
        <v>66</v>
      </c>
      <c r="N79" s="51">
        <v>50</v>
      </c>
      <c r="O79" s="51">
        <v>28</v>
      </c>
      <c r="P79" s="51"/>
      <c r="Q79" s="51"/>
      <c r="R79" s="218"/>
      <c r="S79" s="218">
        <v>0</v>
      </c>
      <c r="T79" s="218">
        <v>0</v>
      </c>
      <c r="U79" s="218">
        <v>0</v>
      </c>
      <c r="V79" s="534">
        <v>0</v>
      </c>
      <c r="W79" s="218">
        <v>0</v>
      </c>
      <c r="X79" s="378">
        <v>0</v>
      </c>
      <c r="Y79" s="390">
        <f t="shared" si="30"/>
        <v>0</v>
      </c>
      <c r="Z79" s="388"/>
      <c r="AA79" s="107"/>
      <c r="AB79" s="107"/>
      <c r="AC79" s="107"/>
      <c r="AD79" s="107"/>
      <c r="AE79" s="107"/>
      <c r="AF79" s="107"/>
      <c r="AG79" s="107"/>
      <c r="AH79" s="107"/>
      <c r="AI79" s="107"/>
      <c r="AJ79" s="107"/>
      <c r="AK79" s="110"/>
      <c r="AL79" s="203" t="e">
        <f t="shared" si="29"/>
        <v>#DIV/0!</v>
      </c>
    </row>
    <row r="80" spans="2:38" ht="15" hidden="1" thickBot="1" thickTop="1">
      <c r="B80" s="158"/>
      <c r="C80" s="156" t="s">
        <v>38</v>
      </c>
      <c r="D80" s="7">
        <f>D81+D82</f>
        <v>1012</v>
      </c>
      <c r="E80" s="7">
        <f>E81+E82</f>
        <v>1069</v>
      </c>
      <c r="F80" s="7">
        <v>1057</v>
      </c>
      <c r="G80" s="7">
        <v>1234</v>
      </c>
      <c r="H80" s="7">
        <v>1141</v>
      </c>
      <c r="I80" s="7">
        <v>939</v>
      </c>
      <c r="J80" s="7">
        <v>887</v>
      </c>
      <c r="K80" s="53">
        <v>783</v>
      </c>
      <c r="L80" s="53">
        <v>1001</v>
      </c>
      <c r="M80" s="49">
        <v>817</v>
      </c>
      <c r="N80" s="49">
        <v>897</v>
      </c>
      <c r="O80" s="49">
        <f>O81+O82</f>
        <v>949</v>
      </c>
      <c r="P80" s="53"/>
      <c r="Q80" s="53"/>
      <c r="R80" s="53"/>
      <c r="S80" s="53">
        <v>0</v>
      </c>
      <c r="T80" s="53">
        <v>0</v>
      </c>
      <c r="U80" s="53">
        <v>0</v>
      </c>
      <c r="V80" s="565">
        <v>0</v>
      </c>
      <c r="W80" s="53">
        <v>0</v>
      </c>
      <c r="X80" s="377">
        <v>0</v>
      </c>
      <c r="Y80" s="390">
        <f t="shared" si="30"/>
        <v>0</v>
      </c>
      <c r="Z80" s="306"/>
      <c r="AA80" s="326"/>
      <c r="AB80" s="326"/>
      <c r="AC80" s="326"/>
      <c r="AD80" s="326"/>
      <c r="AE80" s="326"/>
      <c r="AF80" s="326"/>
      <c r="AG80" s="326"/>
      <c r="AH80" s="326"/>
      <c r="AI80" s="326"/>
      <c r="AJ80" s="326"/>
      <c r="AK80" s="412"/>
      <c r="AL80" s="203" t="e">
        <f t="shared" si="29"/>
        <v>#DIV/0!</v>
      </c>
    </row>
    <row r="81" spans="2:38" ht="14.25" hidden="1" thickBot="1">
      <c r="B81" s="153" t="s">
        <v>66</v>
      </c>
      <c r="C81" s="154" t="s">
        <v>40</v>
      </c>
      <c r="D81" s="4">
        <v>772</v>
      </c>
      <c r="E81" s="4">
        <v>821</v>
      </c>
      <c r="F81" s="4">
        <v>816</v>
      </c>
      <c r="G81" s="4">
        <v>821</v>
      </c>
      <c r="H81" s="4">
        <v>834</v>
      </c>
      <c r="I81" s="4">
        <v>722</v>
      </c>
      <c r="J81" s="4">
        <v>728</v>
      </c>
      <c r="K81" s="50">
        <v>663</v>
      </c>
      <c r="L81" s="50">
        <v>580</v>
      </c>
      <c r="M81" s="50">
        <v>550</v>
      </c>
      <c r="N81" s="50">
        <v>659</v>
      </c>
      <c r="O81" s="53">
        <v>613</v>
      </c>
      <c r="P81" s="53"/>
      <c r="Q81" s="53"/>
      <c r="R81" s="53"/>
      <c r="S81" s="53">
        <v>0</v>
      </c>
      <c r="T81" s="53">
        <v>0</v>
      </c>
      <c r="U81" s="53">
        <v>0</v>
      </c>
      <c r="V81" s="565">
        <v>0</v>
      </c>
      <c r="W81" s="53">
        <v>0</v>
      </c>
      <c r="X81" s="377">
        <v>0</v>
      </c>
      <c r="Y81" s="390">
        <f t="shared" si="30"/>
        <v>0</v>
      </c>
      <c r="Z81" s="388"/>
      <c r="AA81" s="107"/>
      <c r="AB81" s="107"/>
      <c r="AC81" s="107"/>
      <c r="AD81" s="107"/>
      <c r="AE81" s="107"/>
      <c r="AF81" s="107"/>
      <c r="AG81" s="107"/>
      <c r="AH81" s="107"/>
      <c r="AI81" s="107"/>
      <c r="AJ81" s="107"/>
      <c r="AK81" s="110"/>
      <c r="AL81" s="203" t="e">
        <f t="shared" si="29"/>
        <v>#DIV/0!</v>
      </c>
    </row>
    <row r="82" spans="2:38" ht="14.25" hidden="1" thickBot="1">
      <c r="B82" s="149"/>
      <c r="C82" s="157" t="s">
        <v>27</v>
      </c>
      <c r="D82" s="4">
        <v>240</v>
      </c>
      <c r="E82" s="4">
        <v>248</v>
      </c>
      <c r="F82" s="4">
        <v>241</v>
      </c>
      <c r="G82" s="4">
        <v>413</v>
      </c>
      <c r="H82" s="4">
        <v>307</v>
      </c>
      <c r="I82" s="4">
        <v>217</v>
      </c>
      <c r="J82" s="4">
        <v>159</v>
      </c>
      <c r="K82" s="51">
        <v>120</v>
      </c>
      <c r="L82" s="51">
        <v>421</v>
      </c>
      <c r="M82" s="51">
        <v>267</v>
      </c>
      <c r="N82" s="51">
        <v>238</v>
      </c>
      <c r="O82" s="51">
        <v>336</v>
      </c>
      <c r="P82" s="51"/>
      <c r="Q82" s="51"/>
      <c r="R82" s="218"/>
      <c r="S82" s="218">
        <v>0</v>
      </c>
      <c r="T82" s="218">
        <v>0</v>
      </c>
      <c r="U82" s="218">
        <v>0</v>
      </c>
      <c r="V82" s="534">
        <v>0</v>
      </c>
      <c r="W82" s="218">
        <v>0</v>
      </c>
      <c r="X82" s="378">
        <v>0</v>
      </c>
      <c r="Y82" s="390">
        <f t="shared" si="30"/>
        <v>0</v>
      </c>
      <c r="Z82" s="388"/>
      <c r="AA82" s="107"/>
      <c r="AB82" s="107"/>
      <c r="AC82" s="107"/>
      <c r="AD82" s="107"/>
      <c r="AE82" s="107"/>
      <c r="AF82" s="107"/>
      <c r="AG82" s="107"/>
      <c r="AH82" s="107"/>
      <c r="AI82" s="107"/>
      <c r="AJ82" s="107"/>
      <c r="AK82" s="110"/>
      <c r="AL82" s="676" t="e">
        <f t="shared" si="29"/>
        <v>#DIV/0!</v>
      </c>
    </row>
    <row r="83" spans="2:39" s="89" customFormat="1" ht="14.25" customHeight="1" thickTop="1">
      <c r="B83" s="1015" t="s">
        <v>198</v>
      </c>
      <c r="C83" s="255" t="s">
        <v>38</v>
      </c>
      <c r="D83" s="257"/>
      <c r="E83" s="257"/>
      <c r="F83" s="257"/>
      <c r="G83" s="257"/>
      <c r="H83" s="257"/>
      <c r="I83" s="257"/>
      <c r="J83" s="257"/>
      <c r="K83" s="257"/>
      <c r="L83" s="257"/>
      <c r="M83" s="257"/>
      <c r="N83" s="257"/>
      <c r="O83" s="257"/>
      <c r="P83" s="257"/>
      <c r="Q83" s="257">
        <v>476</v>
      </c>
      <c r="R83" s="423">
        <v>285</v>
      </c>
      <c r="S83" s="436">
        <v>440</v>
      </c>
      <c r="T83" s="437">
        <v>291</v>
      </c>
      <c r="U83" s="437">
        <v>324</v>
      </c>
      <c r="V83" s="571">
        <v>290</v>
      </c>
      <c r="W83" s="437">
        <v>304</v>
      </c>
      <c r="X83" s="425">
        <v>421</v>
      </c>
      <c r="Y83" s="390">
        <f t="shared" si="30"/>
        <v>307</v>
      </c>
      <c r="Z83" s="401">
        <f aca="true" t="shared" si="31" ref="Z83:AH83">Z84+Z85</f>
        <v>19</v>
      </c>
      <c r="AA83" s="402">
        <f t="shared" si="31"/>
        <v>22</v>
      </c>
      <c r="AB83" s="402">
        <f t="shared" si="31"/>
        <v>14</v>
      </c>
      <c r="AC83" s="402">
        <f t="shared" si="31"/>
        <v>36</v>
      </c>
      <c r="AD83" s="402">
        <f t="shared" si="31"/>
        <v>21</v>
      </c>
      <c r="AE83" s="402">
        <f t="shared" si="31"/>
        <v>45</v>
      </c>
      <c r="AF83" s="402">
        <f t="shared" si="31"/>
        <v>35</v>
      </c>
      <c r="AG83" s="402">
        <f t="shared" si="31"/>
        <v>30</v>
      </c>
      <c r="AH83" s="402">
        <f t="shared" si="31"/>
        <v>13</v>
      </c>
      <c r="AI83" s="402">
        <f>AI84+AI85</f>
        <v>22</v>
      </c>
      <c r="AJ83" s="402">
        <f>AJ84+AJ85</f>
        <v>13</v>
      </c>
      <c r="AK83" s="402">
        <f>AK84+AK85</f>
        <v>37</v>
      </c>
      <c r="AL83" s="677">
        <f t="shared" si="29"/>
        <v>-0.27078384798099764</v>
      </c>
      <c r="AM83" s="482"/>
    </row>
    <row r="84" spans="2:39" s="89" customFormat="1" ht="14.25" customHeight="1">
      <c r="B84" s="1016"/>
      <c r="C84" s="256" t="s">
        <v>40</v>
      </c>
      <c r="D84" s="112"/>
      <c r="E84" s="112"/>
      <c r="F84" s="112"/>
      <c r="G84" s="112"/>
      <c r="H84" s="112"/>
      <c r="I84" s="112"/>
      <c r="J84" s="112"/>
      <c r="K84" s="112"/>
      <c r="L84" s="112"/>
      <c r="M84" s="112"/>
      <c r="N84" s="112"/>
      <c r="O84" s="112"/>
      <c r="P84" s="112"/>
      <c r="Q84" s="301">
        <v>418</v>
      </c>
      <c r="R84" s="415">
        <v>250</v>
      </c>
      <c r="S84" s="437">
        <v>375</v>
      </c>
      <c r="T84" s="437">
        <v>277</v>
      </c>
      <c r="U84" s="437">
        <v>265</v>
      </c>
      <c r="V84" s="571">
        <v>278</v>
      </c>
      <c r="W84" s="437">
        <v>284</v>
      </c>
      <c r="X84" s="425">
        <v>353</v>
      </c>
      <c r="Y84" s="390">
        <f t="shared" si="30"/>
        <v>301</v>
      </c>
      <c r="Z84" s="477">
        <v>19</v>
      </c>
      <c r="AA84" s="107">
        <v>22</v>
      </c>
      <c r="AB84" s="107">
        <v>14</v>
      </c>
      <c r="AC84" s="107">
        <v>36</v>
      </c>
      <c r="AD84" s="107">
        <v>21</v>
      </c>
      <c r="AE84" s="107">
        <v>39</v>
      </c>
      <c r="AF84" s="107">
        <v>35</v>
      </c>
      <c r="AG84" s="107">
        <v>30</v>
      </c>
      <c r="AH84" s="107">
        <v>13</v>
      </c>
      <c r="AI84" s="107">
        <v>22</v>
      </c>
      <c r="AJ84" s="107">
        <v>13</v>
      </c>
      <c r="AK84" s="107">
        <v>37</v>
      </c>
      <c r="AL84" s="203">
        <f t="shared" si="29"/>
        <v>-0.14730878186968838</v>
      </c>
      <c r="AM84" s="482"/>
    </row>
    <row r="85" spans="2:39" s="89" customFormat="1" ht="14.25" customHeight="1" thickBot="1">
      <c r="B85" s="1017"/>
      <c r="C85" s="302" t="s">
        <v>27</v>
      </c>
      <c r="D85" s="303"/>
      <c r="E85" s="303"/>
      <c r="F85" s="303"/>
      <c r="G85" s="303"/>
      <c r="H85" s="303"/>
      <c r="I85" s="303"/>
      <c r="J85" s="303"/>
      <c r="K85" s="303"/>
      <c r="L85" s="303"/>
      <c r="M85" s="303"/>
      <c r="N85" s="303"/>
      <c r="O85" s="303"/>
      <c r="P85" s="303"/>
      <c r="Q85" s="304">
        <v>130</v>
      </c>
      <c r="R85" s="416">
        <v>35</v>
      </c>
      <c r="S85" s="438">
        <v>65</v>
      </c>
      <c r="T85" s="438">
        <v>14</v>
      </c>
      <c r="U85" s="438">
        <v>59</v>
      </c>
      <c r="V85" s="572">
        <v>12</v>
      </c>
      <c r="W85" s="438">
        <v>20</v>
      </c>
      <c r="X85" s="426">
        <v>68</v>
      </c>
      <c r="Y85" s="476">
        <f t="shared" si="30"/>
        <v>6</v>
      </c>
      <c r="Z85" s="480">
        <v>0</v>
      </c>
      <c r="AA85" s="525">
        <v>0</v>
      </c>
      <c r="AB85" s="525">
        <v>0</v>
      </c>
      <c r="AC85" s="525">
        <v>0</v>
      </c>
      <c r="AD85" s="525">
        <v>0</v>
      </c>
      <c r="AE85" s="525">
        <v>6</v>
      </c>
      <c r="AF85" s="525">
        <v>0</v>
      </c>
      <c r="AG85" s="525">
        <v>0</v>
      </c>
      <c r="AH85" s="525">
        <v>0</v>
      </c>
      <c r="AI85" s="526">
        <v>0</v>
      </c>
      <c r="AJ85" s="619">
        <v>0</v>
      </c>
      <c r="AK85" s="620">
        <v>0</v>
      </c>
      <c r="AL85" s="680">
        <f t="shared" si="29"/>
        <v>-0.9117647058823529</v>
      </c>
      <c r="AM85" s="482"/>
    </row>
    <row r="86" spans="2:38" ht="12.75" customHeight="1">
      <c r="B86" s="1014" t="s">
        <v>195</v>
      </c>
      <c r="C86" s="1014"/>
      <c r="D86" s="1014"/>
      <c r="E86" s="1014"/>
      <c r="F86" s="1014"/>
      <c r="G86" s="1014"/>
      <c r="H86" s="1014"/>
      <c r="I86" s="1014"/>
      <c r="J86" s="1014"/>
      <c r="K86" s="1014"/>
      <c r="L86" s="1014"/>
      <c r="M86" s="1014"/>
      <c r="N86" s="1014"/>
      <c r="O86" s="1014"/>
      <c r="P86" s="1014"/>
      <c r="Q86" s="1014"/>
      <c r="R86" s="1014"/>
      <c r="S86" s="1014"/>
      <c r="T86" s="1014"/>
      <c r="U86" s="1014"/>
      <c r="V86" s="1014"/>
      <c r="W86" s="1014"/>
      <c r="X86" s="1014"/>
      <c r="Y86" s="1014"/>
      <c r="Z86" s="1014"/>
      <c r="AA86" s="1014"/>
      <c r="AB86" s="1014"/>
      <c r="AC86" s="1014"/>
      <c r="AD86" s="1014"/>
      <c r="AE86" s="1014"/>
      <c r="AF86" s="1014"/>
      <c r="AG86" s="1014"/>
      <c r="AH86" s="1014"/>
      <c r="AI86" s="1014"/>
      <c r="AJ86" s="1014"/>
      <c r="AK86" s="1014"/>
      <c r="AL86" s="1014"/>
    </row>
    <row r="88" ht="13.5"/>
    <row r="89" ht="13.5"/>
    <row r="90" ht="13.5"/>
    <row r="91" ht="13.5"/>
    <row r="92" ht="13.5"/>
    <row r="93" ht="13.5"/>
    <row r="94" ht="13.5"/>
    <row r="95" ht="13.5">
      <c r="B95" s="2"/>
    </row>
    <row r="96" ht="13.5">
      <c r="B96" s="2"/>
    </row>
    <row r="97" ht="13.5">
      <c r="B97" s="2"/>
    </row>
    <row r="98" ht="13.5">
      <c r="B98" s="2"/>
    </row>
    <row r="99" ht="13.5">
      <c r="B99" s="2"/>
    </row>
    <row r="100" ht="13.5">
      <c r="B100" s="2"/>
    </row>
    <row r="101" ht="13.5">
      <c r="B101" s="2"/>
    </row>
    <row r="102" ht="13.5">
      <c r="B102" s="2"/>
    </row>
    <row r="103" ht="13.5">
      <c r="B103" s="2"/>
    </row>
    <row r="104" ht="13.5">
      <c r="B104" s="2"/>
    </row>
    <row r="105" ht="13.5">
      <c r="B105" s="2"/>
    </row>
    <row r="106" ht="13.5">
      <c r="B106" s="2"/>
    </row>
    <row r="107" ht="13.5">
      <c r="B107" s="2"/>
    </row>
    <row r="108" ht="13.5">
      <c r="B108" s="2"/>
    </row>
    <row r="109" ht="13.5">
      <c r="B109" s="2"/>
    </row>
    <row r="110" ht="13.5">
      <c r="B110" s="2"/>
    </row>
    <row r="111" ht="13.5">
      <c r="B111" s="2"/>
    </row>
    <row r="112" ht="13.5">
      <c r="B112" s="2"/>
    </row>
    <row r="113" ht="13.5">
      <c r="B113" s="2"/>
    </row>
    <row r="114" ht="13.5">
      <c r="B114" s="2"/>
    </row>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sheetData>
  <sheetProtection/>
  <mergeCells count="5">
    <mergeCell ref="B3:C3"/>
    <mergeCell ref="Y3:AK3"/>
    <mergeCell ref="AJ2:AK2"/>
    <mergeCell ref="B86:AL86"/>
    <mergeCell ref="B83:B85"/>
  </mergeCells>
  <conditionalFormatting sqref="AL5:AL85">
    <cfRule type="cellIs" priority="1" dxfId="0" operator="greaterThanOrEqual" stopIfTrue="1">
      <formula>0.1</formula>
    </cfRule>
  </conditionalFormatting>
  <printOptions/>
  <pageMargins left="0.5905511811023623" right="0.5905511811023623" top="0.7874015748031497" bottom="0.5905511811023623" header="0.5118110236220472" footer="0.5118110236220472"/>
  <pageSetup fitToHeight="1" fitToWidth="1" horizontalDpi="300" verticalDpi="300" orientation="landscape" paperSize="9" scale="52" r:id="rId1"/>
  <rowBreaks count="2" manualBreakCount="2">
    <brk id="37" min="1" max="30" man="1"/>
    <brk id="46" min="1" max="28" man="1"/>
  </rowBreaks>
  <colBreaks count="1" manualBreakCount="1">
    <brk id="37" max="85" man="1"/>
  </colBreaks>
  <ignoredErrors>
    <ignoredError sqref="D3:X3" numberStoredAsText="1"/>
  </ignoredErrors>
</worksheet>
</file>

<file path=xl/worksheets/sheet8.xml><?xml version="1.0" encoding="utf-8"?>
<worksheet xmlns="http://schemas.openxmlformats.org/spreadsheetml/2006/main" xmlns:r="http://schemas.openxmlformats.org/officeDocument/2006/relationships">
  <dimension ref="A1:AL80"/>
  <sheetViews>
    <sheetView showGridLines="0" zoomScaleSheetLayoutView="100" zoomScalePageLayoutView="0" workbookViewId="0" topLeftCell="A1">
      <pane xSplit="3" ySplit="4" topLeftCell="D5" activePane="bottomRight" state="frozen"/>
      <selection pane="topLeft" activeCell="C24" sqref="C24"/>
      <selection pane="topRight" activeCell="C24" sqref="C24"/>
      <selection pane="bottomLeft" activeCell="C24" sqref="C24"/>
      <selection pane="bottomRight" activeCell="A1" sqref="A1"/>
    </sheetView>
  </sheetViews>
  <sheetFormatPr defaultColWidth="10.00390625" defaultRowHeight="12.75" customHeight="1"/>
  <cols>
    <col min="1" max="1" width="1.37890625" style="0" customWidth="1"/>
    <col min="2" max="3" width="8.375" style="0" customWidth="1"/>
    <col min="4" max="24" width="7.375" style="0" customWidth="1"/>
    <col min="25" max="25" width="10.25390625" style="0" bestFit="1" customWidth="1"/>
    <col min="26" max="37" width="7.375" style="0" customWidth="1"/>
    <col min="38" max="38" width="9.00390625" style="0" customWidth="1"/>
  </cols>
  <sheetData>
    <row r="1" ht="18.75">
      <c r="B1" s="161" t="s">
        <v>161</v>
      </c>
    </row>
    <row r="2" spans="1:37" ht="12.75" customHeight="1" thickBot="1">
      <c r="A2" s="62"/>
      <c r="AJ2" s="980" t="s">
        <v>67</v>
      </c>
      <c r="AK2" s="980"/>
    </row>
    <row r="3" spans="1:38" ht="14.25" thickTop="1">
      <c r="A3" s="463"/>
      <c r="B3" s="1018" t="s">
        <v>77</v>
      </c>
      <c r="C3" s="1018"/>
      <c r="D3" s="449" t="s">
        <v>31</v>
      </c>
      <c r="E3" s="449" t="s">
        <v>32</v>
      </c>
      <c r="F3" s="449" t="s">
        <v>33</v>
      </c>
      <c r="G3" s="449" t="s">
        <v>34</v>
      </c>
      <c r="H3" s="449" t="s">
        <v>35</v>
      </c>
      <c r="I3" s="449" t="s">
        <v>36</v>
      </c>
      <c r="J3" s="450" t="s">
        <v>108</v>
      </c>
      <c r="K3" s="450" t="s">
        <v>109</v>
      </c>
      <c r="L3" s="450" t="s">
        <v>110</v>
      </c>
      <c r="M3" s="450" t="s">
        <v>111</v>
      </c>
      <c r="N3" s="450" t="s">
        <v>191</v>
      </c>
      <c r="O3" s="450" t="s">
        <v>194</v>
      </c>
      <c r="P3" s="450" t="s">
        <v>199</v>
      </c>
      <c r="Q3" s="450" t="s">
        <v>200</v>
      </c>
      <c r="R3" s="451" t="s">
        <v>202</v>
      </c>
      <c r="S3" s="451" t="s">
        <v>204</v>
      </c>
      <c r="T3" s="451" t="s">
        <v>206</v>
      </c>
      <c r="U3" s="451" t="s">
        <v>211</v>
      </c>
      <c r="V3" s="532" t="s">
        <v>219</v>
      </c>
      <c r="W3" s="451" t="s">
        <v>221</v>
      </c>
      <c r="X3" s="451" t="s">
        <v>236</v>
      </c>
      <c r="Y3" s="1019" t="s">
        <v>238</v>
      </c>
      <c r="Z3" s="1020"/>
      <c r="AA3" s="1020"/>
      <c r="AB3" s="1020"/>
      <c r="AC3" s="1020"/>
      <c r="AD3" s="1020"/>
      <c r="AE3" s="1020"/>
      <c r="AF3" s="1020"/>
      <c r="AG3" s="1020"/>
      <c r="AH3" s="1020"/>
      <c r="AI3" s="1020"/>
      <c r="AJ3" s="1020"/>
      <c r="AK3" s="1021"/>
      <c r="AL3" s="452"/>
    </row>
    <row r="4" spans="1:38" ht="14.25" thickBot="1">
      <c r="A4" s="463"/>
      <c r="B4" s="456"/>
      <c r="C4" s="150"/>
      <c r="D4" s="164" t="s">
        <v>37</v>
      </c>
      <c r="E4" s="164" t="s">
        <v>37</v>
      </c>
      <c r="F4" s="164" t="s">
        <v>37</v>
      </c>
      <c r="G4" s="164" t="s">
        <v>37</v>
      </c>
      <c r="H4" s="164" t="s">
        <v>37</v>
      </c>
      <c r="I4" s="164" t="s">
        <v>37</v>
      </c>
      <c r="J4" s="164" t="s">
        <v>37</v>
      </c>
      <c r="K4" s="165" t="s">
        <v>87</v>
      </c>
      <c r="L4" s="165" t="s">
        <v>87</v>
      </c>
      <c r="M4" s="165" t="s">
        <v>87</v>
      </c>
      <c r="N4" s="165" t="s">
        <v>87</v>
      </c>
      <c r="O4" s="165" t="s">
        <v>87</v>
      </c>
      <c r="P4" s="165" t="s">
        <v>87</v>
      </c>
      <c r="Q4" s="165" t="s">
        <v>87</v>
      </c>
      <c r="R4" s="427" t="s">
        <v>173</v>
      </c>
      <c r="S4" s="427" t="s">
        <v>173</v>
      </c>
      <c r="T4" s="427" t="s">
        <v>173</v>
      </c>
      <c r="U4" s="169" t="s">
        <v>173</v>
      </c>
      <c r="V4" s="533" t="s">
        <v>173</v>
      </c>
      <c r="W4" s="169" t="s">
        <v>173</v>
      </c>
      <c r="X4" s="169" t="s">
        <v>173</v>
      </c>
      <c r="Y4" s="544" t="s">
        <v>237</v>
      </c>
      <c r="Z4" s="464" t="s">
        <v>147</v>
      </c>
      <c r="AA4" s="465" t="s">
        <v>148</v>
      </c>
      <c r="AB4" s="465" t="s">
        <v>149</v>
      </c>
      <c r="AC4" s="465" t="s">
        <v>150</v>
      </c>
      <c r="AD4" s="465" t="s">
        <v>151</v>
      </c>
      <c r="AE4" s="465" t="s">
        <v>152</v>
      </c>
      <c r="AF4" s="465" t="s">
        <v>153</v>
      </c>
      <c r="AG4" s="465" t="s">
        <v>154</v>
      </c>
      <c r="AH4" s="465" t="s">
        <v>155</v>
      </c>
      <c r="AI4" s="465" t="s">
        <v>156</v>
      </c>
      <c r="AJ4" s="465" t="s">
        <v>157</v>
      </c>
      <c r="AK4" s="466" t="s">
        <v>158</v>
      </c>
      <c r="AL4" s="682" t="s">
        <v>188</v>
      </c>
    </row>
    <row r="5" spans="1:38" ht="13.5">
      <c r="A5" s="463"/>
      <c r="B5" s="457"/>
      <c r="C5" s="152" t="s">
        <v>38</v>
      </c>
      <c r="D5" s="26">
        <f>SUM(D6:D9)</f>
        <v>22550</v>
      </c>
      <c r="E5" s="26">
        <f>SUM(E6:E9)</f>
        <v>22101</v>
      </c>
      <c r="F5" s="26">
        <v>22489</v>
      </c>
      <c r="G5" s="26">
        <v>26367</v>
      </c>
      <c r="H5" s="26">
        <f>SUM(H6:H9)</f>
        <v>21727</v>
      </c>
      <c r="I5" s="26">
        <v>19210</v>
      </c>
      <c r="J5" s="26">
        <v>19339</v>
      </c>
      <c r="K5" s="26">
        <f>SUM(K6:K9)</f>
        <v>17532</v>
      </c>
      <c r="L5" s="26">
        <f>SUM(L6:L9)</f>
        <v>16347</v>
      </c>
      <c r="M5" s="26">
        <f>SUM(M6:M9)</f>
        <v>16407</v>
      </c>
      <c r="N5" s="26">
        <v>17356</v>
      </c>
      <c r="O5" s="26">
        <v>17329</v>
      </c>
      <c r="P5" s="26">
        <v>17292</v>
      </c>
      <c r="Q5" s="26">
        <v>18930</v>
      </c>
      <c r="R5" s="218">
        <v>15663</v>
      </c>
      <c r="S5" s="218">
        <v>15659</v>
      </c>
      <c r="T5" s="218">
        <v>12280</v>
      </c>
      <c r="U5" s="218">
        <v>12910</v>
      </c>
      <c r="V5" s="534">
        <v>11925</v>
      </c>
      <c r="W5" s="218">
        <v>12234</v>
      </c>
      <c r="X5" s="218">
        <v>14205</v>
      </c>
      <c r="Y5" s="545">
        <f>SUM(Z5:AK5)</f>
        <v>11562</v>
      </c>
      <c r="Z5" s="467">
        <f aca="true" t="shared" si="0" ref="Z5:AK5">SUM(Z6:Z9)</f>
        <v>879</v>
      </c>
      <c r="AA5" s="335">
        <f t="shared" si="0"/>
        <v>784</v>
      </c>
      <c r="AB5" s="335">
        <f t="shared" si="0"/>
        <v>1013</v>
      </c>
      <c r="AC5" s="335">
        <f t="shared" si="0"/>
        <v>1029</v>
      </c>
      <c r="AD5" s="335">
        <f t="shared" si="0"/>
        <v>887</v>
      </c>
      <c r="AE5" s="335">
        <f t="shared" si="0"/>
        <v>865</v>
      </c>
      <c r="AF5" s="335">
        <f t="shared" si="0"/>
        <v>1007</v>
      </c>
      <c r="AG5" s="335">
        <f t="shared" si="0"/>
        <v>1168</v>
      </c>
      <c r="AH5" s="335">
        <f t="shared" si="0"/>
        <v>1130</v>
      </c>
      <c r="AI5" s="335">
        <f t="shared" si="0"/>
        <v>1133</v>
      </c>
      <c r="AJ5" s="335">
        <f t="shared" si="0"/>
        <v>860</v>
      </c>
      <c r="AK5" s="546">
        <f t="shared" si="0"/>
        <v>807</v>
      </c>
      <c r="AL5" s="687">
        <f>IF(X5&gt;0,(Y5-X5)/X5,"-")</f>
        <v>-0.18606124604012672</v>
      </c>
    </row>
    <row r="6" spans="1:38" ht="13.5">
      <c r="A6" s="463"/>
      <c r="B6" s="456"/>
      <c r="C6" s="154" t="s">
        <v>23</v>
      </c>
      <c r="D6" s="4">
        <f aca="true" t="shared" si="1" ref="D6:E9">D11+D16</f>
        <v>11741</v>
      </c>
      <c r="E6" s="4">
        <f t="shared" si="1"/>
        <v>12497</v>
      </c>
      <c r="F6" s="4">
        <v>11784</v>
      </c>
      <c r="G6" s="4">
        <v>14687</v>
      </c>
      <c r="H6" s="4">
        <f>H11+H16</f>
        <v>10196</v>
      </c>
      <c r="I6" s="4">
        <v>10422</v>
      </c>
      <c r="J6" s="4">
        <v>11139</v>
      </c>
      <c r="K6" s="4">
        <f aca="true" t="shared" si="2" ref="K6:M9">K11+K16</f>
        <v>10290</v>
      </c>
      <c r="L6" s="4">
        <f t="shared" si="2"/>
        <v>8022</v>
      </c>
      <c r="M6" s="4">
        <f t="shared" si="2"/>
        <v>7758</v>
      </c>
      <c r="N6" s="4">
        <v>8583</v>
      </c>
      <c r="O6" s="4">
        <v>8807</v>
      </c>
      <c r="P6" s="4">
        <v>8269</v>
      </c>
      <c r="Q6" s="4">
        <v>8888</v>
      </c>
      <c r="R6" s="67">
        <v>7556</v>
      </c>
      <c r="S6" s="67">
        <v>7809</v>
      </c>
      <c r="T6" s="67">
        <v>6516</v>
      </c>
      <c r="U6" s="67">
        <v>7141</v>
      </c>
      <c r="V6" s="535">
        <v>6865</v>
      </c>
      <c r="W6" s="67">
        <v>6943</v>
      </c>
      <c r="X6" s="67">
        <v>8073</v>
      </c>
      <c r="Y6" s="547">
        <f aca="true" t="shared" si="3" ref="Y6:Y69">SUM(Z6:AK6)</f>
        <v>6305</v>
      </c>
      <c r="Z6" s="639">
        <v>530</v>
      </c>
      <c r="AA6" s="99">
        <v>459</v>
      </c>
      <c r="AB6" s="99">
        <v>511</v>
      </c>
      <c r="AC6" s="99">
        <v>505</v>
      </c>
      <c r="AD6" s="99">
        <v>527</v>
      </c>
      <c r="AE6" s="99">
        <v>524</v>
      </c>
      <c r="AF6" s="99">
        <v>571</v>
      </c>
      <c r="AG6" s="99">
        <v>613</v>
      </c>
      <c r="AH6" s="99">
        <v>566</v>
      </c>
      <c r="AI6" s="99">
        <v>593</v>
      </c>
      <c r="AJ6" s="99">
        <v>472</v>
      </c>
      <c r="AK6" s="548">
        <v>434</v>
      </c>
      <c r="AL6" s="683">
        <f>IF(X6&gt;0,(Y6-X6)/X6,"-")</f>
        <v>-0.21900161030595813</v>
      </c>
    </row>
    <row r="7" spans="1:38" ht="13.5">
      <c r="A7" s="463"/>
      <c r="B7" s="458" t="s">
        <v>41</v>
      </c>
      <c r="C7" s="154" t="s">
        <v>24</v>
      </c>
      <c r="D7" s="4">
        <f t="shared" si="1"/>
        <v>8007</v>
      </c>
      <c r="E7" s="4">
        <f t="shared" si="1"/>
        <v>7074</v>
      </c>
      <c r="F7" s="4">
        <v>8163</v>
      </c>
      <c r="G7" s="4">
        <v>9305</v>
      </c>
      <c r="H7" s="4">
        <f>H12+H17</f>
        <v>8678</v>
      </c>
      <c r="I7" s="4">
        <v>6619</v>
      </c>
      <c r="J7" s="4">
        <v>5954</v>
      </c>
      <c r="K7" s="4">
        <f t="shared" si="2"/>
        <v>5556</v>
      </c>
      <c r="L7" s="4">
        <f t="shared" si="2"/>
        <v>6317</v>
      </c>
      <c r="M7" s="4">
        <f t="shared" si="2"/>
        <v>6812</v>
      </c>
      <c r="N7" s="4">
        <v>6630</v>
      </c>
      <c r="O7" s="4">
        <v>6158</v>
      </c>
      <c r="P7" s="4">
        <v>6001</v>
      </c>
      <c r="Q7" s="4">
        <v>6133</v>
      </c>
      <c r="R7" s="67">
        <v>5697</v>
      </c>
      <c r="S7" s="67">
        <v>6017</v>
      </c>
      <c r="T7" s="67">
        <v>4460</v>
      </c>
      <c r="U7" s="67">
        <v>4129</v>
      </c>
      <c r="V7" s="535">
        <v>3459</v>
      </c>
      <c r="W7" s="67">
        <v>3520</v>
      </c>
      <c r="X7" s="67">
        <v>3721</v>
      </c>
      <c r="Y7" s="547">
        <f t="shared" si="3"/>
        <v>3342</v>
      </c>
      <c r="Z7" s="639">
        <v>219</v>
      </c>
      <c r="AA7" s="99">
        <v>147</v>
      </c>
      <c r="AB7" s="99">
        <v>356</v>
      </c>
      <c r="AC7" s="99">
        <v>331</v>
      </c>
      <c r="AD7" s="99">
        <v>219</v>
      </c>
      <c r="AE7" s="99">
        <v>170</v>
      </c>
      <c r="AF7" s="99">
        <v>279</v>
      </c>
      <c r="AG7" s="99">
        <v>374</v>
      </c>
      <c r="AH7" s="99">
        <v>350</v>
      </c>
      <c r="AI7" s="99">
        <v>391</v>
      </c>
      <c r="AJ7" s="99">
        <v>231</v>
      </c>
      <c r="AK7" s="548">
        <v>275</v>
      </c>
      <c r="AL7" s="683">
        <f aca="true" t="shared" si="4" ref="AL7:AL70">IF(X7&gt;0,(Y7-X7)/X7,"-")</f>
        <v>-0.10185434023112067</v>
      </c>
    </row>
    <row r="8" spans="1:38" ht="13.5">
      <c r="A8" s="463"/>
      <c r="B8" s="456"/>
      <c r="C8" s="154" t="s">
        <v>25</v>
      </c>
      <c r="D8" s="4">
        <f t="shared" si="1"/>
        <v>412</v>
      </c>
      <c r="E8" s="4">
        <f t="shared" si="1"/>
        <v>458</v>
      </c>
      <c r="F8" s="4">
        <v>282</v>
      </c>
      <c r="G8" s="4">
        <v>287</v>
      </c>
      <c r="H8" s="4">
        <f>H13+H18</f>
        <v>240</v>
      </c>
      <c r="I8" s="4">
        <v>246</v>
      </c>
      <c r="J8" s="4">
        <v>182</v>
      </c>
      <c r="K8" s="4">
        <f t="shared" si="2"/>
        <v>197</v>
      </c>
      <c r="L8" s="4">
        <f t="shared" si="2"/>
        <v>114</v>
      </c>
      <c r="M8" s="4">
        <f t="shared" si="2"/>
        <v>229</v>
      </c>
      <c r="N8" s="4">
        <v>145</v>
      </c>
      <c r="O8" s="4">
        <v>85</v>
      </c>
      <c r="P8" s="4">
        <v>145</v>
      </c>
      <c r="Q8" s="4">
        <v>218</v>
      </c>
      <c r="R8" s="67">
        <v>141</v>
      </c>
      <c r="S8" s="67">
        <v>131</v>
      </c>
      <c r="T8" s="67">
        <v>116</v>
      </c>
      <c r="U8" s="67">
        <v>82</v>
      </c>
      <c r="V8" s="535">
        <v>34</v>
      </c>
      <c r="W8" s="67">
        <v>70</v>
      </c>
      <c r="X8" s="67">
        <v>16</v>
      </c>
      <c r="Y8" s="547">
        <f t="shared" si="3"/>
        <v>44</v>
      </c>
      <c r="Z8" s="639">
        <v>0</v>
      </c>
      <c r="AA8" s="99">
        <v>1</v>
      </c>
      <c r="AB8" s="99">
        <v>2</v>
      </c>
      <c r="AC8" s="99">
        <v>0</v>
      </c>
      <c r="AD8" s="99">
        <v>0</v>
      </c>
      <c r="AE8" s="99">
        <v>8</v>
      </c>
      <c r="AF8" s="99">
        <v>1</v>
      </c>
      <c r="AG8" s="99">
        <v>30</v>
      </c>
      <c r="AH8" s="99">
        <v>2</v>
      </c>
      <c r="AI8" s="99">
        <v>0</v>
      </c>
      <c r="AJ8" s="99">
        <v>0</v>
      </c>
      <c r="AK8" s="548">
        <v>0</v>
      </c>
      <c r="AL8" s="683">
        <f t="shared" si="4"/>
        <v>1.75</v>
      </c>
    </row>
    <row r="9" spans="1:38" ht="14.25" thickBot="1">
      <c r="A9" s="463"/>
      <c r="B9" s="456"/>
      <c r="C9" s="154" t="s">
        <v>26</v>
      </c>
      <c r="D9" s="4">
        <f t="shared" si="1"/>
        <v>2390</v>
      </c>
      <c r="E9" s="4">
        <f t="shared" si="1"/>
        <v>2072</v>
      </c>
      <c r="F9" s="4">
        <v>2260</v>
      </c>
      <c r="G9" s="4">
        <v>2088</v>
      </c>
      <c r="H9" s="4">
        <f>H14+H19</f>
        <v>2613</v>
      </c>
      <c r="I9" s="4">
        <v>1923</v>
      </c>
      <c r="J9" s="4">
        <v>2064</v>
      </c>
      <c r="K9" s="4">
        <f t="shared" si="2"/>
        <v>1489</v>
      </c>
      <c r="L9" s="4">
        <f t="shared" si="2"/>
        <v>1894</v>
      </c>
      <c r="M9" s="4">
        <f t="shared" si="2"/>
        <v>1608</v>
      </c>
      <c r="N9" s="4">
        <v>1998</v>
      </c>
      <c r="O9" s="4">
        <v>2279</v>
      </c>
      <c r="P9" s="4">
        <v>2877</v>
      </c>
      <c r="Q9" s="4">
        <v>3691</v>
      </c>
      <c r="R9" s="67">
        <v>2269</v>
      </c>
      <c r="S9" s="67">
        <v>1702</v>
      </c>
      <c r="T9" s="67">
        <v>1188</v>
      </c>
      <c r="U9" s="67">
        <v>1558</v>
      </c>
      <c r="V9" s="535">
        <v>1567</v>
      </c>
      <c r="W9" s="67">
        <v>1701</v>
      </c>
      <c r="X9" s="67">
        <v>2395</v>
      </c>
      <c r="Y9" s="549">
        <f t="shared" si="3"/>
        <v>1871</v>
      </c>
      <c r="Z9" s="640">
        <v>130</v>
      </c>
      <c r="AA9" s="99">
        <v>177</v>
      </c>
      <c r="AB9" s="99">
        <v>144</v>
      </c>
      <c r="AC9" s="99">
        <v>193</v>
      </c>
      <c r="AD9" s="99">
        <v>141</v>
      </c>
      <c r="AE9" s="99">
        <v>163</v>
      </c>
      <c r="AF9" s="99">
        <v>156</v>
      </c>
      <c r="AG9" s="99">
        <v>151</v>
      </c>
      <c r="AH9" s="99">
        <v>212</v>
      </c>
      <c r="AI9" s="99">
        <v>149</v>
      </c>
      <c r="AJ9" s="99">
        <v>157</v>
      </c>
      <c r="AK9" s="548">
        <v>98</v>
      </c>
      <c r="AL9" s="688">
        <f t="shared" si="4"/>
        <v>-0.21878914405010438</v>
      </c>
    </row>
    <row r="10" spans="1:38" ht="14.25" thickTop="1">
      <c r="A10" s="463"/>
      <c r="B10" s="459"/>
      <c r="C10" s="156" t="s">
        <v>38</v>
      </c>
      <c r="D10" s="7">
        <f aca="true" t="shared" si="5" ref="D10:E14">SUM(D20+D25+D30+D35+D40+D45+D50+D55+D60+D65+D75)</f>
        <v>13874</v>
      </c>
      <c r="E10" s="7">
        <f t="shared" si="5"/>
        <v>13053</v>
      </c>
      <c r="F10" s="7">
        <v>14513</v>
      </c>
      <c r="G10" s="7">
        <v>16886</v>
      </c>
      <c r="H10" s="7">
        <f aca="true" t="shared" si="6" ref="H10:I14">SUM(H20+H25+H30+H35+H40+H45+H50+H55+H60+H65+H75)</f>
        <v>13946</v>
      </c>
      <c r="I10" s="7">
        <f t="shared" si="6"/>
        <v>11734</v>
      </c>
      <c r="J10" s="7">
        <v>12378</v>
      </c>
      <c r="K10" s="7">
        <f aca="true" t="shared" si="7" ref="K10:M14">SUM(K20+K25+K30+K35+K40+K45+K50+K55+K60+K65+K75)</f>
        <v>11524</v>
      </c>
      <c r="L10" s="7">
        <f t="shared" si="7"/>
        <v>10750</v>
      </c>
      <c r="M10" s="7">
        <f t="shared" si="7"/>
        <v>11176</v>
      </c>
      <c r="N10" s="7">
        <v>11663</v>
      </c>
      <c r="O10" s="7">
        <v>11840</v>
      </c>
      <c r="P10" s="7">
        <v>13457</v>
      </c>
      <c r="Q10" s="7">
        <v>16292</v>
      </c>
      <c r="R10" s="68">
        <v>13407</v>
      </c>
      <c r="S10" s="68">
        <v>13652</v>
      </c>
      <c r="T10" s="68">
        <v>10936</v>
      </c>
      <c r="U10" s="68">
        <v>11299</v>
      </c>
      <c r="V10" s="536">
        <v>10622</v>
      </c>
      <c r="W10" s="68">
        <v>10785</v>
      </c>
      <c r="X10" s="68">
        <v>12667</v>
      </c>
      <c r="Y10" s="550">
        <f t="shared" si="3"/>
        <v>10298</v>
      </c>
      <c r="Z10" s="469">
        <f>SUM(Z20+Z25+Z30+Z35+Z40+Z45+Z50+Z55+Z60+Z65+Z70+Z75)</f>
        <v>719</v>
      </c>
      <c r="AA10" s="326">
        <f aca="true" t="shared" si="8" ref="AA10:AK10">SUM(AA20+AA25+AA30+AA35+AA40+AA45+AA50+AA55+AA60+AA65+AA70+AA75)</f>
        <v>674</v>
      </c>
      <c r="AB10" s="326">
        <f t="shared" si="8"/>
        <v>917</v>
      </c>
      <c r="AC10" s="326">
        <f t="shared" si="8"/>
        <v>876</v>
      </c>
      <c r="AD10" s="326">
        <f t="shared" si="8"/>
        <v>801</v>
      </c>
      <c r="AE10" s="326">
        <f t="shared" si="8"/>
        <v>753</v>
      </c>
      <c r="AF10" s="326">
        <f t="shared" si="8"/>
        <v>919</v>
      </c>
      <c r="AG10" s="326">
        <f t="shared" si="8"/>
        <v>1015</v>
      </c>
      <c r="AH10" s="326">
        <f t="shared" si="8"/>
        <v>1009</v>
      </c>
      <c r="AI10" s="326">
        <f t="shared" si="8"/>
        <v>1064</v>
      </c>
      <c r="AJ10" s="326">
        <f t="shared" si="8"/>
        <v>815</v>
      </c>
      <c r="AK10" s="551">
        <f t="shared" si="8"/>
        <v>736</v>
      </c>
      <c r="AL10" s="686">
        <f t="shared" si="4"/>
        <v>-0.18702139417383754</v>
      </c>
    </row>
    <row r="11" spans="1:38" ht="13.5">
      <c r="A11" s="463"/>
      <c r="B11" s="456"/>
      <c r="C11" s="154" t="s">
        <v>23</v>
      </c>
      <c r="D11" s="4">
        <f t="shared" si="5"/>
        <v>6589</v>
      </c>
      <c r="E11" s="4">
        <f t="shared" si="5"/>
        <v>6774</v>
      </c>
      <c r="F11" s="4">
        <v>6686</v>
      </c>
      <c r="G11" s="4">
        <v>8546</v>
      </c>
      <c r="H11" s="4">
        <f t="shared" si="6"/>
        <v>5828</v>
      </c>
      <c r="I11" s="4">
        <f t="shared" si="6"/>
        <v>5670</v>
      </c>
      <c r="J11" s="4">
        <v>6306</v>
      </c>
      <c r="K11" s="4">
        <f t="shared" si="7"/>
        <v>6080</v>
      </c>
      <c r="L11" s="4">
        <f t="shared" si="7"/>
        <v>4707</v>
      </c>
      <c r="M11" s="4">
        <f t="shared" si="7"/>
        <v>4553</v>
      </c>
      <c r="N11" s="4">
        <v>5186</v>
      </c>
      <c r="O11" s="4">
        <v>5520</v>
      </c>
      <c r="P11" s="4">
        <v>6106</v>
      </c>
      <c r="Q11" s="4">
        <v>7355</v>
      </c>
      <c r="R11" s="67">
        <v>6204</v>
      </c>
      <c r="S11" s="67">
        <v>6511</v>
      </c>
      <c r="T11" s="67">
        <v>5612</v>
      </c>
      <c r="U11" s="67">
        <v>6152</v>
      </c>
      <c r="V11" s="535">
        <v>5917</v>
      </c>
      <c r="W11" s="67">
        <v>5992</v>
      </c>
      <c r="X11" s="67">
        <v>6950</v>
      </c>
      <c r="Y11" s="547">
        <f t="shared" si="3"/>
        <v>5491</v>
      </c>
      <c r="Z11" s="468">
        <f aca="true" t="shared" si="9" ref="Z11:AK14">SUM(Z21+Z26+Z31+Z36+Z41+Z46+Z51+Z56+Z61+Z66+Z71+Z76)</f>
        <v>445</v>
      </c>
      <c r="AA11" s="99">
        <f t="shared" si="9"/>
        <v>386</v>
      </c>
      <c r="AB11" s="99">
        <f t="shared" si="9"/>
        <v>456</v>
      </c>
      <c r="AC11" s="99">
        <f t="shared" si="9"/>
        <v>408</v>
      </c>
      <c r="AD11" s="99">
        <f t="shared" si="9"/>
        <v>453</v>
      </c>
      <c r="AE11" s="99">
        <f t="shared" si="9"/>
        <v>456</v>
      </c>
      <c r="AF11" s="99">
        <f t="shared" si="9"/>
        <v>497</v>
      </c>
      <c r="AG11" s="99">
        <f t="shared" si="9"/>
        <v>526</v>
      </c>
      <c r="AH11" s="99">
        <f t="shared" si="9"/>
        <v>502</v>
      </c>
      <c r="AI11" s="99">
        <f t="shared" si="9"/>
        <v>545</v>
      </c>
      <c r="AJ11" s="99">
        <f t="shared" si="9"/>
        <v>439</v>
      </c>
      <c r="AK11" s="548">
        <f t="shared" si="9"/>
        <v>378</v>
      </c>
      <c r="AL11" s="683">
        <f t="shared" si="4"/>
        <v>-0.20992805755395683</v>
      </c>
    </row>
    <row r="12" spans="1:38" ht="13.5">
      <c r="A12" s="463"/>
      <c r="B12" s="458" t="s">
        <v>42</v>
      </c>
      <c r="C12" s="154" t="s">
        <v>24</v>
      </c>
      <c r="D12" s="4">
        <f t="shared" si="5"/>
        <v>5792</v>
      </c>
      <c r="E12" s="4">
        <f t="shared" si="5"/>
        <v>5202</v>
      </c>
      <c r="F12" s="4">
        <v>6260</v>
      </c>
      <c r="G12" s="4">
        <v>7039</v>
      </c>
      <c r="H12" s="4">
        <f t="shared" si="6"/>
        <v>6266</v>
      </c>
      <c r="I12" s="4">
        <f t="shared" si="6"/>
        <v>4643</v>
      </c>
      <c r="J12" s="4">
        <v>4463</v>
      </c>
      <c r="K12" s="4">
        <f t="shared" si="7"/>
        <v>4300</v>
      </c>
      <c r="L12" s="4">
        <f t="shared" si="7"/>
        <v>4607</v>
      </c>
      <c r="M12" s="4">
        <f t="shared" si="7"/>
        <v>5166</v>
      </c>
      <c r="N12" s="4">
        <v>4952</v>
      </c>
      <c r="O12" s="4">
        <v>4362</v>
      </c>
      <c r="P12" s="4">
        <v>4635</v>
      </c>
      <c r="Q12" s="4">
        <v>5285</v>
      </c>
      <c r="R12" s="67">
        <v>4919</v>
      </c>
      <c r="S12" s="67">
        <v>5436</v>
      </c>
      <c r="T12" s="67">
        <v>4070</v>
      </c>
      <c r="U12" s="67">
        <v>3592</v>
      </c>
      <c r="V12" s="535">
        <v>3163</v>
      </c>
      <c r="W12" s="67">
        <v>3146</v>
      </c>
      <c r="X12" s="67">
        <v>3448</v>
      </c>
      <c r="Y12" s="547">
        <f t="shared" si="3"/>
        <v>3014</v>
      </c>
      <c r="Z12" s="468">
        <f t="shared" si="9"/>
        <v>164</v>
      </c>
      <c r="AA12" s="99">
        <f t="shared" si="9"/>
        <v>114</v>
      </c>
      <c r="AB12" s="99">
        <f t="shared" si="9"/>
        <v>318</v>
      </c>
      <c r="AC12" s="99">
        <f t="shared" si="9"/>
        <v>305</v>
      </c>
      <c r="AD12" s="99">
        <f t="shared" si="9"/>
        <v>216</v>
      </c>
      <c r="AE12" s="99">
        <f t="shared" si="9"/>
        <v>146</v>
      </c>
      <c r="AF12" s="99">
        <f t="shared" si="9"/>
        <v>266</v>
      </c>
      <c r="AG12" s="99">
        <f t="shared" si="9"/>
        <v>310</v>
      </c>
      <c r="AH12" s="99">
        <f t="shared" si="9"/>
        <v>304</v>
      </c>
      <c r="AI12" s="99">
        <f t="shared" si="9"/>
        <v>375</v>
      </c>
      <c r="AJ12" s="99">
        <f t="shared" si="9"/>
        <v>221</v>
      </c>
      <c r="AK12" s="548">
        <f t="shared" si="9"/>
        <v>275</v>
      </c>
      <c r="AL12" s="683">
        <f t="shared" si="4"/>
        <v>-0.12587006960556846</v>
      </c>
    </row>
    <row r="13" spans="1:38" ht="13.5">
      <c r="A13" s="463"/>
      <c r="B13" s="456"/>
      <c r="C13" s="154" t="s">
        <v>25</v>
      </c>
      <c r="D13" s="4">
        <f t="shared" si="5"/>
        <v>304</v>
      </c>
      <c r="E13" s="4">
        <f t="shared" si="5"/>
        <v>210</v>
      </c>
      <c r="F13" s="4">
        <v>204</v>
      </c>
      <c r="G13" s="4">
        <v>131</v>
      </c>
      <c r="H13" s="4">
        <f t="shared" si="6"/>
        <v>182</v>
      </c>
      <c r="I13" s="4">
        <f t="shared" si="6"/>
        <v>189</v>
      </c>
      <c r="J13" s="4">
        <v>133</v>
      </c>
      <c r="K13" s="4">
        <f t="shared" si="7"/>
        <v>158</v>
      </c>
      <c r="L13" s="4">
        <f t="shared" si="7"/>
        <v>68</v>
      </c>
      <c r="M13" s="4">
        <f t="shared" si="7"/>
        <v>153</v>
      </c>
      <c r="N13" s="4">
        <v>92</v>
      </c>
      <c r="O13" s="4">
        <v>48</v>
      </c>
      <c r="P13" s="4">
        <v>111</v>
      </c>
      <c r="Q13" s="4">
        <v>191</v>
      </c>
      <c r="R13" s="67">
        <v>93</v>
      </c>
      <c r="S13" s="67">
        <v>118</v>
      </c>
      <c r="T13" s="67">
        <v>113</v>
      </c>
      <c r="U13" s="67">
        <v>73</v>
      </c>
      <c r="V13" s="535">
        <v>31</v>
      </c>
      <c r="W13" s="67">
        <v>57</v>
      </c>
      <c r="X13" s="67">
        <v>13</v>
      </c>
      <c r="Y13" s="547">
        <f t="shared" si="3"/>
        <v>34</v>
      </c>
      <c r="Z13" s="468">
        <f t="shared" si="9"/>
        <v>0</v>
      </c>
      <c r="AA13" s="99">
        <f t="shared" si="9"/>
        <v>1</v>
      </c>
      <c r="AB13" s="99">
        <f t="shared" si="9"/>
        <v>0</v>
      </c>
      <c r="AC13" s="99">
        <f t="shared" si="9"/>
        <v>0</v>
      </c>
      <c r="AD13" s="99">
        <f t="shared" si="9"/>
        <v>0</v>
      </c>
      <c r="AE13" s="99">
        <f t="shared" si="9"/>
        <v>1</v>
      </c>
      <c r="AF13" s="99">
        <f t="shared" si="9"/>
        <v>1</v>
      </c>
      <c r="AG13" s="99">
        <f t="shared" si="9"/>
        <v>30</v>
      </c>
      <c r="AH13" s="99">
        <f t="shared" si="9"/>
        <v>1</v>
      </c>
      <c r="AI13" s="99">
        <f t="shared" si="9"/>
        <v>0</v>
      </c>
      <c r="AJ13" s="99">
        <f t="shared" si="9"/>
        <v>0</v>
      </c>
      <c r="AK13" s="548">
        <f t="shared" si="9"/>
        <v>0</v>
      </c>
      <c r="AL13" s="683">
        <f t="shared" si="4"/>
        <v>1.6153846153846154</v>
      </c>
    </row>
    <row r="14" spans="1:38" ht="14.25" thickBot="1">
      <c r="A14" s="463"/>
      <c r="B14" s="456"/>
      <c r="C14" s="154" t="s">
        <v>26</v>
      </c>
      <c r="D14" s="4">
        <f t="shared" si="5"/>
        <v>1189</v>
      </c>
      <c r="E14" s="4">
        <f t="shared" si="5"/>
        <v>867</v>
      </c>
      <c r="F14" s="4">
        <v>1363</v>
      </c>
      <c r="G14" s="4">
        <v>1170</v>
      </c>
      <c r="H14" s="4">
        <f t="shared" si="6"/>
        <v>1670</v>
      </c>
      <c r="I14" s="4">
        <f t="shared" si="6"/>
        <v>1232</v>
      </c>
      <c r="J14" s="4">
        <v>1476</v>
      </c>
      <c r="K14" s="4">
        <f t="shared" si="7"/>
        <v>986</v>
      </c>
      <c r="L14" s="4">
        <f t="shared" si="7"/>
        <v>1368</v>
      </c>
      <c r="M14" s="4">
        <f t="shared" si="7"/>
        <v>1304</v>
      </c>
      <c r="N14" s="4">
        <v>1433</v>
      </c>
      <c r="O14" s="4">
        <v>1910</v>
      </c>
      <c r="P14" s="4">
        <v>2605</v>
      </c>
      <c r="Q14" s="4">
        <v>3461</v>
      </c>
      <c r="R14" s="67">
        <v>2191</v>
      </c>
      <c r="S14" s="67">
        <v>1587</v>
      </c>
      <c r="T14" s="67">
        <v>1141</v>
      </c>
      <c r="U14" s="67">
        <v>1482</v>
      </c>
      <c r="V14" s="535">
        <v>1511</v>
      </c>
      <c r="W14" s="67">
        <v>1590</v>
      </c>
      <c r="X14" s="67">
        <v>2256</v>
      </c>
      <c r="Y14" s="547">
        <f t="shared" si="3"/>
        <v>1759</v>
      </c>
      <c r="Z14" s="468">
        <f t="shared" si="9"/>
        <v>110</v>
      </c>
      <c r="AA14" s="99">
        <f t="shared" si="9"/>
        <v>173</v>
      </c>
      <c r="AB14" s="99">
        <f t="shared" si="9"/>
        <v>143</v>
      </c>
      <c r="AC14" s="99">
        <f t="shared" si="9"/>
        <v>163</v>
      </c>
      <c r="AD14" s="99">
        <f t="shared" si="9"/>
        <v>132</v>
      </c>
      <c r="AE14" s="99">
        <f t="shared" si="9"/>
        <v>150</v>
      </c>
      <c r="AF14" s="99">
        <f t="shared" si="9"/>
        <v>155</v>
      </c>
      <c r="AG14" s="99">
        <f t="shared" si="9"/>
        <v>149</v>
      </c>
      <c r="AH14" s="99">
        <f t="shared" si="9"/>
        <v>202</v>
      </c>
      <c r="AI14" s="99">
        <f t="shared" si="9"/>
        <v>144</v>
      </c>
      <c r="AJ14" s="99">
        <f t="shared" si="9"/>
        <v>155</v>
      </c>
      <c r="AK14" s="548">
        <f t="shared" si="9"/>
        <v>83</v>
      </c>
      <c r="AL14" s="688">
        <f t="shared" si="4"/>
        <v>-0.22030141843971632</v>
      </c>
    </row>
    <row r="15" spans="1:38" ht="14.25" thickTop="1">
      <c r="A15" s="463"/>
      <c r="B15" s="459"/>
      <c r="C15" s="156" t="s">
        <v>38</v>
      </c>
      <c r="D15" s="7">
        <f>SUM(D16:D19)</f>
        <v>8676</v>
      </c>
      <c r="E15" s="7">
        <f>SUM(E16:E19)</f>
        <v>9048</v>
      </c>
      <c r="F15" s="7">
        <v>7976</v>
      </c>
      <c r="G15" s="7">
        <v>9481</v>
      </c>
      <c r="H15" s="7">
        <v>7781</v>
      </c>
      <c r="I15" s="7">
        <v>7009</v>
      </c>
      <c r="J15" s="7">
        <v>6961</v>
      </c>
      <c r="K15" s="55">
        <v>6008</v>
      </c>
      <c r="L15" s="55">
        <v>5597</v>
      </c>
      <c r="M15" s="55">
        <v>5231</v>
      </c>
      <c r="N15" s="55">
        <v>5693</v>
      </c>
      <c r="O15" s="55">
        <v>5489</v>
      </c>
      <c r="P15" s="55">
        <v>3835</v>
      </c>
      <c r="Q15" s="55">
        <v>2638</v>
      </c>
      <c r="R15" s="428">
        <v>2256</v>
      </c>
      <c r="S15" s="428">
        <v>2007</v>
      </c>
      <c r="T15" s="428">
        <v>1344</v>
      </c>
      <c r="U15" s="428">
        <v>1611</v>
      </c>
      <c r="V15" s="537">
        <v>1303</v>
      </c>
      <c r="W15" s="428">
        <v>1449</v>
      </c>
      <c r="X15" s="428">
        <v>1538</v>
      </c>
      <c r="Y15" s="552">
        <f t="shared" si="3"/>
        <v>1264</v>
      </c>
      <c r="Z15" s="469">
        <f aca="true" t="shared" si="10" ref="Z15:AK15">SUM(Z16:Z19)</f>
        <v>160</v>
      </c>
      <c r="AA15" s="326">
        <f t="shared" si="10"/>
        <v>110</v>
      </c>
      <c r="AB15" s="326">
        <f t="shared" si="10"/>
        <v>96</v>
      </c>
      <c r="AC15" s="326">
        <f t="shared" si="10"/>
        <v>153</v>
      </c>
      <c r="AD15" s="326">
        <f t="shared" si="10"/>
        <v>86</v>
      </c>
      <c r="AE15" s="326">
        <f t="shared" si="10"/>
        <v>112</v>
      </c>
      <c r="AF15" s="326">
        <f t="shared" si="10"/>
        <v>88</v>
      </c>
      <c r="AG15" s="326">
        <f t="shared" si="10"/>
        <v>153</v>
      </c>
      <c r="AH15" s="326">
        <f t="shared" si="10"/>
        <v>121</v>
      </c>
      <c r="AI15" s="326">
        <f t="shared" si="10"/>
        <v>69</v>
      </c>
      <c r="AJ15" s="326">
        <f t="shared" si="10"/>
        <v>45</v>
      </c>
      <c r="AK15" s="551">
        <f t="shared" si="10"/>
        <v>71</v>
      </c>
      <c r="AL15" s="686">
        <f t="shared" si="4"/>
        <v>-0.17815344603381014</v>
      </c>
    </row>
    <row r="16" spans="1:38" ht="13.5">
      <c r="A16" s="463"/>
      <c r="B16" s="456"/>
      <c r="C16" s="154" t="s">
        <v>23</v>
      </c>
      <c r="D16" s="4">
        <v>5152</v>
      </c>
      <c r="E16" s="4">
        <v>5723</v>
      </c>
      <c r="F16" s="4">
        <v>5098</v>
      </c>
      <c r="G16" s="4">
        <v>6141</v>
      </c>
      <c r="H16" s="4">
        <v>4368</v>
      </c>
      <c r="I16" s="4">
        <v>4452</v>
      </c>
      <c r="J16" s="4">
        <v>4833</v>
      </c>
      <c r="K16" s="56">
        <v>4210</v>
      </c>
      <c r="L16" s="56">
        <v>3315</v>
      </c>
      <c r="M16" s="56">
        <v>3205</v>
      </c>
      <c r="N16" s="56">
        <v>3397</v>
      </c>
      <c r="O16" s="56">
        <v>3287</v>
      </c>
      <c r="P16" s="56">
        <v>2163</v>
      </c>
      <c r="Q16" s="56">
        <v>1533</v>
      </c>
      <c r="R16" s="429">
        <v>1352</v>
      </c>
      <c r="S16" s="429">
        <v>1298</v>
      </c>
      <c r="T16" s="429">
        <v>904</v>
      </c>
      <c r="U16" s="429">
        <v>989</v>
      </c>
      <c r="V16" s="538">
        <v>948</v>
      </c>
      <c r="W16" s="429">
        <v>951</v>
      </c>
      <c r="X16" s="429">
        <v>1123</v>
      </c>
      <c r="Y16" s="553">
        <f t="shared" si="3"/>
        <v>814</v>
      </c>
      <c r="Z16" s="468">
        <f>Z6-Z11</f>
        <v>85</v>
      </c>
      <c r="AA16" s="99">
        <f aca="true" t="shared" si="11" ref="AA16:AK16">AA6-AA11</f>
        <v>73</v>
      </c>
      <c r="AB16" s="99">
        <f t="shared" si="11"/>
        <v>55</v>
      </c>
      <c r="AC16" s="99">
        <f t="shared" si="11"/>
        <v>97</v>
      </c>
      <c r="AD16" s="99">
        <f t="shared" si="11"/>
        <v>74</v>
      </c>
      <c r="AE16" s="99">
        <f t="shared" si="11"/>
        <v>68</v>
      </c>
      <c r="AF16" s="99">
        <f t="shared" si="11"/>
        <v>74</v>
      </c>
      <c r="AG16" s="99">
        <f t="shared" si="11"/>
        <v>87</v>
      </c>
      <c r="AH16" s="99">
        <f t="shared" si="11"/>
        <v>64</v>
      </c>
      <c r="AI16" s="99">
        <f t="shared" si="11"/>
        <v>48</v>
      </c>
      <c r="AJ16" s="99">
        <f t="shared" si="11"/>
        <v>33</v>
      </c>
      <c r="AK16" s="548">
        <f t="shared" si="11"/>
        <v>56</v>
      </c>
      <c r="AL16" s="683">
        <f t="shared" si="4"/>
        <v>-0.27515583259127335</v>
      </c>
    </row>
    <row r="17" spans="1:38" ht="13.5">
      <c r="A17" s="463"/>
      <c r="B17" s="458" t="s">
        <v>43</v>
      </c>
      <c r="C17" s="154" t="s">
        <v>24</v>
      </c>
      <c r="D17" s="4">
        <v>2215</v>
      </c>
      <c r="E17" s="4">
        <v>1872</v>
      </c>
      <c r="F17" s="4">
        <v>1903</v>
      </c>
      <c r="G17" s="4">
        <v>2266</v>
      </c>
      <c r="H17" s="4">
        <v>2412</v>
      </c>
      <c r="I17" s="4">
        <v>1861</v>
      </c>
      <c r="J17" s="4">
        <v>1491</v>
      </c>
      <c r="K17" s="56">
        <v>1256</v>
      </c>
      <c r="L17" s="56">
        <v>1710</v>
      </c>
      <c r="M17" s="56">
        <v>1646</v>
      </c>
      <c r="N17" s="56">
        <v>1678</v>
      </c>
      <c r="O17" s="56">
        <v>1796</v>
      </c>
      <c r="P17" s="56">
        <v>1366</v>
      </c>
      <c r="Q17" s="56">
        <v>848</v>
      </c>
      <c r="R17" s="429">
        <v>778</v>
      </c>
      <c r="S17" s="429">
        <v>581</v>
      </c>
      <c r="T17" s="429">
        <v>390</v>
      </c>
      <c r="U17" s="429">
        <v>537</v>
      </c>
      <c r="V17" s="538">
        <v>296</v>
      </c>
      <c r="W17" s="429">
        <v>374</v>
      </c>
      <c r="X17" s="429">
        <v>273</v>
      </c>
      <c r="Y17" s="553">
        <f t="shared" si="3"/>
        <v>328</v>
      </c>
      <c r="Z17" s="468">
        <f aca="true" t="shared" si="12" ref="Z17:AK19">Z7-Z12</f>
        <v>55</v>
      </c>
      <c r="AA17" s="99">
        <f t="shared" si="12"/>
        <v>33</v>
      </c>
      <c r="AB17" s="99">
        <f t="shared" si="12"/>
        <v>38</v>
      </c>
      <c r="AC17" s="99">
        <f t="shared" si="12"/>
        <v>26</v>
      </c>
      <c r="AD17" s="99">
        <f t="shared" si="12"/>
        <v>3</v>
      </c>
      <c r="AE17" s="99">
        <f t="shared" si="12"/>
        <v>24</v>
      </c>
      <c r="AF17" s="99">
        <f t="shared" si="12"/>
        <v>13</v>
      </c>
      <c r="AG17" s="99">
        <f t="shared" si="12"/>
        <v>64</v>
      </c>
      <c r="AH17" s="99">
        <f t="shared" si="12"/>
        <v>46</v>
      </c>
      <c r="AI17" s="99">
        <f t="shared" si="12"/>
        <v>16</v>
      </c>
      <c r="AJ17" s="99">
        <f t="shared" si="12"/>
        <v>10</v>
      </c>
      <c r="AK17" s="548">
        <f t="shared" si="12"/>
        <v>0</v>
      </c>
      <c r="AL17" s="683">
        <f t="shared" si="4"/>
        <v>0.20146520146520147</v>
      </c>
    </row>
    <row r="18" spans="1:38" ht="13.5">
      <c r="A18" s="463"/>
      <c r="B18" s="456"/>
      <c r="C18" s="154" t="s">
        <v>25</v>
      </c>
      <c r="D18" s="4">
        <v>108</v>
      </c>
      <c r="E18" s="4">
        <v>248</v>
      </c>
      <c r="F18" s="4">
        <v>78</v>
      </c>
      <c r="G18" s="4">
        <v>156</v>
      </c>
      <c r="H18" s="4">
        <v>58</v>
      </c>
      <c r="I18" s="4">
        <v>56</v>
      </c>
      <c r="J18" s="4">
        <v>49</v>
      </c>
      <c r="K18" s="56">
        <v>39</v>
      </c>
      <c r="L18" s="56">
        <v>46</v>
      </c>
      <c r="M18" s="56">
        <v>76</v>
      </c>
      <c r="N18" s="56">
        <v>53</v>
      </c>
      <c r="O18" s="56">
        <v>37</v>
      </c>
      <c r="P18" s="56">
        <v>34</v>
      </c>
      <c r="Q18" s="56">
        <v>27</v>
      </c>
      <c r="R18" s="429">
        <v>48</v>
      </c>
      <c r="S18" s="429">
        <v>13</v>
      </c>
      <c r="T18" s="429">
        <v>3</v>
      </c>
      <c r="U18" s="429">
        <v>9</v>
      </c>
      <c r="V18" s="538">
        <v>3</v>
      </c>
      <c r="W18" s="429">
        <v>13</v>
      </c>
      <c r="X18" s="429">
        <v>3</v>
      </c>
      <c r="Y18" s="553">
        <f t="shared" si="3"/>
        <v>10</v>
      </c>
      <c r="Z18" s="468">
        <f t="shared" si="12"/>
        <v>0</v>
      </c>
      <c r="AA18" s="99">
        <f t="shared" si="12"/>
        <v>0</v>
      </c>
      <c r="AB18" s="99">
        <f t="shared" si="12"/>
        <v>2</v>
      </c>
      <c r="AC18" s="99">
        <f t="shared" si="12"/>
        <v>0</v>
      </c>
      <c r="AD18" s="99">
        <f t="shared" si="12"/>
        <v>0</v>
      </c>
      <c r="AE18" s="99">
        <f t="shared" si="12"/>
        <v>7</v>
      </c>
      <c r="AF18" s="99">
        <f t="shared" si="12"/>
        <v>0</v>
      </c>
      <c r="AG18" s="99">
        <f t="shared" si="12"/>
        <v>0</v>
      </c>
      <c r="AH18" s="99">
        <f t="shared" si="12"/>
        <v>1</v>
      </c>
      <c r="AI18" s="99">
        <f t="shared" si="12"/>
        <v>0</v>
      </c>
      <c r="AJ18" s="99">
        <f t="shared" si="12"/>
        <v>0</v>
      </c>
      <c r="AK18" s="548">
        <f t="shared" si="12"/>
        <v>0</v>
      </c>
      <c r="AL18" s="683">
        <f t="shared" si="4"/>
        <v>2.3333333333333335</v>
      </c>
    </row>
    <row r="19" spans="1:38" ht="14.25" thickBot="1">
      <c r="A19" s="463"/>
      <c r="B19" s="460"/>
      <c r="C19" s="163" t="s">
        <v>26</v>
      </c>
      <c r="D19" s="6">
        <v>1201</v>
      </c>
      <c r="E19" s="6">
        <v>1205</v>
      </c>
      <c r="F19" s="6">
        <v>897</v>
      </c>
      <c r="G19" s="6">
        <v>918</v>
      </c>
      <c r="H19" s="6">
        <v>943</v>
      </c>
      <c r="I19" s="6">
        <v>640</v>
      </c>
      <c r="J19" s="6">
        <v>588</v>
      </c>
      <c r="K19" s="6">
        <v>503</v>
      </c>
      <c r="L19" s="6">
        <v>526</v>
      </c>
      <c r="M19" s="6">
        <v>304</v>
      </c>
      <c r="N19" s="6">
        <v>565</v>
      </c>
      <c r="O19" s="6">
        <v>369</v>
      </c>
      <c r="P19" s="6">
        <v>272</v>
      </c>
      <c r="Q19" s="6">
        <v>230</v>
      </c>
      <c r="R19" s="430">
        <v>78</v>
      </c>
      <c r="S19" s="430">
        <v>115</v>
      </c>
      <c r="T19" s="430">
        <v>47</v>
      </c>
      <c r="U19" s="430">
        <v>76</v>
      </c>
      <c r="V19" s="539">
        <v>56</v>
      </c>
      <c r="W19" s="430">
        <v>111</v>
      </c>
      <c r="X19" s="430">
        <v>139</v>
      </c>
      <c r="Y19" s="554">
        <f t="shared" si="3"/>
        <v>112</v>
      </c>
      <c r="Z19" s="470">
        <f t="shared" si="12"/>
        <v>20</v>
      </c>
      <c r="AA19" s="433">
        <f t="shared" si="12"/>
        <v>4</v>
      </c>
      <c r="AB19" s="433">
        <f t="shared" si="12"/>
        <v>1</v>
      </c>
      <c r="AC19" s="433">
        <f t="shared" si="12"/>
        <v>30</v>
      </c>
      <c r="AD19" s="433">
        <f t="shared" si="12"/>
        <v>9</v>
      </c>
      <c r="AE19" s="433">
        <f t="shared" si="12"/>
        <v>13</v>
      </c>
      <c r="AF19" s="433">
        <f t="shared" si="12"/>
        <v>1</v>
      </c>
      <c r="AG19" s="433">
        <f t="shared" si="12"/>
        <v>2</v>
      </c>
      <c r="AH19" s="433">
        <f t="shared" si="12"/>
        <v>10</v>
      </c>
      <c r="AI19" s="433">
        <f t="shared" si="12"/>
        <v>5</v>
      </c>
      <c r="AJ19" s="433">
        <f t="shared" si="12"/>
        <v>2</v>
      </c>
      <c r="AK19" s="555">
        <f t="shared" si="12"/>
        <v>15</v>
      </c>
      <c r="AL19" s="685">
        <f t="shared" si="4"/>
        <v>-0.19424460431654678</v>
      </c>
    </row>
    <row r="20" spans="1:38" ht="13.5">
      <c r="A20" s="463"/>
      <c r="B20" s="456"/>
      <c r="C20" s="152" t="s">
        <v>38</v>
      </c>
      <c r="D20" s="26">
        <f>SUM(D21:D24)</f>
        <v>2995</v>
      </c>
      <c r="E20" s="26">
        <f>SUM(E21:E24)</f>
        <v>3093</v>
      </c>
      <c r="F20" s="26">
        <v>3021</v>
      </c>
      <c r="G20" s="26">
        <v>3936</v>
      </c>
      <c r="H20" s="26">
        <v>3152</v>
      </c>
      <c r="I20" s="26">
        <v>3092</v>
      </c>
      <c r="J20" s="26">
        <v>3072</v>
      </c>
      <c r="K20" s="57">
        <v>3014</v>
      </c>
      <c r="L20" s="57">
        <v>2641</v>
      </c>
      <c r="M20" s="57">
        <v>2491</v>
      </c>
      <c r="N20" s="57">
        <v>2641</v>
      </c>
      <c r="O20" s="57">
        <v>2824</v>
      </c>
      <c r="P20" s="57">
        <v>2898</v>
      </c>
      <c r="Q20" s="57">
        <v>2885</v>
      </c>
      <c r="R20" s="431">
        <v>2762</v>
      </c>
      <c r="S20" s="431">
        <v>2490</v>
      </c>
      <c r="T20" s="448">
        <v>2162</v>
      </c>
      <c r="U20" s="431">
        <v>2209</v>
      </c>
      <c r="V20" s="540">
        <v>2118</v>
      </c>
      <c r="W20" s="431">
        <v>2517</v>
      </c>
      <c r="X20" s="431">
        <v>2812</v>
      </c>
      <c r="Y20" s="545">
        <f t="shared" si="3"/>
        <v>2386</v>
      </c>
      <c r="Z20" s="471">
        <f>SUM(Z21:Z24)</f>
        <v>108</v>
      </c>
      <c r="AA20" s="336">
        <f aca="true" t="shared" si="13" ref="AA20:AK20">SUM(AA21:AA24)</f>
        <v>123</v>
      </c>
      <c r="AB20" s="336">
        <f t="shared" si="13"/>
        <v>158</v>
      </c>
      <c r="AC20" s="336">
        <f t="shared" si="13"/>
        <v>145</v>
      </c>
      <c r="AD20" s="336">
        <f t="shared" si="13"/>
        <v>138</v>
      </c>
      <c r="AE20" s="336">
        <f t="shared" si="13"/>
        <v>193</v>
      </c>
      <c r="AF20" s="336">
        <f t="shared" si="13"/>
        <v>199</v>
      </c>
      <c r="AG20" s="336">
        <f t="shared" si="13"/>
        <v>271</v>
      </c>
      <c r="AH20" s="336">
        <f t="shared" si="13"/>
        <v>341</v>
      </c>
      <c r="AI20" s="336">
        <f t="shared" si="13"/>
        <v>413</v>
      </c>
      <c r="AJ20" s="336">
        <f t="shared" si="13"/>
        <v>178</v>
      </c>
      <c r="AK20" s="556">
        <f t="shared" si="13"/>
        <v>119</v>
      </c>
      <c r="AL20" s="687">
        <f t="shared" si="4"/>
        <v>-0.1514935988620199</v>
      </c>
    </row>
    <row r="21" spans="1:38" ht="13.5">
      <c r="A21" s="463"/>
      <c r="B21" s="456"/>
      <c r="C21" s="154" t="s">
        <v>23</v>
      </c>
      <c r="D21" s="4">
        <v>1619</v>
      </c>
      <c r="E21" s="4">
        <v>1571</v>
      </c>
      <c r="F21" s="4">
        <v>1267</v>
      </c>
      <c r="G21" s="4">
        <v>1791</v>
      </c>
      <c r="H21" s="4">
        <v>1278</v>
      </c>
      <c r="I21" s="4">
        <v>1356</v>
      </c>
      <c r="J21" s="4">
        <v>1489</v>
      </c>
      <c r="K21" s="56">
        <v>1503</v>
      </c>
      <c r="L21" s="56">
        <v>1120</v>
      </c>
      <c r="M21" s="56">
        <v>971</v>
      </c>
      <c r="N21" s="56">
        <v>1175</v>
      </c>
      <c r="O21" s="56">
        <v>1190</v>
      </c>
      <c r="P21" s="56">
        <v>1462</v>
      </c>
      <c r="Q21" s="56">
        <v>1311</v>
      </c>
      <c r="R21" s="429">
        <v>1169</v>
      </c>
      <c r="S21" s="429">
        <v>1246</v>
      </c>
      <c r="T21" s="429">
        <v>1148</v>
      </c>
      <c r="U21" s="429">
        <v>1292</v>
      </c>
      <c r="V21" s="538">
        <v>1184</v>
      </c>
      <c r="W21" s="429">
        <v>1226</v>
      </c>
      <c r="X21" s="429">
        <v>1507</v>
      </c>
      <c r="Y21" s="553">
        <f t="shared" si="3"/>
        <v>1223</v>
      </c>
      <c r="Z21" s="468">
        <v>65</v>
      </c>
      <c r="AA21" s="99">
        <v>76</v>
      </c>
      <c r="AB21" s="99">
        <v>96</v>
      </c>
      <c r="AC21" s="99">
        <v>75</v>
      </c>
      <c r="AD21" s="99">
        <v>76</v>
      </c>
      <c r="AE21" s="99">
        <v>119</v>
      </c>
      <c r="AF21" s="99">
        <v>107</v>
      </c>
      <c r="AG21" s="99">
        <v>108</v>
      </c>
      <c r="AH21" s="99">
        <v>161</v>
      </c>
      <c r="AI21" s="99">
        <v>184</v>
      </c>
      <c r="AJ21" s="99">
        <v>89</v>
      </c>
      <c r="AK21" s="548">
        <v>67</v>
      </c>
      <c r="AL21" s="683">
        <f t="shared" si="4"/>
        <v>-0.18845388188453882</v>
      </c>
    </row>
    <row r="22" spans="1:38" ht="13.5">
      <c r="A22" s="463"/>
      <c r="B22" s="458" t="s">
        <v>44</v>
      </c>
      <c r="C22" s="154" t="s">
        <v>24</v>
      </c>
      <c r="D22" s="4">
        <v>1180</v>
      </c>
      <c r="E22" s="4">
        <v>1244</v>
      </c>
      <c r="F22" s="4">
        <v>1477</v>
      </c>
      <c r="G22" s="4">
        <v>1765</v>
      </c>
      <c r="H22" s="4">
        <v>1571</v>
      </c>
      <c r="I22" s="4">
        <v>1296</v>
      </c>
      <c r="J22" s="4">
        <v>1161</v>
      </c>
      <c r="K22" s="56">
        <v>1058</v>
      </c>
      <c r="L22" s="56">
        <v>1195</v>
      </c>
      <c r="M22" s="56">
        <v>919</v>
      </c>
      <c r="N22" s="56">
        <v>1204</v>
      </c>
      <c r="O22" s="56">
        <v>989</v>
      </c>
      <c r="P22" s="56">
        <v>1074</v>
      </c>
      <c r="Q22" s="56">
        <v>986</v>
      </c>
      <c r="R22" s="429">
        <v>882</v>
      </c>
      <c r="S22" s="429">
        <v>737</v>
      </c>
      <c r="T22" s="429">
        <v>607</v>
      </c>
      <c r="U22" s="429">
        <v>509</v>
      </c>
      <c r="V22" s="538">
        <v>668</v>
      </c>
      <c r="W22" s="429">
        <v>916</v>
      </c>
      <c r="X22" s="429">
        <v>835</v>
      </c>
      <c r="Y22" s="553">
        <f t="shared" si="3"/>
        <v>812</v>
      </c>
      <c r="Z22" s="468">
        <v>38</v>
      </c>
      <c r="AA22" s="99">
        <v>24</v>
      </c>
      <c r="AB22" s="99">
        <v>36</v>
      </c>
      <c r="AC22" s="99">
        <v>40</v>
      </c>
      <c r="AD22" s="99">
        <v>43</v>
      </c>
      <c r="AE22" s="99">
        <v>43</v>
      </c>
      <c r="AF22" s="99">
        <v>62</v>
      </c>
      <c r="AG22" s="99">
        <v>128</v>
      </c>
      <c r="AH22" s="99">
        <v>116</v>
      </c>
      <c r="AI22" s="99">
        <v>183</v>
      </c>
      <c r="AJ22" s="99">
        <v>54</v>
      </c>
      <c r="AK22" s="548">
        <v>45</v>
      </c>
      <c r="AL22" s="683">
        <f t="shared" si="4"/>
        <v>-0.027544910179640718</v>
      </c>
    </row>
    <row r="23" spans="1:38" ht="13.5">
      <c r="A23" s="463"/>
      <c r="B23" s="456"/>
      <c r="C23" s="154" t="s">
        <v>25</v>
      </c>
      <c r="D23" s="4">
        <v>30</v>
      </c>
      <c r="E23" s="4">
        <v>71</v>
      </c>
      <c r="F23" s="4">
        <v>14</v>
      </c>
      <c r="G23" s="4">
        <v>30</v>
      </c>
      <c r="H23" s="4">
        <v>44</v>
      </c>
      <c r="I23" s="4">
        <v>22</v>
      </c>
      <c r="J23" s="4">
        <v>31</v>
      </c>
      <c r="K23" s="56">
        <v>59</v>
      </c>
      <c r="L23" s="56">
        <v>45</v>
      </c>
      <c r="M23" s="56">
        <v>47</v>
      </c>
      <c r="N23" s="56">
        <v>10</v>
      </c>
      <c r="O23" s="56">
        <v>3</v>
      </c>
      <c r="P23" s="56">
        <v>0</v>
      </c>
      <c r="Q23" s="56">
        <v>65</v>
      </c>
      <c r="R23" s="429">
        <v>5</v>
      </c>
      <c r="S23" s="429">
        <v>7</v>
      </c>
      <c r="T23" s="429">
        <v>67</v>
      </c>
      <c r="U23" s="429">
        <v>1</v>
      </c>
      <c r="V23" s="538">
        <v>5</v>
      </c>
      <c r="W23" s="429">
        <v>1</v>
      </c>
      <c r="X23" s="429">
        <v>10</v>
      </c>
      <c r="Y23" s="553">
        <f t="shared" si="3"/>
        <v>0</v>
      </c>
      <c r="Z23" s="468">
        <v>0</v>
      </c>
      <c r="AA23" s="99">
        <v>0</v>
      </c>
      <c r="AB23" s="99">
        <v>0</v>
      </c>
      <c r="AC23" s="99">
        <v>0</v>
      </c>
      <c r="AD23" s="99">
        <v>0</v>
      </c>
      <c r="AE23" s="99">
        <v>0</v>
      </c>
      <c r="AF23" s="99">
        <v>0</v>
      </c>
      <c r="AG23" s="99">
        <v>0</v>
      </c>
      <c r="AH23" s="99">
        <v>0</v>
      </c>
      <c r="AI23" s="99">
        <v>0</v>
      </c>
      <c r="AJ23" s="99">
        <v>0</v>
      </c>
      <c r="AK23" s="548">
        <v>0</v>
      </c>
      <c r="AL23" s="683">
        <f t="shared" si="4"/>
        <v>-1</v>
      </c>
    </row>
    <row r="24" spans="1:38" ht="14.25" thickBot="1">
      <c r="A24" s="463"/>
      <c r="B24" s="456"/>
      <c r="C24" s="154" t="s">
        <v>26</v>
      </c>
      <c r="D24" s="4">
        <v>166</v>
      </c>
      <c r="E24" s="4">
        <v>207</v>
      </c>
      <c r="F24" s="4">
        <v>263</v>
      </c>
      <c r="G24" s="4">
        <v>350</v>
      </c>
      <c r="H24" s="4">
        <v>259</v>
      </c>
      <c r="I24" s="4">
        <v>418</v>
      </c>
      <c r="J24" s="4">
        <v>391</v>
      </c>
      <c r="K24" s="4">
        <v>394</v>
      </c>
      <c r="L24" s="4">
        <v>281</v>
      </c>
      <c r="M24" s="4">
        <v>554</v>
      </c>
      <c r="N24" s="4">
        <v>252</v>
      </c>
      <c r="O24" s="4">
        <v>642</v>
      </c>
      <c r="P24" s="4">
        <v>362</v>
      </c>
      <c r="Q24" s="4">
        <v>523</v>
      </c>
      <c r="R24" s="67">
        <v>706</v>
      </c>
      <c r="S24" s="67">
        <v>500</v>
      </c>
      <c r="T24" s="67">
        <v>340</v>
      </c>
      <c r="U24" s="531">
        <v>407</v>
      </c>
      <c r="V24" s="541">
        <v>261</v>
      </c>
      <c r="W24" s="531">
        <v>374</v>
      </c>
      <c r="X24" s="612">
        <v>460</v>
      </c>
      <c r="Y24" s="547">
        <f t="shared" si="3"/>
        <v>351</v>
      </c>
      <c r="Z24" s="472">
        <v>5</v>
      </c>
      <c r="AA24" s="99">
        <v>23</v>
      </c>
      <c r="AB24" s="99">
        <v>26</v>
      </c>
      <c r="AC24" s="99">
        <v>30</v>
      </c>
      <c r="AD24" s="99">
        <v>19</v>
      </c>
      <c r="AE24" s="99">
        <v>31</v>
      </c>
      <c r="AF24" s="99">
        <v>30</v>
      </c>
      <c r="AG24" s="99">
        <v>35</v>
      </c>
      <c r="AH24" s="99">
        <v>64</v>
      </c>
      <c r="AI24" s="99">
        <v>46</v>
      </c>
      <c r="AJ24" s="99">
        <v>35</v>
      </c>
      <c r="AK24" s="548">
        <v>7</v>
      </c>
      <c r="AL24" s="688">
        <f t="shared" si="4"/>
        <v>-0.23695652173913043</v>
      </c>
    </row>
    <row r="25" spans="1:38" ht="14.25" thickTop="1">
      <c r="A25" s="463"/>
      <c r="B25" s="459"/>
      <c r="C25" s="156" t="s">
        <v>38</v>
      </c>
      <c r="D25" s="7">
        <f>SUM(D26:D29)</f>
        <v>3109</v>
      </c>
      <c r="E25" s="7">
        <f>SUM(E26:E29)</f>
        <v>3095</v>
      </c>
      <c r="F25" s="7">
        <v>3722</v>
      </c>
      <c r="G25" s="7">
        <v>3688</v>
      </c>
      <c r="H25" s="7">
        <v>3496</v>
      </c>
      <c r="I25" s="7">
        <v>2449</v>
      </c>
      <c r="J25" s="7">
        <v>2538</v>
      </c>
      <c r="K25" s="55">
        <v>2424</v>
      </c>
      <c r="L25" s="55">
        <v>2465</v>
      </c>
      <c r="M25" s="55">
        <v>2753</v>
      </c>
      <c r="N25" s="55">
        <v>2758</v>
      </c>
      <c r="O25" s="55">
        <v>2521</v>
      </c>
      <c r="P25" s="55">
        <v>3223</v>
      </c>
      <c r="Q25" s="55">
        <v>4609</v>
      </c>
      <c r="R25" s="428">
        <v>3234</v>
      </c>
      <c r="S25" s="428">
        <v>3438</v>
      </c>
      <c r="T25" s="428">
        <v>2926</v>
      </c>
      <c r="U25" s="431">
        <v>2923</v>
      </c>
      <c r="V25" s="540">
        <v>3002</v>
      </c>
      <c r="W25" s="431">
        <v>2656</v>
      </c>
      <c r="X25" s="431">
        <v>3186</v>
      </c>
      <c r="Y25" s="557">
        <f t="shared" si="3"/>
        <v>2541</v>
      </c>
      <c r="Z25" s="473">
        <f>SUM(Z26:Z29)</f>
        <v>189</v>
      </c>
      <c r="AA25" s="326">
        <f aca="true" t="shared" si="14" ref="AA25:AK25">SUM(AA26:AA29)</f>
        <v>212</v>
      </c>
      <c r="AB25" s="326">
        <f t="shared" si="14"/>
        <v>317</v>
      </c>
      <c r="AC25" s="326">
        <f t="shared" si="14"/>
        <v>218</v>
      </c>
      <c r="AD25" s="326">
        <f t="shared" si="14"/>
        <v>183</v>
      </c>
      <c r="AE25" s="326">
        <f t="shared" si="14"/>
        <v>139</v>
      </c>
      <c r="AF25" s="326">
        <f t="shared" si="14"/>
        <v>211</v>
      </c>
      <c r="AG25" s="326">
        <f t="shared" si="14"/>
        <v>215</v>
      </c>
      <c r="AH25" s="326">
        <f t="shared" si="14"/>
        <v>198</v>
      </c>
      <c r="AI25" s="326">
        <f t="shared" si="14"/>
        <v>304</v>
      </c>
      <c r="AJ25" s="326">
        <f t="shared" si="14"/>
        <v>218</v>
      </c>
      <c r="AK25" s="551">
        <f t="shared" si="14"/>
        <v>137</v>
      </c>
      <c r="AL25" s="686">
        <f t="shared" si="4"/>
        <v>-0.2024482109227872</v>
      </c>
    </row>
    <row r="26" spans="1:38" ht="13.5">
      <c r="A26" s="463"/>
      <c r="B26" s="456"/>
      <c r="C26" s="154" t="s">
        <v>23</v>
      </c>
      <c r="D26" s="4">
        <v>1206</v>
      </c>
      <c r="E26" s="4">
        <v>1179</v>
      </c>
      <c r="F26" s="4">
        <v>1264</v>
      </c>
      <c r="G26" s="4">
        <v>1589</v>
      </c>
      <c r="H26" s="4">
        <v>1185</v>
      </c>
      <c r="I26" s="4">
        <v>1178</v>
      </c>
      <c r="J26" s="4">
        <v>1203</v>
      </c>
      <c r="K26" s="56">
        <v>1224</v>
      </c>
      <c r="L26" s="56">
        <v>930</v>
      </c>
      <c r="M26" s="56">
        <v>918</v>
      </c>
      <c r="N26" s="56">
        <v>978</v>
      </c>
      <c r="O26" s="56">
        <v>956</v>
      </c>
      <c r="P26" s="56">
        <v>1123</v>
      </c>
      <c r="Q26" s="56">
        <v>1621</v>
      </c>
      <c r="R26" s="429">
        <v>1343</v>
      </c>
      <c r="S26" s="429">
        <v>1441</v>
      </c>
      <c r="T26" s="429">
        <v>1268</v>
      </c>
      <c r="U26" s="429">
        <v>1312</v>
      </c>
      <c r="V26" s="538">
        <v>1495</v>
      </c>
      <c r="W26" s="429">
        <v>1399</v>
      </c>
      <c r="X26" s="429">
        <v>1577</v>
      </c>
      <c r="Y26" s="553">
        <f t="shared" si="3"/>
        <v>1236</v>
      </c>
      <c r="Z26" s="468">
        <v>129</v>
      </c>
      <c r="AA26" s="99">
        <v>84</v>
      </c>
      <c r="AB26" s="99">
        <v>123</v>
      </c>
      <c r="AC26" s="99">
        <v>99</v>
      </c>
      <c r="AD26" s="99">
        <v>99</v>
      </c>
      <c r="AE26" s="99">
        <v>81</v>
      </c>
      <c r="AF26" s="99">
        <v>99</v>
      </c>
      <c r="AG26" s="99">
        <v>127</v>
      </c>
      <c r="AH26" s="99">
        <v>95</v>
      </c>
      <c r="AI26" s="99">
        <v>118</v>
      </c>
      <c r="AJ26" s="99">
        <v>116</v>
      </c>
      <c r="AK26" s="548">
        <v>66</v>
      </c>
      <c r="AL26" s="683">
        <f t="shared" si="4"/>
        <v>-0.21623335447051364</v>
      </c>
    </row>
    <row r="27" spans="1:38" ht="13.5">
      <c r="A27" s="463"/>
      <c r="B27" s="458" t="s">
        <v>45</v>
      </c>
      <c r="C27" s="154" t="s">
        <v>24</v>
      </c>
      <c r="D27" s="4">
        <v>1426</v>
      </c>
      <c r="E27" s="4">
        <v>1627</v>
      </c>
      <c r="F27" s="4">
        <v>1899</v>
      </c>
      <c r="G27" s="4">
        <v>1688</v>
      </c>
      <c r="H27" s="4">
        <v>1578</v>
      </c>
      <c r="I27" s="4">
        <v>885</v>
      </c>
      <c r="J27" s="4">
        <v>737</v>
      </c>
      <c r="K27" s="56">
        <v>911</v>
      </c>
      <c r="L27" s="56">
        <v>975</v>
      </c>
      <c r="M27" s="56">
        <v>1547</v>
      </c>
      <c r="N27" s="56">
        <v>1187</v>
      </c>
      <c r="O27" s="56">
        <v>1040</v>
      </c>
      <c r="P27" s="56">
        <v>1054</v>
      </c>
      <c r="Q27" s="56">
        <v>1350</v>
      </c>
      <c r="R27" s="429">
        <v>1163</v>
      </c>
      <c r="S27" s="429">
        <v>1486</v>
      </c>
      <c r="T27" s="429">
        <v>1367</v>
      </c>
      <c r="U27" s="429">
        <v>1130</v>
      </c>
      <c r="V27" s="538">
        <v>983</v>
      </c>
      <c r="W27" s="429">
        <v>837</v>
      </c>
      <c r="X27" s="429">
        <v>856</v>
      </c>
      <c r="Y27" s="553">
        <f t="shared" si="3"/>
        <v>822</v>
      </c>
      <c r="Z27" s="468">
        <v>20</v>
      </c>
      <c r="AA27" s="99">
        <v>22</v>
      </c>
      <c r="AB27" s="99">
        <v>132</v>
      </c>
      <c r="AC27" s="99">
        <v>87</v>
      </c>
      <c r="AD27" s="99">
        <v>44</v>
      </c>
      <c r="AE27" s="99">
        <v>35</v>
      </c>
      <c r="AF27" s="99">
        <v>70</v>
      </c>
      <c r="AG27" s="99">
        <v>59</v>
      </c>
      <c r="AH27" s="99">
        <v>81</v>
      </c>
      <c r="AI27" s="99">
        <v>145</v>
      </c>
      <c r="AJ27" s="99">
        <v>67</v>
      </c>
      <c r="AK27" s="548">
        <v>60</v>
      </c>
      <c r="AL27" s="683">
        <f t="shared" si="4"/>
        <v>-0.0397196261682243</v>
      </c>
    </row>
    <row r="28" spans="1:38" ht="13.5">
      <c r="A28" s="463"/>
      <c r="B28" s="456"/>
      <c r="C28" s="154" t="s">
        <v>25</v>
      </c>
      <c r="D28" s="4">
        <v>42</v>
      </c>
      <c r="E28" s="4">
        <v>33</v>
      </c>
      <c r="F28" s="4">
        <v>50</v>
      </c>
      <c r="G28" s="4">
        <v>55</v>
      </c>
      <c r="H28" s="4">
        <v>14</v>
      </c>
      <c r="I28" s="4">
        <v>62</v>
      </c>
      <c r="J28" s="4">
        <v>48</v>
      </c>
      <c r="K28" s="56">
        <v>20</v>
      </c>
      <c r="L28" s="56">
        <v>18</v>
      </c>
      <c r="M28" s="56">
        <v>33</v>
      </c>
      <c r="N28" s="56">
        <v>4</v>
      </c>
      <c r="O28" s="56">
        <v>1</v>
      </c>
      <c r="P28" s="56">
        <v>12</v>
      </c>
      <c r="Q28" s="56">
        <v>97</v>
      </c>
      <c r="R28" s="429">
        <v>30</v>
      </c>
      <c r="S28" s="429">
        <v>38</v>
      </c>
      <c r="T28" s="429">
        <v>11</v>
      </c>
      <c r="U28" s="429">
        <v>32</v>
      </c>
      <c r="V28" s="538">
        <v>21</v>
      </c>
      <c r="W28" s="429">
        <v>2</v>
      </c>
      <c r="X28" s="429">
        <v>3</v>
      </c>
      <c r="Y28" s="553">
        <f t="shared" si="3"/>
        <v>1</v>
      </c>
      <c r="Z28" s="468">
        <v>0</v>
      </c>
      <c r="AA28" s="99">
        <v>1</v>
      </c>
      <c r="AB28" s="99">
        <v>0</v>
      </c>
      <c r="AC28" s="99">
        <v>0</v>
      </c>
      <c r="AD28" s="99">
        <v>0</v>
      </c>
      <c r="AE28" s="99">
        <v>0</v>
      </c>
      <c r="AF28" s="99">
        <v>0</v>
      </c>
      <c r="AG28" s="99">
        <v>0</v>
      </c>
      <c r="AH28" s="99">
        <v>0</v>
      </c>
      <c r="AI28" s="99">
        <v>0</v>
      </c>
      <c r="AJ28" s="99">
        <v>0</v>
      </c>
      <c r="AK28" s="548">
        <v>0</v>
      </c>
      <c r="AL28" s="683">
        <f t="shared" si="4"/>
        <v>-0.6666666666666666</v>
      </c>
    </row>
    <row r="29" spans="1:38" ht="14.25" thickBot="1">
      <c r="A29" s="463"/>
      <c r="B29" s="456"/>
      <c r="C29" s="154" t="s">
        <v>26</v>
      </c>
      <c r="D29" s="4">
        <v>435</v>
      </c>
      <c r="E29" s="4">
        <v>256</v>
      </c>
      <c r="F29" s="4">
        <v>509</v>
      </c>
      <c r="G29" s="4">
        <v>356</v>
      </c>
      <c r="H29" s="4">
        <v>719</v>
      </c>
      <c r="I29" s="4">
        <v>324</v>
      </c>
      <c r="J29" s="4">
        <v>550</v>
      </c>
      <c r="K29" s="30">
        <v>269</v>
      </c>
      <c r="L29" s="30">
        <v>542</v>
      </c>
      <c r="M29" s="30">
        <v>255</v>
      </c>
      <c r="N29" s="30">
        <v>589</v>
      </c>
      <c r="O29" s="30">
        <v>524</v>
      </c>
      <c r="P29" s="30">
        <v>1034</v>
      </c>
      <c r="Q29" s="30">
        <v>1541</v>
      </c>
      <c r="R29" s="432">
        <v>698</v>
      </c>
      <c r="S29" s="432">
        <v>473</v>
      </c>
      <c r="T29" s="432">
        <v>280</v>
      </c>
      <c r="U29" s="531">
        <v>449</v>
      </c>
      <c r="V29" s="541">
        <v>503</v>
      </c>
      <c r="W29" s="531">
        <v>418</v>
      </c>
      <c r="X29" s="531">
        <v>750</v>
      </c>
      <c r="Y29" s="558">
        <f t="shared" si="3"/>
        <v>482</v>
      </c>
      <c r="Z29" s="468">
        <v>40</v>
      </c>
      <c r="AA29" s="99">
        <v>105</v>
      </c>
      <c r="AB29" s="99">
        <v>62</v>
      </c>
      <c r="AC29" s="99">
        <v>32</v>
      </c>
      <c r="AD29" s="99">
        <v>40</v>
      </c>
      <c r="AE29" s="99">
        <v>23</v>
      </c>
      <c r="AF29" s="99">
        <v>42</v>
      </c>
      <c r="AG29" s="99">
        <v>29</v>
      </c>
      <c r="AH29" s="99">
        <v>22</v>
      </c>
      <c r="AI29" s="99">
        <v>41</v>
      </c>
      <c r="AJ29" s="99">
        <v>35</v>
      </c>
      <c r="AK29" s="548">
        <v>11</v>
      </c>
      <c r="AL29" s="688">
        <f t="shared" si="4"/>
        <v>-0.35733333333333334</v>
      </c>
    </row>
    <row r="30" spans="1:38" ht="14.25" thickTop="1">
      <c r="A30" s="463"/>
      <c r="B30" s="459"/>
      <c r="C30" s="156" t="s">
        <v>38</v>
      </c>
      <c r="D30" s="7">
        <f>SUM(D31:D34)</f>
        <v>1344</v>
      </c>
      <c r="E30" s="7">
        <f>SUM(E31:E34)</f>
        <v>996</v>
      </c>
      <c r="F30" s="7">
        <v>942</v>
      </c>
      <c r="G30" s="7">
        <v>1059</v>
      </c>
      <c r="H30" s="7">
        <v>771</v>
      </c>
      <c r="I30" s="7">
        <v>721</v>
      </c>
      <c r="J30" s="7">
        <v>702</v>
      </c>
      <c r="K30" s="57">
        <v>641</v>
      </c>
      <c r="L30" s="57">
        <v>561</v>
      </c>
      <c r="M30" s="57">
        <v>628</v>
      </c>
      <c r="N30" s="57">
        <v>599</v>
      </c>
      <c r="O30" s="57">
        <v>737</v>
      </c>
      <c r="P30" s="57">
        <v>885</v>
      </c>
      <c r="Q30" s="57">
        <v>875</v>
      </c>
      <c r="R30" s="431">
        <v>837</v>
      </c>
      <c r="S30" s="431">
        <v>881</v>
      </c>
      <c r="T30" s="431">
        <v>621</v>
      </c>
      <c r="U30" s="431">
        <v>571</v>
      </c>
      <c r="V30" s="540">
        <v>417</v>
      </c>
      <c r="W30" s="431">
        <v>362</v>
      </c>
      <c r="X30" s="431">
        <v>589</v>
      </c>
      <c r="Y30" s="545">
        <f t="shared" si="3"/>
        <v>370</v>
      </c>
      <c r="Z30" s="469">
        <f>SUM(Z31:Z34)</f>
        <v>27</v>
      </c>
      <c r="AA30" s="326">
        <f aca="true" t="shared" si="15" ref="AA30:AK30">SUM(AA31:AA34)</f>
        <v>18</v>
      </c>
      <c r="AB30" s="326">
        <f t="shared" si="15"/>
        <v>37</v>
      </c>
      <c r="AC30" s="326">
        <f t="shared" si="15"/>
        <v>27</v>
      </c>
      <c r="AD30" s="326">
        <f t="shared" si="15"/>
        <v>34</v>
      </c>
      <c r="AE30" s="326">
        <f t="shared" si="15"/>
        <v>23</v>
      </c>
      <c r="AF30" s="326">
        <f t="shared" si="15"/>
        <v>30</v>
      </c>
      <c r="AG30" s="326">
        <f t="shared" si="15"/>
        <v>28</v>
      </c>
      <c r="AH30" s="326">
        <f t="shared" si="15"/>
        <v>35</v>
      </c>
      <c r="AI30" s="326">
        <f t="shared" si="15"/>
        <v>40</v>
      </c>
      <c r="AJ30" s="326">
        <f t="shared" si="15"/>
        <v>25</v>
      </c>
      <c r="AK30" s="551">
        <f t="shared" si="15"/>
        <v>46</v>
      </c>
      <c r="AL30" s="686">
        <f t="shared" si="4"/>
        <v>-0.37181663837011886</v>
      </c>
    </row>
    <row r="31" spans="1:38" ht="13.5">
      <c r="A31" s="463"/>
      <c r="B31" s="456"/>
      <c r="C31" s="154" t="s">
        <v>23</v>
      </c>
      <c r="D31" s="4">
        <v>595</v>
      </c>
      <c r="E31" s="4">
        <v>592</v>
      </c>
      <c r="F31" s="4">
        <v>543</v>
      </c>
      <c r="G31" s="4">
        <v>656</v>
      </c>
      <c r="H31" s="4">
        <v>479</v>
      </c>
      <c r="I31" s="4">
        <v>430</v>
      </c>
      <c r="J31" s="4">
        <v>444</v>
      </c>
      <c r="K31" s="56">
        <v>481</v>
      </c>
      <c r="L31" s="56">
        <v>381</v>
      </c>
      <c r="M31" s="56">
        <v>362</v>
      </c>
      <c r="N31" s="56">
        <v>343</v>
      </c>
      <c r="O31" s="56">
        <v>420</v>
      </c>
      <c r="P31" s="56">
        <v>411</v>
      </c>
      <c r="Q31" s="56">
        <v>479</v>
      </c>
      <c r="R31" s="429">
        <v>402</v>
      </c>
      <c r="S31" s="429">
        <v>401</v>
      </c>
      <c r="T31" s="429">
        <v>299</v>
      </c>
      <c r="U31" s="429">
        <v>355</v>
      </c>
      <c r="V31" s="538">
        <v>308</v>
      </c>
      <c r="W31" s="429">
        <v>304</v>
      </c>
      <c r="X31" s="429">
        <v>356</v>
      </c>
      <c r="Y31" s="553">
        <f t="shared" si="3"/>
        <v>272</v>
      </c>
      <c r="Z31" s="468">
        <v>22</v>
      </c>
      <c r="AA31" s="99">
        <v>11</v>
      </c>
      <c r="AB31" s="99">
        <v>32</v>
      </c>
      <c r="AC31" s="99">
        <v>21</v>
      </c>
      <c r="AD31" s="99">
        <v>21</v>
      </c>
      <c r="AE31" s="99">
        <v>22</v>
      </c>
      <c r="AF31" s="99">
        <v>21</v>
      </c>
      <c r="AG31" s="99">
        <v>23</v>
      </c>
      <c r="AH31" s="99">
        <v>22</v>
      </c>
      <c r="AI31" s="99">
        <v>28</v>
      </c>
      <c r="AJ31" s="99">
        <v>25</v>
      </c>
      <c r="AK31" s="548">
        <v>24</v>
      </c>
      <c r="AL31" s="683">
        <f t="shared" si="4"/>
        <v>-0.23595505617977527</v>
      </c>
    </row>
    <row r="32" spans="1:38" ht="13.5">
      <c r="A32" s="463"/>
      <c r="B32" s="458" t="s">
        <v>46</v>
      </c>
      <c r="C32" s="154" t="s">
        <v>24</v>
      </c>
      <c r="D32" s="4">
        <v>667</v>
      </c>
      <c r="E32" s="4">
        <v>319</v>
      </c>
      <c r="F32" s="4">
        <v>311</v>
      </c>
      <c r="G32" s="4">
        <v>318</v>
      </c>
      <c r="H32" s="4">
        <v>224</v>
      </c>
      <c r="I32" s="4">
        <v>254</v>
      </c>
      <c r="J32" s="4">
        <v>215</v>
      </c>
      <c r="K32" s="56">
        <v>138</v>
      </c>
      <c r="L32" s="56">
        <v>148</v>
      </c>
      <c r="M32" s="56">
        <v>167</v>
      </c>
      <c r="N32" s="56">
        <v>214</v>
      </c>
      <c r="O32" s="56">
        <v>248</v>
      </c>
      <c r="P32" s="56">
        <v>300</v>
      </c>
      <c r="Q32" s="56">
        <v>257</v>
      </c>
      <c r="R32" s="429">
        <v>366</v>
      </c>
      <c r="S32" s="429">
        <v>446</v>
      </c>
      <c r="T32" s="429">
        <v>256</v>
      </c>
      <c r="U32" s="429">
        <v>135</v>
      </c>
      <c r="V32" s="538">
        <v>53</v>
      </c>
      <c r="W32" s="429">
        <v>31</v>
      </c>
      <c r="X32" s="429">
        <v>171</v>
      </c>
      <c r="Y32" s="553">
        <f t="shared" si="3"/>
        <v>77</v>
      </c>
      <c r="Z32" s="468">
        <v>4</v>
      </c>
      <c r="AA32" s="99">
        <v>6</v>
      </c>
      <c r="AB32" s="99">
        <v>0</v>
      </c>
      <c r="AC32" s="99">
        <v>6</v>
      </c>
      <c r="AD32" s="99">
        <v>6</v>
      </c>
      <c r="AE32" s="99">
        <v>0</v>
      </c>
      <c r="AF32" s="99">
        <v>8</v>
      </c>
      <c r="AG32" s="99">
        <v>4</v>
      </c>
      <c r="AH32" s="99">
        <v>12</v>
      </c>
      <c r="AI32" s="99">
        <v>10</v>
      </c>
      <c r="AJ32" s="99">
        <v>0</v>
      </c>
      <c r="AK32" s="548">
        <v>21</v>
      </c>
      <c r="AL32" s="683">
        <f t="shared" si="4"/>
        <v>-0.5497076023391813</v>
      </c>
    </row>
    <row r="33" spans="1:38" ht="13.5">
      <c r="A33" s="463"/>
      <c r="B33" s="456"/>
      <c r="C33" s="154" t="s">
        <v>25</v>
      </c>
      <c r="D33" s="4">
        <v>4</v>
      </c>
      <c r="E33" s="4">
        <v>29</v>
      </c>
      <c r="F33" s="4">
        <v>16</v>
      </c>
      <c r="G33" s="4">
        <v>7</v>
      </c>
      <c r="H33" s="4">
        <v>2</v>
      </c>
      <c r="I33" s="4">
        <v>0</v>
      </c>
      <c r="J33" s="4">
        <v>3</v>
      </c>
      <c r="K33" s="56">
        <v>0</v>
      </c>
      <c r="L33" s="56">
        <v>0</v>
      </c>
      <c r="M33" s="56">
        <v>50</v>
      </c>
      <c r="N33" s="56">
        <v>0</v>
      </c>
      <c r="O33" s="56">
        <v>36</v>
      </c>
      <c r="P33" s="56">
        <v>3</v>
      </c>
      <c r="Q33" s="56">
        <v>8</v>
      </c>
      <c r="R33" s="429">
        <v>3</v>
      </c>
      <c r="S33" s="429">
        <v>0</v>
      </c>
      <c r="T33" s="429">
        <v>1</v>
      </c>
      <c r="U33" s="429">
        <v>31</v>
      </c>
      <c r="V33" s="538">
        <v>0</v>
      </c>
      <c r="W33" s="429">
        <v>0</v>
      </c>
      <c r="X33" s="429">
        <v>0</v>
      </c>
      <c r="Y33" s="553">
        <f t="shared" si="3"/>
        <v>0</v>
      </c>
      <c r="Z33" s="468">
        <v>0</v>
      </c>
      <c r="AA33" s="99">
        <v>0</v>
      </c>
      <c r="AB33" s="99">
        <v>0</v>
      </c>
      <c r="AC33" s="99">
        <v>0</v>
      </c>
      <c r="AD33" s="99">
        <v>0</v>
      </c>
      <c r="AE33" s="99">
        <v>0</v>
      </c>
      <c r="AF33" s="99">
        <v>0</v>
      </c>
      <c r="AG33" s="99">
        <v>0</v>
      </c>
      <c r="AH33" s="99">
        <v>0</v>
      </c>
      <c r="AI33" s="99">
        <v>0</v>
      </c>
      <c r="AJ33" s="99">
        <v>0</v>
      </c>
      <c r="AK33" s="548">
        <v>0</v>
      </c>
      <c r="AL33" s="683" t="str">
        <f t="shared" si="4"/>
        <v>-</v>
      </c>
    </row>
    <row r="34" spans="1:38" ht="14.25" thickBot="1">
      <c r="A34" s="463"/>
      <c r="B34" s="456"/>
      <c r="C34" s="154" t="s">
        <v>26</v>
      </c>
      <c r="D34" s="4">
        <v>78</v>
      </c>
      <c r="E34" s="4">
        <v>56</v>
      </c>
      <c r="F34" s="4">
        <v>72</v>
      </c>
      <c r="G34" s="4">
        <v>78</v>
      </c>
      <c r="H34" s="4">
        <v>66</v>
      </c>
      <c r="I34" s="4">
        <v>37</v>
      </c>
      <c r="J34" s="4">
        <v>40</v>
      </c>
      <c r="K34" s="4">
        <v>22</v>
      </c>
      <c r="L34" s="4">
        <v>32</v>
      </c>
      <c r="M34" s="4">
        <v>49</v>
      </c>
      <c r="N34" s="4">
        <v>42</v>
      </c>
      <c r="O34" s="4">
        <v>33</v>
      </c>
      <c r="P34" s="4">
        <v>171</v>
      </c>
      <c r="Q34" s="4">
        <v>131</v>
      </c>
      <c r="R34" s="67">
        <v>66</v>
      </c>
      <c r="S34" s="67">
        <v>34</v>
      </c>
      <c r="T34" s="67">
        <v>65</v>
      </c>
      <c r="U34" s="67">
        <v>50</v>
      </c>
      <c r="V34" s="535">
        <v>56</v>
      </c>
      <c r="W34" s="67">
        <v>27</v>
      </c>
      <c r="X34" s="67">
        <v>62</v>
      </c>
      <c r="Y34" s="547">
        <f t="shared" si="3"/>
        <v>21</v>
      </c>
      <c r="Z34" s="468">
        <v>1</v>
      </c>
      <c r="AA34" s="99">
        <v>1</v>
      </c>
      <c r="AB34" s="99">
        <v>5</v>
      </c>
      <c r="AC34" s="99">
        <v>0</v>
      </c>
      <c r="AD34" s="99">
        <v>7</v>
      </c>
      <c r="AE34" s="99">
        <v>1</v>
      </c>
      <c r="AF34" s="99">
        <v>1</v>
      </c>
      <c r="AG34" s="99">
        <v>1</v>
      </c>
      <c r="AH34" s="99">
        <v>1</v>
      </c>
      <c r="AI34" s="99">
        <v>2</v>
      </c>
      <c r="AJ34" s="99">
        <v>0</v>
      </c>
      <c r="AK34" s="548">
        <v>1</v>
      </c>
      <c r="AL34" s="688">
        <f t="shared" si="4"/>
        <v>-0.6612903225806451</v>
      </c>
    </row>
    <row r="35" spans="1:38" ht="14.25" thickTop="1">
      <c r="A35" s="463"/>
      <c r="B35" s="459"/>
      <c r="C35" s="156" t="s">
        <v>38</v>
      </c>
      <c r="D35" s="7">
        <f>SUM(D36:D39)</f>
        <v>1412</v>
      </c>
      <c r="E35" s="7">
        <f>SUM(E36:E39)</f>
        <v>1494</v>
      </c>
      <c r="F35" s="7">
        <v>1861</v>
      </c>
      <c r="G35" s="7">
        <v>2095</v>
      </c>
      <c r="H35" s="7">
        <v>1957</v>
      </c>
      <c r="I35" s="7">
        <v>1744</v>
      </c>
      <c r="J35" s="7">
        <v>1774</v>
      </c>
      <c r="K35" s="55">
        <v>1565</v>
      </c>
      <c r="L35" s="55">
        <v>1696</v>
      </c>
      <c r="M35" s="55">
        <v>1413</v>
      </c>
      <c r="N35" s="55">
        <v>1598</v>
      </c>
      <c r="O35" s="55">
        <v>1649</v>
      </c>
      <c r="P35" s="55">
        <v>2106</v>
      </c>
      <c r="Q35" s="55">
        <v>2569</v>
      </c>
      <c r="R35" s="428">
        <v>2022</v>
      </c>
      <c r="S35" s="428">
        <v>1895</v>
      </c>
      <c r="T35" s="428">
        <v>1418</v>
      </c>
      <c r="U35" s="428">
        <v>1536</v>
      </c>
      <c r="V35" s="537">
        <v>1504</v>
      </c>
      <c r="W35" s="428">
        <v>1335</v>
      </c>
      <c r="X35" s="428">
        <v>1530</v>
      </c>
      <c r="Y35" s="552">
        <f t="shared" si="3"/>
        <v>1433</v>
      </c>
      <c r="Z35" s="469">
        <f>SUM(Z36:Z39)</f>
        <v>131</v>
      </c>
      <c r="AA35" s="326">
        <f aca="true" t="shared" si="16" ref="AA35:AK35">SUM(AA36:AA39)</f>
        <v>103</v>
      </c>
      <c r="AB35" s="326">
        <f t="shared" si="16"/>
        <v>129</v>
      </c>
      <c r="AC35" s="326">
        <f t="shared" si="16"/>
        <v>160</v>
      </c>
      <c r="AD35" s="326">
        <f t="shared" si="16"/>
        <v>129</v>
      </c>
      <c r="AE35" s="326">
        <f t="shared" si="16"/>
        <v>93</v>
      </c>
      <c r="AF35" s="326">
        <f t="shared" si="16"/>
        <v>166</v>
      </c>
      <c r="AG35" s="326">
        <f t="shared" si="16"/>
        <v>124</v>
      </c>
      <c r="AH35" s="326">
        <f t="shared" si="16"/>
        <v>113</v>
      </c>
      <c r="AI35" s="326">
        <f t="shared" si="16"/>
        <v>76</v>
      </c>
      <c r="AJ35" s="326">
        <f t="shared" si="16"/>
        <v>128</v>
      </c>
      <c r="AK35" s="551">
        <f t="shared" si="16"/>
        <v>81</v>
      </c>
      <c r="AL35" s="686">
        <f t="shared" si="4"/>
        <v>-0.06339869281045751</v>
      </c>
    </row>
    <row r="36" spans="1:38" ht="13.5">
      <c r="A36" s="463"/>
      <c r="B36" s="456"/>
      <c r="C36" s="154" t="s">
        <v>23</v>
      </c>
      <c r="D36" s="4">
        <v>768</v>
      </c>
      <c r="E36" s="4">
        <v>790</v>
      </c>
      <c r="F36" s="4">
        <v>756</v>
      </c>
      <c r="G36" s="4">
        <v>953</v>
      </c>
      <c r="H36" s="4">
        <v>598</v>
      </c>
      <c r="I36" s="4">
        <v>619</v>
      </c>
      <c r="J36" s="4">
        <v>671</v>
      </c>
      <c r="K36" s="56">
        <v>693</v>
      </c>
      <c r="L36" s="56">
        <v>556</v>
      </c>
      <c r="M36" s="56">
        <v>552</v>
      </c>
      <c r="N36" s="56">
        <v>570</v>
      </c>
      <c r="O36" s="56">
        <v>602</v>
      </c>
      <c r="P36" s="56">
        <v>932</v>
      </c>
      <c r="Q36" s="56">
        <v>1036</v>
      </c>
      <c r="R36" s="429">
        <v>855</v>
      </c>
      <c r="S36" s="429">
        <v>827</v>
      </c>
      <c r="T36" s="429">
        <v>712</v>
      </c>
      <c r="U36" s="429">
        <v>770</v>
      </c>
      <c r="V36" s="538">
        <v>758</v>
      </c>
      <c r="W36" s="429">
        <v>749</v>
      </c>
      <c r="X36" s="429">
        <v>812</v>
      </c>
      <c r="Y36" s="553">
        <f t="shared" si="3"/>
        <v>751</v>
      </c>
      <c r="Z36" s="468">
        <v>66</v>
      </c>
      <c r="AA36" s="99">
        <v>66</v>
      </c>
      <c r="AB36" s="99">
        <v>62</v>
      </c>
      <c r="AC36" s="99">
        <v>55</v>
      </c>
      <c r="AD36" s="99">
        <v>66</v>
      </c>
      <c r="AE36" s="99">
        <v>53</v>
      </c>
      <c r="AF36" s="99">
        <v>95</v>
      </c>
      <c r="AG36" s="99">
        <v>76</v>
      </c>
      <c r="AH36" s="99">
        <v>47</v>
      </c>
      <c r="AI36" s="99">
        <v>56</v>
      </c>
      <c r="AJ36" s="99">
        <v>63</v>
      </c>
      <c r="AK36" s="548">
        <v>46</v>
      </c>
      <c r="AL36" s="683">
        <f t="shared" si="4"/>
        <v>-0.07512315270935961</v>
      </c>
    </row>
    <row r="37" spans="1:38" ht="13.5">
      <c r="A37" s="463"/>
      <c r="B37" s="458" t="s">
        <v>47</v>
      </c>
      <c r="C37" s="154" t="s">
        <v>24</v>
      </c>
      <c r="D37" s="4">
        <v>584</v>
      </c>
      <c r="E37" s="4">
        <v>613</v>
      </c>
      <c r="F37" s="4">
        <v>837</v>
      </c>
      <c r="G37" s="4">
        <v>1031</v>
      </c>
      <c r="H37" s="4">
        <v>1163</v>
      </c>
      <c r="I37" s="4">
        <v>913</v>
      </c>
      <c r="J37" s="4">
        <v>897</v>
      </c>
      <c r="K37" s="56">
        <v>750</v>
      </c>
      <c r="L37" s="56">
        <v>901</v>
      </c>
      <c r="M37" s="56">
        <v>701</v>
      </c>
      <c r="N37" s="56">
        <v>818</v>
      </c>
      <c r="O37" s="56">
        <v>748</v>
      </c>
      <c r="P37" s="56">
        <v>742</v>
      </c>
      <c r="Q37" s="56">
        <v>933</v>
      </c>
      <c r="R37" s="429">
        <v>830</v>
      </c>
      <c r="S37" s="429">
        <v>848</v>
      </c>
      <c r="T37" s="429">
        <v>483</v>
      </c>
      <c r="U37" s="429">
        <v>537</v>
      </c>
      <c r="V37" s="538">
        <v>485</v>
      </c>
      <c r="W37" s="429">
        <v>315</v>
      </c>
      <c r="X37" s="429">
        <v>395</v>
      </c>
      <c r="Y37" s="553">
        <f t="shared" si="3"/>
        <v>417</v>
      </c>
      <c r="Z37" s="468">
        <v>47</v>
      </c>
      <c r="AA37" s="99">
        <v>25</v>
      </c>
      <c r="AB37" s="99">
        <v>56</v>
      </c>
      <c r="AC37" s="99">
        <v>60</v>
      </c>
      <c r="AD37" s="99">
        <v>38</v>
      </c>
      <c r="AE37" s="99">
        <v>26</v>
      </c>
      <c r="AF37" s="99">
        <v>47</v>
      </c>
      <c r="AG37" s="99">
        <v>16</v>
      </c>
      <c r="AH37" s="99">
        <v>32</v>
      </c>
      <c r="AI37" s="99">
        <v>8</v>
      </c>
      <c r="AJ37" s="99">
        <v>48</v>
      </c>
      <c r="AK37" s="548">
        <v>14</v>
      </c>
      <c r="AL37" s="683">
        <f t="shared" si="4"/>
        <v>0.05569620253164557</v>
      </c>
    </row>
    <row r="38" spans="1:38" ht="13.5">
      <c r="A38" s="463"/>
      <c r="B38" s="456"/>
      <c r="C38" s="154" t="s">
        <v>25</v>
      </c>
      <c r="D38" s="4">
        <v>1</v>
      </c>
      <c r="E38" s="4">
        <v>18</v>
      </c>
      <c r="F38" s="4">
        <v>70</v>
      </c>
      <c r="G38" s="4">
        <v>0</v>
      </c>
      <c r="H38" s="4">
        <v>3</v>
      </c>
      <c r="I38" s="4">
        <v>8</v>
      </c>
      <c r="J38" s="4">
        <v>0</v>
      </c>
      <c r="K38" s="56">
        <v>0</v>
      </c>
      <c r="L38" s="56">
        <v>1</v>
      </c>
      <c r="M38" s="56">
        <v>1</v>
      </c>
      <c r="N38" s="56">
        <v>26</v>
      </c>
      <c r="O38" s="56">
        <v>1</v>
      </c>
      <c r="P38" s="56">
        <v>43</v>
      </c>
      <c r="Q38" s="56">
        <v>6</v>
      </c>
      <c r="R38" s="429">
        <v>32</v>
      </c>
      <c r="S38" s="429">
        <v>0</v>
      </c>
      <c r="T38" s="429">
        <v>18</v>
      </c>
      <c r="U38" s="429">
        <v>1</v>
      </c>
      <c r="V38" s="538">
        <v>0</v>
      </c>
      <c r="W38" s="429">
        <v>0</v>
      </c>
      <c r="X38" s="429">
        <v>0</v>
      </c>
      <c r="Y38" s="553">
        <f t="shared" si="3"/>
        <v>0</v>
      </c>
      <c r="Z38" s="468">
        <v>0</v>
      </c>
      <c r="AA38" s="99">
        <v>0</v>
      </c>
      <c r="AB38" s="99">
        <v>0</v>
      </c>
      <c r="AC38" s="99">
        <v>0</v>
      </c>
      <c r="AD38" s="99">
        <v>0</v>
      </c>
      <c r="AE38" s="99">
        <v>0</v>
      </c>
      <c r="AF38" s="99">
        <v>0</v>
      </c>
      <c r="AG38" s="99">
        <v>0</v>
      </c>
      <c r="AH38" s="99">
        <v>0</v>
      </c>
      <c r="AI38" s="99">
        <v>0</v>
      </c>
      <c r="AJ38" s="99">
        <v>0</v>
      </c>
      <c r="AK38" s="548">
        <v>0</v>
      </c>
      <c r="AL38" s="683" t="str">
        <f t="shared" si="4"/>
        <v>-</v>
      </c>
    </row>
    <row r="39" spans="1:38" ht="14.25" thickBot="1">
      <c r="A39" s="463"/>
      <c r="B39" s="456"/>
      <c r="C39" s="154" t="s">
        <v>26</v>
      </c>
      <c r="D39" s="4">
        <v>59</v>
      </c>
      <c r="E39" s="4">
        <v>73</v>
      </c>
      <c r="F39" s="4">
        <v>198</v>
      </c>
      <c r="G39" s="4">
        <v>111</v>
      </c>
      <c r="H39" s="4">
        <v>193</v>
      </c>
      <c r="I39" s="4">
        <v>204</v>
      </c>
      <c r="J39" s="4">
        <v>206</v>
      </c>
      <c r="K39" s="30">
        <v>122</v>
      </c>
      <c r="L39" s="30">
        <v>238</v>
      </c>
      <c r="M39" s="30">
        <v>159</v>
      </c>
      <c r="N39" s="30">
        <v>184</v>
      </c>
      <c r="O39" s="30">
        <v>298</v>
      </c>
      <c r="P39" s="30">
        <v>389</v>
      </c>
      <c r="Q39" s="30">
        <v>594</v>
      </c>
      <c r="R39" s="432">
        <v>305</v>
      </c>
      <c r="S39" s="432">
        <v>220</v>
      </c>
      <c r="T39" s="432">
        <v>205</v>
      </c>
      <c r="U39" s="432">
        <v>228</v>
      </c>
      <c r="V39" s="542">
        <v>261</v>
      </c>
      <c r="W39" s="432">
        <v>271</v>
      </c>
      <c r="X39" s="432">
        <v>323</v>
      </c>
      <c r="Y39" s="549">
        <f t="shared" si="3"/>
        <v>265</v>
      </c>
      <c r="Z39" s="468">
        <v>18</v>
      </c>
      <c r="AA39" s="99">
        <v>12</v>
      </c>
      <c r="AB39" s="99">
        <v>11</v>
      </c>
      <c r="AC39" s="99">
        <v>45</v>
      </c>
      <c r="AD39" s="99">
        <v>25</v>
      </c>
      <c r="AE39" s="99">
        <v>14</v>
      </c>
      <c r="AF39" s="99">
        <v>24</v>
      </c>
      <c r="AG39" s="99">
        <v>32</v>
      </c>
      <c r="AH39" s="99">
        <v>34</v>
      </c>
      <c r="AI39" s="99">
        <v>12</v>
      </c>
      <c r="AJ39" s="99">
        <v>17</v>
      </c>
      <c r="AK39" s="548">
        <v>21</v>
      </c>
      <c r="AL39" s="688">
        <f t="shared" si="4"/>
        <v>-0.17956656346749225</v>
      </c>
    </row>
    <row r="40" spans="1:38" ht="14.25" thickTop="1">
      <c r="A40" s="463"/>
      <c r="B40" s="459"/>
      <c r="C40" s="156" t="s">
        <v>38</v>
      </c>
      <c r="D40" s="7">
        <f>SUM(D41:D44)</f>
        <v>1888</v>
      </c>
      <c r="E40" s="7">
        <f>SUM(E41:E44)</f>
        <v>1388</v>
      </c>
      <c r="F40" s="7">
        <v>1371</v>
      </c>
      <c r="G40" s="7">
        <v>1906</v>
      </c>
      <c r="H40" s="7">
        <v>1675</v>
      </c>
      <c r="I40" s="7">
        <v>1315</v>
      </c>
      <c r="J40" s="7">
        <v>1669</v>
      </c>
      <c r="K40" s="57">
        <v>1427</v>
      </c>
      <c r="L40" s="57">
        <v>1361</v>
      </c>
      <c r="M40" s="57">
        <v>1476</v>
      </c>
      <c r="N40" s="57">
        <v>1861</v>
      </c>
      <c r="O40" s="57">
        <v>1989</v>
      </c>
      <c r="P40" s="57">
        <v>2025</v>
      </c>
      <c r="Q40" s="57">
        <v>2214</v>
      </c>
      <c r="R40" s="431">
        <v>2196</v>
      </c>
      <c r="S40" s="431">
        <v>2343</v>
      </c>
      <c r="T40" s="431">
        <v>1587</v>
      </c>
      <c r="U40" s="431">
        <v>1612</v>
      </c>
      <c r="V40" s="540">
        <v>1443</v>
      </c>
      <c r="W40" s="431">
        <v>1621</v>
      </c>
      <c r="X40" s="431">
        <v>1941</v>
      </c>
      <c r="Y40" s="545">
        <f t="shared" si="3"/>
        <v>1452</v>
      </c>
      <c r="Z40" s="469">
        <f>SUM(Z41:Z44)</f>
        <v>107</v>
      </c>
      <c r="AA40" s="326">
        <f aca="true" t="shared" si="17" ref="AA40:AK40">SUM(AA41:AA44)</f>
        <v>99</v>
      </c>
      <c r="AB40" s="326">
        <f t="shared" si="17"/>
        <v>110</v>
      </c>
      <c r="AC40" s="326">
        <f t="shared" si="17"/>
        <v>121</v>
      </c>
      <c r="AD40" s="326">
        <f t="shared" si="17"/>
        <v>127</v>
      </c>
      <c r="AE40" s="326">
        <f t="shared" si="17"/>
        <v>142</v>
      </c>
      <c r="AF40" s="326">
        <f t="shared" si="17"/>
        <v>97</v>
      </c>
      <c r="AG40" s="326">
        <f t="shared" si="17"/>
        <v>119</v>
      </c>
      <c r="AH40" s="326">
        <f t="shared" si="17"/>
        <v>161</v>
      </c>
      <c r="AI40" s="326">
        <f t="shared" si="17"/>
        <v>92</v>
      </c>
      <c r="AJ40" s="326">
        <f t="shared" si="17"/>
        <v>123</v>
      </c>
      <c r="AK40" s="551">
        <f t="shared" si="17"/>
        <v>154</v>
      </c>
      <c r="AL40" s="686">
        <f t="shared" si="4"/>
        <v>-0.25193199381761977</v>
      </c>
    </row>
    <row r="41" spans="1:38" ht="13.5">
      <c r="A41" s="463"/>
      <c r="B41" s="456"/>
      <c r="C41" s="154" t="s">
        <v>23</v>
      </c>
      <c r="D41" s="4">
        <v>695</v>
      </c>
      <c r="E41" s="4">
        <v>714</v>
      </c>
      <c r="F41" s="4">
        <v>705</v>
      </c>
      <c r="G41" s="4">
        <v>884</v>
      </c>
      <c r="H41" s="4">
        <v>730</v>
      </c>
      <c r="I41" s="4">
        <v>662</v>
      </c>
      <c r="J41" s="4">
        <v>774</v>
      </c>
      <c r="K41" s="56">
        <v>800</v>
      </c>
      <c r="L41" s="56">
        <v>684</v>
      </c>
      <c r="M41" s="56">
        <v>741</v>
      </c>
      <c r="N41" s="56">
        <v>860</v>
      </c>
      <c r="O41" s="56">
        <v>939</v>
      </c>
      <c r="P41" s="56">
        <v>956</v>
      </c>
      <c r="Q41" s="56">
        <v>1116</v>
      </c>
      <c r="R41" s="429">
        <v>887</v>
      </c>
      <c r="S41" s="429">
        <v>1054</v>
      </c>
      <c r="T41" s="429">
        <v>804</v>
      </c>
      <c r="U41" s="429">
        <v>917</v>
      </c>
      <c r="V41" s="538">
        <v>788</v>
      </c>
      <c r="W41" s="429">
        <v>838</v>
      </c>
      <c r="X41" s="429">
        <v>1051</v>
      </c>
      <c r="Y41" s="553">
        <f t="shared" si="3"/>
        <v>731</v>
      </c>
      <c r="Z41" s="468">
        <v>66</v>
      </c>
      <c r="AA41" s="99">
        <v>54</v>
      </c>
      <c r="AB41" s="99">
        <v>44</v>
      </c>
      <c r="AC41" s="99">
        <v>52</v>
      </c>
      <c r="AD41" s="99">
        <v>67</v>
      </c>
      <c r="AE41" s="99">
        <v>62</v>
      </c>
      <c r="AF41" s="99">
        <v>63</v>
      </c>
      <c r="AG41" s="99">
        <v>76</v>
      </c>
      <c r="AH41" s="99">
        <v>79</v>
      </c>
      <c r="AI41" s="99">
        <v>55</v>
      </c>
      <c r="AJ41" s="99">
        <v>55</v>
      </c>
      <c r="AK41" s="548">
        <v>58</v>
      </c>
      <c r="AL41" s="683">
        <f t="shared" si="4"/>
        <v>-0.3044719314938154</v>
      </c>
    </row>
    <row r="42" spans="1:38" ht="13.5">
      <c r="A42" s="463"/>
      <c r="B42" s="458" t="s">
        <v>48</v>
      </c>
      <c r="C42" s="154" t="s">
        <v>24</v>
      </c>
      <c r="D42" s="4">
        <v>850</v>
      </c>
      <c r="E42" s="4">
        <v>564</v>
      </c>
      <c r="F42" s="4">
        <v>568</v>
      </c>
      <c r="G42" s="4">
        <v>956</v>
      </c>
      <c r="H42" s="4">
        <v>610</v>
      </c>
      <c r="I42" s="4">
        <v>586</v>
      </c>
      <c r="J42" s="4">
        <v>762</v>
      </c>
      <c r="K42" s="56">
        <v>551</v>
      </c>
      <c r="L42" s="56">
        <v>530</v>
      </c>
      <c r="M42" s="56">
        <v>675</v>
      </c>
      <c r="N42" s="56">
        <v>821</v>
      </c>
      <c r="O42" s="56">
        <v>832</v>
      </c>
      <c r="P42" s="56">
        <v>717</v>
      </c>
      <c r="Q42" s="56">
        <v>794</v>
      </c>
      <c r="R42" s="429">
        <v>1058</v>
      </c>
      <c r="S42" s="429">
        <v>1055</v>
      </c>
      <c r="T42" s="429">
        <v>670</v>
      </c>
      <c r="U42" s="429">
        <v>528</v>
      </c>
      <c r="V42" s="538">
        <v>416</v>
      </c>
      <c r="W42" s="429">
        <v>485</v>
      </c>
      <c r="X42" s="429">
        <v>568</v>
      </c>
      <c r="Y42" s="553">
        <f t="shared" si="3"/>
        <v>320</v>
      </c>
      <c r="Z42" s="468">
        <v>24</v>
      </c>
      <c r="AA42" s="99">
        <v>25</v>
      </c>
      <c r="AB42" s="99">
        <v>45</v>
      </c>
      <c r="AC42" s="99">
        <v>25</v>
      </c>
      <c r="AD42" s="99">
        <v>30</v>
      </c>
      <c r="AE42" s="99">
        <v>16</v>
      </c>
      <c r="AF42" s="99">
        <v>6</v>
      </c>
      <c r="AG42" s="99">
        <v>17</v>
      </c>
      <c r="AH42" s="99">
        <v>36</v>
      </c>
      <c r="AI42" s="99">
        <v>10</v>
      </c>
      <c r="AJ42" s="99">
        <v>23</v>
      </c>
      <c r="AK42" s="548">
        <v>63</v>
      </c>
      <c r="AL42" s="683">
        <f t="shared" si="4"/>
        <v>-0.43661971830985913</v>
      </c>
    </row>
    <row r="43" spans="1:38" ht="13.5">
      <c r="A43" s="463"/>
      <c r="B43" s="456"/>
      <c r="C43" s="154" t="s">
        <v>25</v>
      </c>
      <c r="D43" s="4">
        <v>116</v>
      </c>
      <c r="E43" s="4">
        <v>24</v>
      </c>
      <c r="F43" s="4">
        <v>37</v>
      </c>
      <c r="G43" s="4">
        <v>4</v>
      </c>
      <c r="H43" s="4">
        <v>49</v>
      </c>
      <c r="I43" s="4">
        <v>13</v>
      </c>
      <c r="J43" s="4">
        <v>8</v>
      </c>
      <c r="K43" s="56">
        <v>1</v>
      </c>
      <c r="L43" s="56">
        <v>2</v>
      </c>
      <c r="M43" s="56">
        <v>1</v>
      </c>
      <c r="N43" s="56">
        <v>48</v>
      </c>
      <c r="O43" s="56">
        <v>0</v>
      </c>
      <c r="P43" s="56">
        <v>17</v>
      </c>
      <c r="Q43" s="56">
        <v>6</v>
      </c>
      <c r="R43" s="429">
        <v>12</v>
      </c>
      <c r="S43" s="429">
        <v>71</v>
      </c>
      <c r="T43" s="429">
        <v>7</v>
      </c>
      <c r="U43" s="429">
        <v>6</v>
      </c>
      <c r="V43" s="538">
        <v>3</v>
      </c>
      <c r="W43" s="429">
        <v>52</v>
      </c>
      <c r="X43" s="429">
        <v>0</v>
      </c>
      <c r="Y43" s="553">
        <f t="shared" si="3"/>
        <v>1</v>
      </c>
      <c r="Z43" s="468">
        <v>0</v>
      </c>
      <c r="AA43" s="99">
        <v>0</v>
      </c>
      <c r="AB43" s="99">
        <v>0</v>
      </c>
      <c r="AC43" s="99">
        <v>0</v>
      </c>
      <c r="AD43" s="99">
        <v>0</v>
      </c>
      <c r="AE43" s="99">
        <v>0</v>
      </c>
      <c r="AF43" s="99">
        <v>0</v>
      </c>
      <c r="AG43" s="99">
        <v>0</v>
      </c>
      <c r="AH43" s="99">
        <v>1</v>
      </c>
      <c r="AI43" s="99">
        <v>0</v>
      </c>
      <c r="AJ43" s="99">
        <v>0</v>
      </c>
      <c r="AK43" s="548">
        <v>0</v>
      </c>
      <c r="AL43" s="683" t="str">
        <f t="shared" si="4"/>
        <v>-</v>
      </c>
    </row>
    <row r="44" spans="1:38" ht="14.25" thickBot="1">
      <c r="A44" s="463"/>
      <c r="B44" s="461"/>
      <c r="C44" s="160" t="s">
        <v>26</v>
      </c>
      <c r="D44" s="30">
        <v>227</v>
      </c>
      <c r="E44" s="30">
        <v>86</v>
      </c>
      <c r="F44" s="30">
        <v>61</v>
      </c>
      <c r="G44" s="30">
        <v>62</v>
      </c>
      <c r="H44" s="30">
        <v>286</v>
      </c>
      <c r="I44" s="30">
        <v>54</v>
      </c>
      <c r="J44" s="30">
        <v>125</v>
      </c>
      <c r="K44" s="30">
        <v>75</v>
      </c>
      <c r="L44" s="30">
        <v>145</v>
      </c>
      <c r="M44" s="30">
        <v>59</v>
      </c>
      <c r="N44" s="30">
        <v>132</v>
      </c>
      <c r="O44" s="30">
        <v>218</v>
      </c>
      <c r="P44" s="30">
        <v>335</v>
      </c>
      <c r="Q44" s="30">
        <v>298</v>
      </c>
      <c r="R44" s="432">
        <v>239</v>
      </c>
      <c r="S44" s="432">
        <v>163</v>
      </c>
      <c r="T44" s="432">
        <v>106</v>
      </c>
      <c r="U44" s="432">
        <v>161</v>
      </c>
      <c r="V44" s="542">
        <v>236</v>
      </c>
      <c r="W44" s="432">
        <v>246</v>
      </c>
      <c r="X44" s="432">
        <v>322</v>
      </c>
      <c r="Y44" s="549">
        <f t="shared" si="3"/>
        <v>400</v>
      </c>
      <c r="Z44" s="468">
        <v>17</v>
      </c>
      <c r="AA44" s="99">
        <v>20</v>
      </c>
      <c r="AB44" s="99">
        <v>21</v>
      </c>
      <c r="AC44" s="99">
        <v>44</v>
      </c>
      <c r="AD44" s="99">
        <v>30</v>
      </c>
      <c r="AE44" s="99">
        <v>64</v>
      </c>
      <c r="AF44" s="99">
        <v>28</v>
      </c>
      <c r="AG44" s="99">
        <v>26</v>
      </c>
      <c r="AH44" s="99">
        <v>45</v>
      </c>
      <c r="AI44" s="99">
        <v>27</v>
      </c>
      <c r="AJ44" s="99">
        <v>45</v>
      </c>
      <c r="AK44" s="548">
        <v>33</v>
      </c>
      <c r="AL44" s="688">
        <f t="shared" si="4"/>
        <v>0.2422360248447205</v>
      </c>
    </row>
    <row r="45" spans="1:38" ht="14.25" thickTop="1">
      <c r="A45" s="463"/>
      <c r="B45" s="456"/>
      <c r="C45" s="152" t="s">
        <v>38</v>
      </c>
      <c r="D45" s="26">
        <f>SUM(D46:D49)</f>
        <v>504</v>
      </c>
      <c r="E45" s="26">
        <f>SUM(E46:E49)</f>
        <v>477</v>
      </c>
      <c r="F45" s="26">
        <v>403</v>
      </c>
      <c r="G45" s="26">
        <v>502</v>
      </c>
      <c r="H45" s="26">
        <v>449</v>
      </c>
      <c r="I45" s="26">
        <v>351</v>
      </c>
      <c r="J45" s="26">
        <v>436</v>
      </c>
      <c r="K45" s="57">
        <v>334</v>
      </c>
      <c r="L45" s="57">
        <v>271</v>
      </c>
      <c r="M45" s="57">
        <v>426</v>
      </c>
      <c r="N45" s="57">
        <v>343</v>
      </c>
      <c r="O45" s="57">
        <v>266</v>
      </c>
      <c r="P45" s="57">
        <v>191</v>
      </c>
      <c r="Q45" s="57">
        <v>206</v>
      </c>
      <c r="R45" s="431">
        <v>219</v>
      </c>
      <c r="S45" s="431">
        <v>214</v>
      </c>
      <c r="T45" s="431">
        <v>188</v>
      </c>
      <c r="U45" s="431">
        <v>252</v>
      </c>
      <c r="V45" s="540">
        <v>242</v>
      </c>
      <c r="W45" s="431">
        <v>311</v>
      </c>
      <c r="X45" s="431">
        <v>192</v>
      </c>
      <c r="Y45" s="545">
        <f t="shared" si="3"/>
        <v>189</v>
      </c>
      <c r="Z45" s="469">
        <f>SUM(Z46:Z49)</f>
        <v>12</v>
      </c>
      <c r="AA45" s="326">
        <f aca="true" t="shared" si="18" ref="AA45:AK45">SUM(AA46:AA49)</f>
        <v>13</v>
      </c>
      <c r="AB45" s="326">
        <f t="shared" si="18"/>
        <v>27</v>
      </c>
      <c r="AC45" s="326">
        <f t="shared" si="18"/>
        <v>18</v>
      </c>
      <c r="AD45" s="326">
        <f t="shared" si="18"/>
        <v>45</v>
      </c>
      <c r="AE45" s="326">
        <f t="shared" si="18"/>
        <v>8</v>
      </c>
      <c r="AF45" s="326">
        <f t="shared" si="18"/>
        <v>8</v>
      </c>
      <c r="AG45" s="326">
        <f t="shared" si="18"/>
        <v>19</v>
      </c>
      <c r="AH45" s="326">
        <f t="shared" si="18"/>
        <v>11</v>
      </c>
      <c r="AI45" s="326">
        <f t="shared" si="18"/>
        <v>5</v>
      </c>
      <c r="AJ45" s="326">
        <f t="shared" si="18"/>
        <v>8</v>
      </c>
      <c r="AK45" s="551">
        <f t="shared" si="18"/>
        <v>15</v>
      </c>
      <c r="AL45" s="686">
        <f t="shared" si="4"/>
        <v>-0.015625</v>
      </c>
    </row>
    <row r="46" spans="1:38" ht="13.5">
      <c r="A46" s="463"/>
      <c r="B46" s="456"/>
      <c r="C46" s="154" t="s">
        <v>23</v>
      </c>
      <c r="D46" s="4">
        <v>279</v>
      </c>
      <c r="E46" s="4">
        <v>300</v>
      </c>
      <c r="F46" s="4">
        <v>256</v>
      </c>
      <c r="G46" s="4">
        <v>326</v>
      </c>
      <c r="H46" s="4">
        <v>236</v>
      </c>
      <c r="I46" s="4">
        <v>199</v>
      </c>
      <c r="J46" s="4">
        <v>228</v>
      </c>
      <c r="K46" s="56">
        <v>210</v>
      </c>
      <c r="L46" s="56">
        <v>165</v>
      </c>
      <c r="M46" s="56">
        <v>182</v>
      </c>
      <c r="N46" s="56">
        <v>170</v>
      </c>
      <c r="O46" s="56">
        <v>155</v>
      </c>
      <c r="P46" s="56">
        <v>137</v>
      </c>
      <c r="Q46" s="56">
        <v>153</v>
      </c>
      <c r="R46" s="429">
        <v>138</v>
      </c>
      <c r="S46" s="429">
        <v>144</v>
      </c>
      <c r="T46" s="429">
        <v>138</v>
      </c>
      <c r="U46" s="429">
        <v>161</v>
      </c>
      <c r="V46" s="538">
        <v>150</v>
      </c>
      <c r="W46" s="429">
        <v>181</v>
      </c>
      <c r="X46" s="429">
        <v>167</v>
      </c>
      <c r="Y46" s="553">
        <f t="shared" si="3"/>
        <v>130</v>
      </c>
      <c r="Z46" s="468">
        <v>12</v>
      </c>
      <c r="AA46" s="99">
        <v>13</v>
      </c>
      <c r="AB46" s="99">
        <v>11</v>
      </c>
      <c r="AC46" s="99">
        <v>17</v>
      </c>
      <c r="AD46" s="99">
        <v>18</v>
      </c>
      <c r="AE46" s="99">
        <v>8</v>
      </c>
      <c r="AF46" s="99">
        <v>7</v>
      </c>
      <c r="AG46" s="99">
        <v>8</v>
      </c>
      <c r="AH46" s="99">
        <v>9</v>
      </c>
      <c r="AI46" s="99">
        <v>5</v>
      </c>
      <c r="AJ46" s="99">
        <v>7</v>
      </c>
      <c r="AK46" s="548">
        <v>15</v>
      </c>
      <c r="AL46" s="683">
        <f t="shared" si="4"/>
        <v>-0.2215568862275449</v>
      </c>
    </row>
    <row r="47" spans="1:38" ht="13.5">
      <c r="A47" s="463"/>
      <c r="B47" s="458" t="s">
        <v>49</v>
      </c>
      <c r="C47" s="154" t="s">
        <v>24</v>
      </c>
      <c r="D47" s="4">
        <v>195</v>
      </c>
      <c r="E47" s="4">
        <v>145</v>
      </c>
      <c r="F47" s="4">
        <v>132</v>
      </c>
      <c r="G47" s="4">
        <v>140</v>
      </c>
      <c r="H47" s="4">
        <v>173</v>
      </c>
      <c r="I47" s="4">
        <v>132</v>
      </c>
      <c r="J47" s="4">
        <v>194</v>
      </c>
      <c r="K47" s="56">
        <v>97</v>
      </c>
      <c r="L47" s="56">
        <v>91</v>
      </c>
      <c r="M47" s="56">
        <v>231</v>
      </c>
      <c r="N47" s="56">
        <v>170</v>
      </c>
      <c r="O47" s="56">
        <v>102</v>
      </c>
      <c r="P47" s="56">
        <v>48</v>
      </c>
      <c r="Q47" s="56">
        <v>49</v>
      </c>
      <c r="R47" s="429">
        <v>73</v>
      </c>
      <c r="S47" s="429">
        <v>66</v>
      </c>
      <c r="T47" s="429">
        <v>41</v>
      </c>
      <c r="U47" s="429">
        <v>89</v>
      </c>
      <c r="V47" s="538">
        <v>86</v>
      </c>
      <c r="W47" s="429">
        <v>128</v>
      </c>
      <c r="X47" s="429">
        <v>19</v>
      </c>
      <c r="Y47" s="553">
        <f t="shared" si="3"/>
        <v>55</v>
      </c>
      <c r="Z47" s="468">
        <v>0</v>
      </c>
      <c r="AA47" s="99">
        <v>0</v>
      </c>
      <c r="AB47" s="99">
        <v>16</v>
      </c>
      <c r="AC47" s="99">
        <v>1</v>
      </c>
      <c r="AD47" s="99">
        <v>27</v>
      </c>
      <c r="AE47" s="99">
        <v>0</v>
      </c>
      <c r="AF47" s="99">
        <v>0</v>
      </c>
      <c r="AG47" s="99">
        <v>10</v>
      </c>
      <c r="AH47" s="99">
        <v>0</v>
      </c>
      <c r="AI47" s="99">
        <v>0</v>
      </c>
      <c r="AJ47" s="99">
        <v>1</v>
      </c>
      <c r="AK47" s="548">
        <v>0</v>
      </c>
      <c r="AL47" s="683">
        <f t="shared" si="4"/>
        <v>1.894736842105263</v>
      </c>
    </row>
    <row r="48" spans="1:38" ht="13.5">
      <c r="A48" s="463"/>
      <c r="B48" s="456"/>
      <c r="C48" s="154" t="s">
        <v>25</v>
      </c>
      <c r="D48" s="4">
        <v>6</v>
      </c>
      <c r="E48" s="4">
        <v>15</v>
      </c>
      <c r="F48" s="4">
        <v>3</v>
      </c>
      <c r="G48" s="4">
        <v>19</v>
      </c>
      <c r="H48" s="4">
        <v>32</v>
      </c>
      <c r="I48" s="4">
        <v>1</v>
      </c>
      <c r="J48" s="4">
        <v>8</v>
      </c>
      <c r="K48" s="56">
        <v>9</v>
      </c>
      <c r="L48" s="56">
        <v>1</v>
      </c>
      <c r="M48" s="56">
        <v>3</v>
      </c>
      <c r="N48" s="56">
        <v>0</v>
      </c>
      <c r="O48" s="56">
        <v>0</v>
      </c>
      <c r="P48" s="56">
        <v>2</v>
      </c>
      <c r="Q48" s="56">
        <v>0</v>
      </c>
      <c r="R48" s="429">
        <v>2</v>
      </c>
      <c r="S48" s="429">
        <v>1</v>
      </c>
      <c r="T48" s="429">
        <v>6</v>
      </c>
      <c r="U48" s="429">
        <v>0</v>
      </c>
      <c r="V48" s="538">
        <v>0</v>
      </c>
      <c r="W48" s="429">
        <v>1</v>
      </c>
      <c r="X48" s="429">
        <v>0</v>
      </c>
      <c r="Y48" s="553">
        <f t="shared" si="3"/>
        <v>0</v>
      </c>
      <c r="Z48" s="468">
        <v>0</v>
      </c>
      <c r="AA48" s="99">
        <v>0</v>
      </c>
      <c r="AB48" s="99">
        <v>0</v>
      </c>
      <c r="AC48" s="99">
        <v>0</v>
      </c>
      <c r="AD48" s="99">
        <v>0</v>
      </c>
      <c r="AE48" s="99">
        <v>0</v>
      </c>
      <c r="AF48" s="99">
        <v>0</v>
      </c>
      <c r="AG48" s="99">
        <v>0</v>
      </c>
      <c r="AH48" s="99">
        <v>0</v>
      </c>
      <c r="AI48" s="99">
        <v>0</v>
      </c>
      <c r="AJ48" s="99">
        <v>0</v>
      </c>
      <c r="AK48" s="548">
        <v>0</v>
      </c>
      <c r="AL48" s="683" t="str">
        <f t="shared" si="4"/>
        <v>-</v>
      </c>
    </row>
    <row r="49" spans="1:38" ht="14.25" thickBot="1">
      <c r="A49" s="463"/>
      <c r="B49" s="456"/>
      <c r="C49" s="154" t="s">
        <v>26</v>
      </c>
      <c r="D49" s="4">
        <v>24</v>
      </c>
      <c r="E49" s="4">
        <v>17</v>
      </c>
      <c r="F49" s="4">
        <v>12</v>
      </c>
      <c r="G49" s="4">
        <v>17</v>
      </c>
      <c r="H49" s="4">
        <v>8</v>
      </c>
      <c r="I49" s="4">
        <v>19</v>
      </c>
      <c r="J49" s="4">
        <v>6</v>
      </c>
      <c r="K49" s="30">
        <v>18</v>
      </c>
      <c r="L49" s="30">
        <v>14</v>
      </c>
      <c r="M49" s="30">
        <v>10</v>
      </c>
      <c r="N49" s="30">
        <v>3</v>
      </c>
      <c r="O49" s="30">
        <v>9</v>
      </c>
      <c r="P49" s="30">
        <v>4</v>
      </c>
      <c r="Q49" s="30">
        <v>4</v>
      </c>
      <c r="R49" s="432">
        <v>6</v>
      </c>
      <c r="S49" s="432">
        <v>3</v>
      </c>
      <c r="T49" s="432">
        <v>3</v>
      </c>
      <c r="U49" s="432">
        <v>2</v>
      </c>
      <c r="V49" s="542">
        <v>6</v>
      </c>
      <c r="W49" s="432">
        <v>1</v>
      </c>
      <c r="X49" s="432">
        <v>6</v>
      </c>
      <c r="Y49" s="549">
        <f t="shared" si="3"/>
        <v>4</v>
      </c>
      <c r="Z49" s="468">
        <v>0</v>
      </c>
      <c r="AA49" s="99">
        <v>0</v>
      </c>
      <c r="AB49" s="99">
        <v>0</v>
      </c>
      <c r="AC49" s="99">
        <v>0</v>
      </c>
      <c r="AD49" s="99">
        <v>0</v>
      </c>
      <c r="AE49" s="99">
        <v>0</v>
      </c>
      <c r="AF49" s="99">
        <v>1</v>
      </c>
      <c r="AG49" s="99">
        <v>1</v>
      </c>
      <c r="AH49" s="99">
        <v>2</v>
      </c>
      <c r="AI49" s="99">
        <v>0</v>
      </c>
      <c r="AJ49" s="99">
        <v>0</v>
      </c>
      <c r="AK49" s="548">
        <v>0</v>
      </c>
      <c r="AL49" s="688">
        <f t="shared" si="4"/>
        <v>-0.3333333333333333</v>
      </c>
    </row>
    <row r="50" spans="1:38" ht="14.25" thickTop="1">
      <c r="A50" s="463"/>
      <c r="B50" s="459"/>
      <c r="C50" s="156" t="s">
        <v>38</v>
      </c>
      <c r="D50" s="7">
        <f>SUM(D51:D54)</f>
        <v>809</v>
      </c>
      <c r="E50" s="7">
        <f>SUM(E51:E54)</f>
        <v>858</v>
      </c>
      <c r="F50" s="7">
        <v>834</v>
      </c>
      <c r="G50" s="7">
        <v>1067</v>
      </c>
      <c r="H50" s="7">
        <v>874</v>
      </c>
      <c r="I50" s="7">
        <v>830</v>
      </c>
      <c r="J50" s="7">
        <v>789</v>
      </c>
      <c r="K50" s="57">
        <v>890</v>
      </c>
      <c r="L50" s="57">
        <v>754</v>
      </c>
      <c r="M50" s="57">
        <v>847</v>
      </c>
      <c r="N50" s="57">
        <v>615</v>
      </c>
      <c r="O50" s="57">
        <v>646</v>
      </c>
      <c r="P50" s="57">
        <v>747</v>
      </c>
      <c r="Q50" s="57">
        <v>866</v>
      </c>
      <c r="R50" s="431">
        <v>568</v>
      </c>
      <c r="S50" s="431">
        <v>575</v>
      </c>
      <c r="T50" s="431">
        <v>449</v>
      </c>
      <c r="U50" s="431">
        <v>465</v>
      </c>
      <c r="V50" s="540">
        <v>394</v>
      </c>
      <c r="W50" s="431">
        <v>403</v>
      </c>
      <c r="X50" s="431">
        <v>508</v>
      </c>
      <c r="Y50" s="545">
        <f t="shared" si="3"/>
        <v>425</v>
      </c>
      <c r="Z50" s="469">
        <f>SUM(Z51:Z54)</f>
        <v>39</v>
      </c>
      <c r="AA50" s="326">
        <f aca="true" t="shared" si="19" ref="AA50:AK50">SUM(AA51:AA54)</f>
        <v>35</v>
      </c>
      <c r="AB50" s="326">
        <f t="shared" si="19"/>
        <v>28</v>
      </c>
      <c r="AC50" s="326">
        <f t="shared" si="19"/>
        <v>27</v>
      </c>
      <c r="AD50" s="326">
        <f t="shared" si="19"/>
        <v>37</v>
      </c>
      <c r="AE50" s="326">
        <f t="shared" si="19"/>
        <v>24</v>
      </c>
      <c r="AF50" s="326">
        <f t="shared" si="19"/>
        <v>45</v>
      </c>
      <c r="AG50" s="326">
        <f t="shared" si="19"/>
        <v>47</v>
      </c>
      <c r="AH50" s="326">
        <f t="shared" si="19"/>
        <v>25</v>
      </c>
      <c r="AI50" s="326">
        <f t="shared" si="19"/>
        <v>23</v>
      </c>
      <c r="AJ50" s="326">
        <f t="shared" si="19"/>
        <v>45</v>
      </c>
      <c r="AK50" s="551">
        <f t="shared" si="19"/>
        <v>50</v>
      </c>
      <c r="AL50" s="686">
        <f t="shared" si="4"/>
        <v>-0.16338582677165353</v>
      </c>
    </row>
    <row r="51" spans="1:38" ht="13.5">
      <c r="A51" s="463"/>
      <c r="B51" s="456"/>
      <c r="C51" s="154" t="s">
        <v>23</v>
      </c>
      <c r="D51" s="4">
        <v>410</v>
      </c>
      <c r="E51" s="4">
        <v>474</v>
      </c>
      <c r="F51" s="4">
        <v>551</v>
      </c>
      <c r="G51" s="4">
        <v>644</v>
      </c>
      <c r="H51" s="4">
        <v>490</v>
      </c>
      <c r="I51" s="4">
        <v>430</v>
      </c>
      <c r="J51" s="4">
        <v>430</v>
      </c>
      <c r="K51" s="56">
        <v>427</v>
      </c>
      <c r="L51" s="56">
        <v>348</v>
      </c>
      <c r="M51" s="56">
        <v>240</v>
      </c>
      <c r="N51" s="56">
        <v>258</v>
      </c>
      <c r="O51" s="56">
        <v>417</v>
      </c>
      <c r="P51" s="56">
        <v>277</v>
      </c>
      <c r="Q51" s="56">
        <v>368</v>
      </c>
      <c r="R51" s="429">
        <v>310</v>
      </c>
      <c r="S51" s="429">
        <v>286</v>
      </c>
      <c r="T51" s="429">
        <v>211</v>
      </c>
      <c r="U51" s="429">
        <v>235</v>
      </c>
      <c r="V51" s="538">
        <v>191</v>
      </c>
      <c r="W51" s="429">
        <v>217</v>
      </c>
      <c r="X51" s="429">
        <v>273</v>
      </c>
      <c r="Y51" s="553">
        <f t="shared" si="3"/>
        <v>176</v>
      </c>
      <c r="Z51" s="468">
        <v>14</v>
      </c>
      <c r="AA51" s="99">
        <v>18</v>
      </c>
      <c r="AB51" s="99">
        <v>10</v>
      </c>
      <c r="AC51" s="99">
        <v>17</v>
      </c>
      <c r="AD51" s="99">
        <v>10</v>
      </c>
      <c r="AE51" s="99">
        <v>17</v>
      </c>
      <c r="AF51" s="99">
        <v>17</v>
      </c>
      <c r="AG51" s="99">
        <v>16</v>
      </c>
      <c r="AH51" s="99">
        <v>13</v>
      </c>
      <c r="AI51" s="99">
        <v>15</v>
      </c>
      <c r="AJ51" s="99">
        <v>13</v>
      </c>
      <c r="AK51" s="548">
        <v>16</v>
      </c>
      <c r="AL51" s="683">
        <f t="shared" si="4"/>
        <v>-0.3553113553113553</v>
      </c>
    </row>
    <row r="52" spans="1:38" ht="13.5">
      <c r="A52" s="463"/>
      <c r="B52" s="458" t="s">
        <v>50</v>
      </c>
      <c r="C52" s="154" t="s">
        <v>24</v>
      </c>
      <c r="D52" s="4">
        <v>363</v>
      </c>
      <c r="E52" s="4">
        <v>348</v>
      </c>
      <c r="F52" s="4">
        <v>250</v>
      </c>
      <c r="G52" s="4">
        <v>395</v>
      </c>
      <c r="H52" s="4">
        <v>313</v>
      </c>
      <c r="I52" s="4">
        <v>341</v>
      </c>
      <c r="J52" s="4">
        <v>303</v>
      </c>
      <c r="K52" s="56">
        <v>377</v>
      </c>
      <c r="L52" s="56">
        <v>378</v>
      </c>
      <c r="M52" s="56">
        <v>538</v>
      </c>
      <c r="N52" s="56">
        <v>275</v>
      </c>
      <c r="O52" s="56">
        <v>174</v>
      </c>
      <c r="P52" s="56">
        <v>321</v>
      </c>
      <c r="Q52" s="56">
        <v>272</v>
      </c>
      <c r="R52" s="429">
        <v>189</v>
      </c>
      <c r="S52" s="429">
        <v>199</v>
      </c>
      <c r="T52" s="429">
        <v>191</v>
      </c>
      <c r="U52" s="429">
        <v>172</v>
      </c>
      <c r="V52" s="538">
        <v>136</v>
      </c>
      <c r="W52" s="429">
        <v>121</v>
      </c>
      <c r="X52" s="429">
        <v>116</v>
      </c>
      <c r="Y52" s="553">
        <f t="shared" si="3"/>
        <v>178</v>
      </c>
      <c r="Z52" s="468">
        <v>17</v>
      </c>
      <c r="AA52" s="99">
        <v>12</v>
      </c>
      <c r="AB52" s="99">
        <v>12</v>
      </c>
      <c r="AC52" s="99">
        <v>6</v>
      </c>
      <c r="AD52" s="99">
        <v>27</v>
      </c>
      <c r="AE52" s="99">
        <v>0</v>
      </c>
      <c r="AF52" s="99">
        <v>17</v>
      </c>
      <c r="AG52" s="99">
        <v>26</v>
      </c>
      <c r="AH52" s="99">
        <v>3</v>
      </c>
      <c r="AI52" s="99">
        <v>6</v>
      </c>
      <c r="AJ52" s="99">
        <v>22</v>
      </c>
      <c r="AK52" s="548">
        <v>30</v>
      </c>
      <c r="AL52" s="683">
        <f t="shared" si="4"/>
        <v>0.5344827586206896</v>
      </c>
    </row>
    <row r="53" spans="1:38" ht="13.5">
      <c r="A53" s="463"/>
      <c r="B53" s="456"/>
      <c r="C53" s="154" t="s">
        <v>25</v>
      </c>
      <c r="D53" s="4">
        <v>10</v>
      </c>
      <c r="E53" s="4">
        <v>5</v>
      </c>
      <c r="F53" s="4">
        <v>0</v>
      </c>
      <c r="G53" s="4">
        <v>8</v>
      </c>
      <c r="H53" s="4">
        <v>21</v>
      </c>
      <c r="I53" s="4">
        <v>40</v>
      </c>
      <c r="J53" s="4">
        <v>33</v>
      </c>
      <c r="K53" s="56">
        <v>54</v>
      </c>
      <c r="L53" s="56">
        <v>0</v>
      </c>
      <c r="M53" s="56">
        <v>0</v>
      </c>
      <c r="N53" s="56">
        <v>2</v>
      </c>
      <c r="O53" s="56">
        <v>4</v>
      </c>
      <c r="P53" s="56">
        <v>32</v>
      </c>
      <c r="Q53" s="56">
        <v>1</v>
      </c>
      <c r="R53" s="429">
        <v>5</v>
      </c>
      <c r="S53" s="429">
        <v>0</v>
      </c>
      <c r="T53" s="429">
        <v>2</v>
      </c>
      <c r="U53" s="429">
        <v>1</v>
      </c>
      <c r="V53" s="538">
        <v>1</v>
      </c>
      <c r="W53" s="429">
        <v>0</v>
      </c>
      <c r="X53" s="429">
        <v>0</v>
      </c>
      <c r="Y53" s="553">
        <f t="shared" si="3"/>
        <v>2</v>
      </c>
      <c r="Z53" s="468">
        <v>0</v>
      </c>
      <c r="AA53" s="99">
        <v>0</v>
      </c>
      <c r="AB53" s="99">
        <v>0</v>
      </c>
      <c r="AC53" s="99">
        <v>0</v>
      </c>
      <c r="AD53" s="99">
        <v>0</v>
      </c>
      <c r="AE53" s="99">
        <v>1</v>
      </c>
      <c r="AF53" s="99">
        <v>1</v>
      </c>
      <c r="AG53" s="99">
        <v>0</v>
      </c>
      <c r="AH53" s="99">
        <v>0</v>
      </c>
      <c r="AI53" s="99">
        <v>0</v>
      </c>
      <c r="AJ53" s="99">
        <v>0</v>
      </c>
      <c r="AK53" s="548">
        <v>0</v>
      </c>
      <c r="AL53" s="683" t="str">
        <f t="shared" si="4"/>
        <v>-</v>
      </c>
    </row>
    <row r="54" spans="1:38" ht="14.25" thickBot="1">
      <c r="A54" s="463"/>
      <c r="B54" s="456"/>
      <c r="C54" s="154" t="s">
        <v>26</v>
      </c>
      <c r="D54" s="4">
        <v>26</v>
      </c>
      <c r="E54" s="4">
        <v>31</v>
      </c>
      <c r="F54" s="4">
        <v>33</v>
      </c>
      <c r="G54" s="4">
        <v>20</v>
      </c>
      <c r="H54" s="4">
        <v>50</v>
      </c>
      <c r="I54" s="4">
        <v>19</v>
      </c>
      <c r="J54" s="4">
        <v>23</v>
      </c>
      <c r="K54" s="4">
        <v>32</v>
      </c>
      <c r="L54" s="4">
        <v>28</v>
      </c>
      <c r="M54" s="4">
        <v>69</v>
      </c>
      <c r="N54" s="4">
        <v>80</v>
      </c>
      <c r="O54" s="4">
        <v>51</v>
      </c>
      <c r="P54" s="4">
        <v>117</v>
      </c>
      <c r="Q54" s="4">
        <v>225</v>
      </c>
      <c r="R54" s="67">
        <v>64</v>
      </c>
      <c r="S54" s="67">
        <v>90</v>
      </c>
      <c r="T54" s="67">
        <v>45</v>
      </c>
      <c r="U54" s="67">
        <v>57</v>
      </c>
      <c r="V54" s="535">
        <v>66</v>
      </c>
      <c r="W54" s="67">
        <v>65</v>
      </c>
      <c r="X54" s="67">
        <v>119</v>
      </c>
      <c r="Y54" s="547">
        <f t="shared" si="3"/>
        <v>69</v>
      </c>
      <c r="Z54" s="468">
        <v>8</v>
      </c>
      <c r="AA54" s="99">
        <v>5</v>
      </c>
      <c r="AB54" s="99">
        <v>6</v>
      </c>
      <c r="AC54" s="99">
        <v>4</v>
      </c>
      <c r="AD54" s="99">
        <v>0</v>
      </c>
      <c r="AE54" s="99">
        <v>6</v>
      </c>
      <c r="AF54" s="99">
        <v>10</v>
      </c>
      <c r="AG54" s="99">
        <v>5</v>
      </c>
      <c r="AH54" s="99">
        <v>9</v>
      </c>
      <c r="AI54" s="99">
        <v>2</v>
      </c>
      <c r="AJ54" s="99">
        <v>10</v>
      </c>
      <c r="AK54" s="548">
        <v>4</v>
      </c>
      <c r="AL54" s="688">
        <f t="shared" si="4"/>
        <v>-0.42016806722689076</v>
      </c>
    </row>
    <row r="55" spans="1:38" ht="14.25" thickTop="1">
      <c r="A55" s="463"/>
      <c r="B55" s="459"/>
      <c r="C55" s="156" t="s">
        <v>38</v>
      </c>
      <c r="D55" s="7">
        <f>SUM(D56:D59)</f>
        <v>556</v>
      </c>
      <c r="E55" s="7">
        <f>SUM(E56:E59)</f>
        <v>457</v>
      </c>
      <c r="F55" s="7">
        <v>566</v>
      </c>
      <c r="G55" s="7">
        <v>638</v>
      </c>
      <c r="H55" s="7">
        <v>458</v>
      </c>
      <c r="I55" s="7">
        <v>408</v>
      </c>
      <c r="J55" s="7">
        <v>289</v>
      </c>
      <c r="K55" s="55">
        <v>461</v>
      </c>
      <c r="L55" s="55">
        <v>337</v>
      </c>
      <c r="M55" s="55">
        <v>456</v>
      </c>
      <c r="N55" s="55">
        <v>386</v>
      </c>
      <c r="O55" s="55">
        <v>225</v>
      </c>
      <c r="P55" s="55">
        <v>312</v>
      </c>
      <c r="Q55" s="55">
        <v>356</v>
      </c>
      <c r="R55" s="428">
        <v>440</v>
      </c>
      <c r="S55" s="428">
        <v>456</v>
      </c>
      <c r="T55" s="428">
        <v>393</v>
      </c>
      <c r="U55" s="428">
        <v>394</v>
      </c>
      <c r="V55" s="537">
        <v>351</v>
      </c>
      <c r="W55" s="428">
        <v>319</v>
      </c>
      <c r="X55" s="428">
        <v>461</v>
      </c>
      <c r="Y55" s="552">
        <f t="shared" si="3"/>
        <v>401</v>
      </c>
      <c r="Z55" s="469">
        <f>SUM(Z56:Z59)</f>
        <v>29</v>
      </c>
      <c r="AA55" s="326">
        <f aca="true" t="shared" si="20" ref="AA55:AK55">SUM(AA56:AA59)</f>
        <v>15</v>
      </c>
      <c r="AB55" s="326">
        <f t="shared" si="20"/>
        <v>21</v>
      </c>
      <c r="AC55" s="326">
        <f t="shared" si="20"/>
        <v>59</v>
      </c>
      <c r="AD55" s="326">
        <f t="shared" si="20"/>
        <v>28</v>
      </c>
      <c r="AE55" s="326">
        <f t="shared" si="20"/>
        <v>27</v>
      </c>
      <c r="AF55" s="326">
        <f t="shared" si="20"/>
        <v>46</v>
      </c>
      <c r="AG55" s="326">
        <f t="shared" si="20"/>
        <v>42</v>
      </c>
      <c r="AH55" s="326">
        <f t="shared" si="20"/>
        <v>37</v>
      </c>
      <c r="AI55" s="326">
        <f t="shared" si="20"/>
        <v>33</v>
      </c>
      <c r="AJ55" s="326">
        <f t="shared" si="20"/>
        <v>34</v>
      </c>
      <c r="AK55" s="551">
        <f t="shared" si="20"/>
        <v>30</v>
      </c>
      <c r="AL55" s="686">
        <f t="shared" si="4"/>
        <v>-0.1301518438177874</v>
      </c>
    </row>
    <row r="56" spans="1:38" ht="13.5">
      <c r="A56" s="463"/>
      <c r="B56" s="456"/>
      <c r="C56" s="154" t="s">
        <v>23</v>
      </c>
      <c r="D56" s="4">
        <v>292</v>
      </c>
      <c r="E56" s="4">
        <v>314</v>
      </c>
      <c r="F56" s="4">
        <v>264</v>
      </c>
      <c r="G56" s="4">
        <v>336</v>
      </c>
      <c r="H56" s="4">
        <v>247</v>
      </c>
      <c r="I56" s="4">
        <v>253</v>
      </c>
      <c r="J56" s="4">
        <v>258</v>
      </c>
      <c r="K56" s="56">
        <v>238</v>
      </c>
      <c r="L56" s="56">
        <v>170</v>
      </c>
      <c r="M56" s="56">
        <v>164</v>
      </c>
      <c r="N56" s="56">
        <v>195</v>
      </c>
      <c r="O56" s="56">
        <v>183</v>
      </c>
      <c r="P56" s="56">
        <v>169</v>
      </c>
      <c r="Q56" s="56">
        <v>294</v>
      </c>
      <c r="R56" s="429">
        <v>295</v>
      </c>
      <c r="S56" s="429">
        <v>279</v>
      </c>
      <c r="T56" s="429">
        <v>268</v>
      </c>
      <c r="U56" s="429">
        <v>283</v>
      </c>
      <c r="V56" s="538">
        <v>255</v>
      </c>
      <c r="W56" s="429">
        <v>259</v>
      </c>
      <c r="X56" s="429">
        <v>279</v>
      </c>
      <c r="Y56" s="553">
        <f t="shared" si="3"/>
        <v>246</v>
      </c>
      <c r="Z56" s="468">
        <v>15</v>
      </c>
      <c r="AA56" s="99">
        <v>14</v>
      </c>
      <c r="AB56" s="99">
        <v>21</v>
      </c>
      <c r="AC56" s="99">
        <v>23</v>
      </c>
      <c r="AD56" s="99">
        <v>22</v>
      </c>
      <c r="AE56" s="99">
        <v>25</v>
      </c>
      <c r="AF56" s="99">
        <v>24</v>
      </c>
      <c r="AG56" s="99">
        <v>19</v>
      </c>
      <c r="AH56" s="99">
        <v>24</v>
      </c>
      <c r="AI56" s="99">
        <v>16</v>
      </c>
      <c r="AJ56" s="99">
        <v>21</v>
      </c>
      <c r="AK56" s="548">
        <v>22</v>
      </c>
      <c r="AL56" s="683">
        <f t="shared" si="4"/>
        <v>-0.11827956989247312</v>
      </c>
    </row>
    <row r="57" spans="1:38" ht="13.5">
      <c r="A57" s="463"/>
      <c r="B57" s="458" t="s">
        <v>51</v>
      </c>
      <c r="C57" s="154" t="s">
        <v>24</v>
      </c>
      <c r="D57" s="4">
        <v>194</v>
      </c>
      <c r="E57" s="4">
        <v>117</v>
      </c>
      <c r="F57" s="4">
        <v>260</v>
      </c>
      <c r="G57" s="4">
        <v>253</v>
      </c>
      <c r="H57" s="4">
        <v>155</v>
      </c>
      <c r="I57" s="4">
        <v>63</v>
      </c>
      <c r="J57" s="4">
        <v>7</v>
      </c>
      <c r="K57" s="56">
        <v>204</v>
      </c>
      <c r="L57" s="56">
        <v>153</v>
      </c>
      <c r="M57" s="56">
        <v>201</v>
      </c>
      <c r="N57" s="56">
        <v>129</v>
      </c>
      <c r="O57" s="56">
        <v>36</v>
      </c>
      <c r="P57" s="56">
        <v>29</v>
      </c>
      <c r="Q57" s="56">
        <v>50</v>
      </c>
      <c r="R57" s="429">
        <v>140</v>
      </c>
      <c r="S57" s="429">
        <v>172</v>
      </c>
      <c r="T57" s="429">
        <v>119</v>
      </c>
      <c r="U57" s="429">
        <v>103</v>
      </c>
      <c r="V57" s="538">
        <v>87</v>
      </c>
      <c r="W57" s="429">
        <v>46</v>
      </c>
      <c r="X57" s="429">
        <v>132</v>
      </c>
      <c r="Y57" s="553">
        <f t="shared" si="3"/>
        <v>109</v>
      </c>
      <c r="Z57" s="468">
        <v>14</v>
      </c>
      <c r="AA57" s="99">
        <v>0</v>
      </c>
      <c r="AB57" s="99">
        <v>0</v>
      </c>
      <c r="AC57" s="99">
        <v>36</v>
      </c>
      <c r="AD57" s="99">
        <v>1</v>
      </c>
      <c r="AE57" s="99">
        <v>0</v>
      </c>
      <c r="AF57" s="99">
        <v>14</v>
      </c>
      <c r="AG57" s="99">
        <v>12</v>
      </c>
      <c r="AH57" s="99">
        <v>10</v>
      </c>
      <c r="AI57" s="99">
        <v>10</v>
      </c>
      <c r="AJ57" s="99">
        <v>6</v>
      </c>
      <c r="AK57" s="548">
        <v>6</v>
      </c>
      <c r="AL57" s="683">
        <f t="shared" si="4"/>
        <v>-0.17424242424242425</v>
      </c>
    </row>
    <row r="58" spans="1:38" ht="13.5">
      <c r="A58" s="463"/>
      <c r="B58" s="456"/>
      <c r="C58" s="154" t="s">
        <v>25</v>
      </c>
      <c r="D58" s="4">
        <v>44</v>
      </c>
      <c r="E58" s="4">
        <v>0</v>
      </c>
      <c r="F58" s="4">
        <v>2</v>
      </c>
      <c r="G58" s="4">
        <v>7</v>
      </c>
      <c r="H58" s="4">
        <v>16</v>
      </c>
      <c r="I58" s="4">
        <v>43</v>
      </c>
      <c r="J58" s="4">
        <v>1</v>
      </c>
      <c r="K58" s="56">
        <v>13</v>
      </c>
      <c r="L58" s="56">
        <v>1</v>
      </c>
      <c r="M58" s="56">
        <v>18</v>
      </c>
      <c r="N58" s="56">
        <v>0</v>
      </c>
      <c r="O58" s="56">
        <v>2</v>
      </c>
      <c r="P58" s="56">
        <v>2</v>
      </c>
      <c r="Q58" s="56">
        <v>1</v>
      </c>
      <c r="R58" s="429">
        <v>1</v>
      </c>
      <c r="S58" s="429">
        <v>1</v>
      </c>
      <c r="T58" s="429">
        <v>1</v>
      </c>
      <c r="U58" s="429">
        <v>0</v>
      </c>
      <c r="V58" s="538">
        <v>0</v>
      </c>
      <c r="W58" s="429">
        <v>1</v>
      </c>
      <c r="X58" s="429">
        <v>0</v>
      </c>
      <c r="Y58" s="553">
        <f t="shared" si="3"/>
        <v>0</v>
      </c>
      <c r="Z58" s="468">
        <v>0</v>
      </c>
      <c r="AA58" s="99">
        <v>0</v>
      </c>
      <c r="AB58" s="99">
        <v>0</v>
      </c>
      <c r="AC58" s="99">
        <v>0</v>
      </c>
      <c r="AD58" s="99">
        <v>0</v>
      </c>
      <c r="AE58" s="99">
        <v>0</v>
      </c>
      <c r="AF58" s="99">
        <v>0</v>
      </c>
      <c r="AG58" s="99">
        <v>0</v>
      </c>
      <c r="AH58" s="99">
        <v>0</v>
      </c>
      <c r="AI58" s="99">
        <v>0</v>
      </c>
      <c r="AJ58" s="99">
        <v>0</v>
      </c>
      <c r="AK58" s="548">
        <v>0</v>
      </c>
      <c r="AL58" s="683" t="str">
        <f t="shared" si="4"/>
        <v>-</v>
      </c>
    </row>
    <row r="59" spans="1:38" ht="14.25" thickBot="1">
      <c r="A59" s="463"/>
      <c r="B59" s="456"/>
      <c r="C59" s="154" t="s">
        <v>26</v>
      </c>
      <c r="D59" s="4">
        <v>26</v>
      </c>
      <c r="E59" s="4">
        <v>26</v>
      </c>
      <c r="F59" s="4">
        <v>40</v>
      </c>
      <c r="G59" s="4">
        <v>42</v>
      </c>
      <c r="H59" s="4">
        <v>40</v>
      </c>
      <c r="I59" s="4">
        <v>49</v>
      </c>
      <c r="J59" s="4">
        <v>23</v>
      </c>
      <c r="K59" s="30">
        <v>6</v>
      </c>
      <c r="L59" s="30">
        <v>13</v>
      </c>
      <c r="M59" s="30">
        <v>73</v>
      </c>
      <c r="N59" s="30">
        <v>62</v>
      </c>
      <c r="O59" s="30">
        <v>4</v>
      </c>
      <c r="P59" s="30">
        <v>112</v>
      </c>
      <c r="Q59" s="30">
        <v>11</v>
      </c>
      <c r="R59" s="432">
        <v>4</v>
      </c>
      <c r="S59" s="432">
        <v>4</v>
      </c>
      <c r="T59" s="432">
        <v>5</v>
      </c>
      <c r="U59" s="432">
        <v>8</v>
      </c>
      <c r="V59" s="542">
        <v>9</v>
      </c>
      <c r="W59" s="432">
        <v>13</v>
      </c>
      <c r="X59" s="432">
        <v>50</v>
      </c>
      <c r="Y59" s="549">
        <f t="shared" si="3"/>
        <v>46</v>
      </c>
      <c r="Z59" s="468">
        <v>0</v>
      </c>
      <c r="AA59" s="99">
        <v>1</v>
      </c>
      <c r="AB59" s="99">
        <v>0</v>
      </c>
      <c r="AC59" s="99">
        <v>0</v>
      </c>
      <c r="AD59" s="99">
        <v>5</v>
      </c>
      <c r="AE59" s="99">
        <v>2</v>
      </c>
      <c r="AF59" s="99">
        <v>8</v>
      </c>
      <c r="AG59" s="99">
        <v>11</v>
      </c>
      <c r="AH59" s="99">
        <v>3</v>
      </c>
      <c r="AI59" s="99">
        <v>7</v>
      </c>
      <c r="AJ59" s="99">
        <v>7</v>
      </c>
      <c r="AK59" s="548">
        <v>2</v>
      </c>
      <c r="AL59" s="688">
        <f t="shared" si="4"/>
        <v>-0.08</v>
      </c>
    </row>
    <row r="60" spans="1:38" ht="14.25" thickTop="1">
      <c r="A60" s="463"/>
      <c r="B60" s="459"/>
      <c r="C60" s="156" t="s">
        <v>38</v>
      </c>
      <c r="D60" s="7">
        <f>SUM(D61:D64)</f>
        <v>738</v>
      </c>
      <c r="E60" s="7">
        <f>SUM(E61:E64)</f>
        <v>654</v>
      </c>
      <c r="F60" s="7">
        <v>627</v>
      </c>
      <c r="G60" s="7">
        <v>731</v>
      </c>
      <c r="H60" s="7">
        <v>598</v>
      </c>
      <c r="I60" s="7">
        <v>486</v>
      </c>
      <c r="J60" s="7">
        <v>378</v>
      </c>
      <c r="K60" s="57">
        <v>410</v>
      </c>
      <c r="L60" s="57">
        <v>358</v>
      </c>
      <c r="M60" s="57">
        <v>362</v>
      </c>
      <c r="N60" s="57">
        <v>369</v>
      </c>
      <c r="O60" s="57">
        <v>456</v>
      </c>
      <c r="P60" s="57">
        <v>403</v>
      </c>
      <c r="Q60" s="57">
        <v>503</v>
      </c>
      <c r="R60" s="431">
        <v>302</v>
      </c>
      <c r="S60" s="431">
        <v>277</v>
      </c>
      <c r="T60" s="431">
        <v>429</v>
      </c>
      <c r="U60" s="431">
        <v>443</v>
      </c>
      <c r="V60" s="540">
        <v>331</v>
      </c>
      <c r="W60" s="431">
        <v>427</v>
      </c>
      <c r="X60" s="431">
        <v>463</v>
      </c>
      <c r="Y60" s="545">
        <f t="shared" si="3"/>
        <v>335</v>
      </c>
      <c r="Z60" s="469">
        <f>SUM(Z61:Z64)</f>
        <v>29</v>
      </c>
      <c r="AA60" s="326">
        <f aca="true" t="shared" si="21" ref="AA60:AK60">SUM(AA61:AA64)</f>
        <v>12</v>
      </c>
      <c r="AB60" s="326">
        <f t="shared" si="21"/>
        <v>34</v>
      </c>
      <c r="AC60" s="326">
        <f t="shared" si="21"/>
        <v>10</v>
      </c>
      <c r="AD60" s="326">
        <f t="shared" si="21"/>
        <v>26</v>
      </c>
      <c r="AE60" s="326">
        <f t="shared" si="21"/>
        <v>25</v>
      </c>
      <c r="AF60" s="326">
        <f t="shared" si="21"/>
        <v>31</v>
      </c>
      <c r="AG60" s="326">
        <f t="shared" si="21"/>
        <v>54</v>
      </c>
      <c r="AH60" s="326">
        <f t="shared" si="21"/>
        <v>39</v>
      </c>
      <c r="AI60" s="326">
        <f t="shared" si="21"/>
        <v>21</v>
      </c>
      <c r="AJ60" s="326">
        <f t="shared" si="21"/>
        <v>21</v>
      </c>
      <c r="AK60" s="551">
        <f t="shared" si="21"/>
        <v>33</v>
      </c>
      <c r="AL60" s="686">
        <f t="shared" si="4"/>
        <v>-0.27645788336933047</v>
      </c>
    </row>
    <row r="61" spans="1:38" ht="13.5">
      <c r="A61" s="463"/>
      <c r="B61" s="456"/>
      <c r="C61" s="154" t="s">
        <v>23</v>
      </c>
      <c r="D61" s="4">
        <v>379</v>
      </c>
      <c r="E61" s="4">
        <v>430</v>
      </c>
      <c r="F61" s="4">
        <v>392</v>
      </c>
      <c r="G61" s="4">
        <v>507</v>
      </c>
      <c r="H61" s="4">
        <v>322</v>
      </c>
      <c r="I61" s="4">
        <v>299</v>
      </c>
      <c r="J61" s="4">
        <v>292</v>
      </c>
      <c r="K61" s="56">
        <v>281</v>
      </c>
      <c r="L61" s="56">
        <v>190</v>
      </c>
      <c r="M61" s="56">
        <v>229</v>
      </c>
      <c r="N61" s="56">
        <v>273</v>
      </c>
      <c r="O61" s="56">
        <v>266</v>
      </c>
      <c r="P61" s="56">
        <v>242</v>
      </c>
      <c r="Q61" s="56">
        <v>256</v>
      </c>
      <c r="R61" s="429">
        <v>194</v>
      </c>
      <c r="S61" s="429">
        <v>219</v>
      </c>
      <c r="T61" s="429">
        <v>214</v>
      </c>
      <c r="U61" s="429">
        <v>215</v>
      </c>
      <c r="V61" s="538">
        <v>211</v>
      </c>
      <c r="W61" s="429">
        <v>247</v>
      </c>
      <c r="X61" s="429">
        <v>254</v>
      </c>
      <c r="Y61" s="553">
        <f t="shared" si="3"/>
        <v>210</v>
      </c>
      <c r="Z61" s="468">
        <v>17</v>
      </c>
      <c r="AA61" s="99">
        <v>7</v>
      </c>
      <c r="AB61" s="99">
        <v>21</v>
      </c>
      <c r="AC61" s="99">
        <v>10</v>
      </c>
      <c r="AD61" s="99">
        <v>24</v>
      </c>
      <c r="AE61" s="99">
        <v>17</v>
      </c>
      <c r="AF61" s="99">
        <v>21</v>
      </c>
      <c r="AG61" s="99">
        <v>21</v>
      </c>
      <c r="AH61" s="99">
        <v>19</v>
      </c>
      <c r="AI61" s="99">
        <v>18</v>
      </c>
      <c r="AJ61" s="99">
        <v>15</v>
      </c>
      <c r="AK61" s="548">
        <v>20</v>
      </c>
      <c r="AL61" s="683">
        <f t="shared" si="4"/>
        <v>-0.1732283464566929</v>
      </c>
    </row>
    <row r="62" spans="1:38" ht="13.5">
      <c r="A62" s="463"/>
      <c r="B62" s="458" t="s">
        <v>52</v>
      </c>
      <c r="C62" s="154" t="s">
        <v>24</v>
      </c>
      <c r="D62" s="4">
        <v>229</v>
      </c>
      <c r="E62" s="4">
        <v>120</v>
      </c>
      <c r="F62" s="4">
        <v>154</v>
      </c>
      <c r="G62" s="4">
        <v>183</v>
      </c>
      <c r="H62" s="4">
        <v>248</v>
      </c>
      <c r="I62" s="4">
        <v>109</v>
      </c>
      <c r="J62" s="4">
        <v>51</v>
      </c>
      <c r="K62" s="56">
        <v>92</v>
      </c>
      <c r="L62" s="56">
        <v>107</v>
      </c>
      <c r="M62" s="56">
        <v>68</v>
      </c>
      <c r="N62" s="56">
        <v>47</v>
      </c>
      <c r="O62" s="56">
        <v>102</v>
      </c>
      <c r="P62" s="56">
        <v>110</v>
      </c>
      <c r="Q62" s="56">
        <v>189</v>
      </c>
      <c r="R62" s="429">
        <v>61</v>
      </c>
      <c r="S62" s="429">
        <v>30</v>
      </c>
      <c r="T62" s="429">
        <v>179</v>
      </c>
      <c r="U62" s="429">
        <v>165</v>
      </c>
      <c r="V62" s="538">
        <v>71</v>
      </c>
      <c r="W62" s="429">
        <v>97</v>
      </c>
      <c r="X62" s="429">
        <v>160</v>
      </c>
      <c r="Y62" s="553">
        <f t="shared" si="3"/>
        <v>74</v>
      </c>
      <c r="Z62" s="468">
        <v>0</v>
      </c>
      <c r="AA62" s="99">
        <v>0</v>
      </c>
      <c r="AB62" s="99">
        <v>8</v>
      </c>
      <c r="AC62" s="99">
        <v>0</v>
      </c>
      <c r="AD62" s="99">
        <v>0</v>
      </c>
      <c r="AE62" s="99">
        <v>2</v>
      </c>
      <c r="AF62" s="99">
        <v>8</v>
      </c>
      <c r="AG62" s="99">
        <v>32</v>
      </c>
      <c r="AH62" s="99">
        <v>12</v>
      </c>
      <c r="AI62" s="99">
        <v>0</v>
      </c>
      <c r="AJ62" s="99">
        <v>0</v>
      </c>
      <c r="AK62" s="548">
        <v>12</v>
      </c>
      <c r="AL62" s="683">
        <f t="shared" si="4"/>
        <v>-0.5375</v>
      </c>
    </row>
    <row r="63" spans="1:38" ht="13.5">
      <c r="A63" s="463"/>
      <c r="B63" s="456"/>
      <c r="C63" s="154" t="s">
        <v>25</v>
      </c>
      <c r="D63" s="4">
        <v>15</v>
      </c>
      <c r="E63" s="4">
        <v>15</v>
      </c>
      <c r="F63" s="4">
        <v>7</v>
      </c>
      <c r="G63" s="4">
        <v>1</v>
      </c>
      <c r="H63" s="4">
        <v>1</v>
      </c>
      <c r="I63" s="4">
        <v>0</v>
      </c>
      <c r="J63" s="4">
        <v>1</v>
      </c>
      <c r="K63" s="56">
        <v>0</v>
      </c>
      <c r="L63" s="56">
        <v>0</v>
      </c>
      <c r="M63" s="56">
        <v>0</v>
      </c>
      <c r="N63" s="56">
        <v>1</v>
      </c>
      <c r="O63" s="56">
        <v>1</v>
      </c>
      <c r="P63" s="56">
        <v>0</v>
      </c>
      <c r="Q63" s="56">
        <v>3</v>
      </c>
      <c r="R63" s="429">
        <v>1</v>
      </c>
      <c r="S63" s="429">
        <v>0</v>
      </c>
      <c r="T63" s="429">
        <v>0</v>
      </c>
      <c r="U63" s="429">
        <v>1</v>
      </c>
      <c r="V63" s="538">
        <v>0</v>
      </c>
      <c r="W63" s="429">
        <v>0</v>
      </c>
      <c r="X63" s="429">
        <v>0</v>
      </c>
      <c r="Y63" s="553">
        <f t="shared" si="3"/>
        <v>0</v>
      </c>
      <c r="Z63" s="468">
        <v>0</v>
      </c>
      <c r="AA63" s="99">
        <v>0</v>
      </c>
      <c r="AB63" s="99">
        <v>0</v>
      </c>
      <c r="AC63" s="99">
        <v>0</v>
      </c>
      <c r="AD63" s="99">
        <v>0</v>
      </c>
      <c r="AE63" s="99">
        <v>0</v>
      </c>
      <c r="AF63" s="99">
        <v>0</v>
      </c>
      <c r="AG63" s="99">
        <v>0</v>
      </c>
      <c r="AH63" s="99">
        <v>0</v>
      </c>
      <c r="AI63" s="99">
        <v>0</v>
      </c>
      <c r="AJ63" s="99">
        <v>0</v>
      </c>
      <c r="AK63" s="548">
        <v>0</v>
      </c>
      <c r="AL63" s="683" t="str">
        <f t="shared" si="4"/>
        <v>-</v>
      </c>
    </row>
    <row r="64" spans="1:38" ht="14.25" thickBot="1">
      <c r="A64" s="463"/>
      <c r="B64" s="456"/>
      <c r="C64" s="154" t="s">
        <v>26</v>
      </c>
      <c r="D64" s="4">
        <v>115</v>
      </c>
      <c r="E64" s="4">
        <v>89</v>
      </c>
      <c r="F64" s="4">
        <v>74</v>
      </c>
      <c r="G64" s="4">
        <v>40</v>
      </c>
      <c r="H64" s="4">
        <v>27</v>
      </c>
      <c r="I64" s="4">
        <v>78</v>
      </c>
      <c r="J64" s="4">
        <v>34</v>
      </c>
      <c r="K64" s="4">
        <v>37</v>
      </c>
      <c r="L64" s="4">
        <v>61</v>
      </c>
      <c r="M64" s="4">
        <v>65</v>
      </c>
      <c r="N64" s="4">
        <v>48</v>
      </c>
      <c r="O64" s="4">
        <v>87</v>
      </c>
      <c r="P64" s="4">
        <v>51</v>
      </c>
      <c r="Q64" s="4">
        <v>55</v>
      </c>
      <c r="R64" s="67">
        <v>46</v>
      </c>
      <c r="S64" s="67">
        <v>28</v>
      </c>
      <c r="T64" s="67">
        <v>36</v>
      </c>
      <c r="U64" s="67">
        <v>62</v>
      </c>
      <c r="V64" s="535">
        <v>49</v>
      </c>
      <c r="W64" s="67">
        <v>83</v>
      </c>
      <c r="X64" s="67">
        <v>49</v>
      </c>
      <c r="Y64" s="547">
        <f t="shared" si="3"/>
        <v>51</v>
      </c>
      <c r="Z64" s="468">
        <v>12</v>
      </c>
      <c r="AA64" s="99">
        <v>5</v>
      </c>
      <c r="AB64" s="99">
        <v>5</v>
      </c>
      <c r="AC64" s="99">
        <v>0</v>
      </c>
      <c r="AD64" s="99">
        <v>2</v>
      </c>
      <c r="AE64" s="99">
        <v>6</v>
      </c>
      <c r="AF64" s="99">
        <v>2</v>
      </c>
      <c r="AG64" s="99">
        <v>1</v>
      </c>
      <c r="AH64" s="99">
        <v>8</v>
      </c>
      <c r="AI64" s="99">
        <v>3</v>
      </c>
      <c r="AJ64" s="99">
        <v>6</v>
      </c>
      <c r="AK64" s="548">
        <v>1</v>
      </c>
      <c r="AL64" s="688">
        <f t="shared" si="4"/>
        <v>0.04081632653061224</v>
      </c>
    </row>
    <row r="65" spans="1:38" ht="14.25" thickTop="1">
      <c r="A65" s="463"/>
      <c r="B65" s="459"/>
      <c r="C65" s="156" t="s">
        <v>38</v>
      </c>
      <c r="D65" s="7">
        <f>SUM(D66:D69)</f>
        <v>519</v>
      </c>
      <c r="E65" s="7">
        <f>SUM(E66:E69)</f>
        <v>541</v>
      </c>
      <c r="F65" s="7">
        <v>507</v>
      </c>
      <c r="G65" s="7">
        <v>608</v>
      </c>
      <c r="H65" s="7">
        <v>516</v>
      </c>
      <c r="I65" s="7">
        <v>338</v>
      </c>
      <c r="J65" s="7">
        <v>324</v>
      </c>
      <c r="K65" s="55">
        <v>358</v>
      </c>
      <c r="L65" s="55">
        <v>306</v>
      </c>
      <c r="M65" s="55">
        <v>324</v>
      </c>
      <c r="N65" s="55">
        <v>217</v>
      </c>
      <c r="O65" s="55">
        <v>242</v>
      </c>
      <c r="P65" s="55">
        <v>319</v>
      </c>
      <c r="Q65" s="55">
        <v>344</v>
      </c>
      <c r="R65" s="428">
        <v>256</v>
      </c>
      <c r="S65" s="428">
        <v>297</v>
      </c>
      <c r="T65" s="428">
        <v>205</v>
      </c>
      <c r="U65" s="428">
        <v>208</v>
      </c>
      <c r="V65" s="537">
        <v>223</v>
      </c>
      <c r="W65" s="428">
        <v>228</v>
      </c>
      <c r="X65" s="428">
        <v>239</v>
      </c>
      <c r="Y65" s="552">
        <f t="shared" si="3"/>
        <v>237</v>
      </c>
      <c r="Z65" s="469">
        <f>SUM(Z66:Z69)</f>
        <v>14</v>
      </c>
      <c r="AA65" s="326">
        <f aca="true" t="shared" si="22" ref="AA65:AK65">SUM(AA66:AA69)</f>
        <v>12</v>
      </c>
      <c r="AB65" s="326">
        <f t="shared" si="22"/>
        <v>22</v>
      </c>
      <c r="AC65" s="326">
        <f t="shared" si="22"/>
        <v>21</v>
      </c>
      <c r="AD65" s="326">
        <f t="shared" si="22"/>
        <v>14</v>
      </c>
      <c r="AE65" s="326">
        <f t="shared" si="22"/>
        <v>15</v>
      </c>
      <c r="AF65" s="326">
        <f t="shared" si="22"/>
        <v>30</v>
      </c>
      <c r="AG65" s="326">
        <f t="shared" si="22"/>
        <v>43</v>
      </c>
      <c r="AH65" s="326">
        <f t="shared" si="22"/>
        <v>16</v>
      </c>
      <c r="AI65" s="326">
        <f t="shared" si="22"/>
        <v>19</v>
      </c>
      <c r="AJ65" s="326">
        <f t="shared" si="22"/>
        <v>10</v>
      </c>
      <c r="AK65" s="551">
        <f t="shared" si="22"/>
        <v>21</v>
      </c>
      <c r="AL65" s="686">
        <f t="shared" si="4"/>
        <v>-0.008368200836820083</v>
      </c>
    </row>
    <row r="66" spans="1:38" ht="13.5">
      <c r="A66" s="463"/>
      <c r="B66" s="456"/>
      <c r="C66" s="154" t="s">
        <v>23</v>
      </c>
      <c r="D66" s="4">
        <v>346</v>
      </c>
      <c r="E66" s="4">
        <v>410</v>
      </c>
      <c r="F66" s="4">
        <v>291</v>
      </c>
      <c r="G66" s="4">
        <v>359</v>
      </c>
      <c r="H66" s="4">
        <v>263</v>
      </c>
      <c r="I66" s="4">
        <v>244</v>
      </c>
      <c r="J66" s="4">
        <v>208</v>
      </c>
      <c r="K66" s="56">
        <v>223</v>
      </c>
      <c r="L66" s="56">
        <v>163</v>
      </c>
      <c r="M66" s="56">
        <v>194</v>
      </c>
      <c r="N66" s="56">
        <v>167</v>
      </c>
      <c r="O66" s="56">
        <v>189</v>
      </c>
      <c r="P66" s="56">
        <v>185</v>
      </c>
      <c r="Q66" s="56">
        <v>201</v>
      </c>
      <c r="R66" s="429">
        <v>159</v>
      </c>
      <c r="S66" s="429">
        <v>166</v>
      </c>
      <c r="T66" s="429">
        <v>156</v>
      </c>
      <c r="U66" s="429">
        <v>163</v>
      </c>
      <c r="V66" s="538">
        <v>174</v>
      </c>
      <c r="W66" s="429">
        <v>177</v>
      </c>
      <c r="X66" s="429">
        <v>194</v>
      </c>
      <c r="Y66" s="553">
        <f t="shared" si="3"/>
        <v>157</v>
      </c>
      <c r="Z66" s="468">
        <v>11</v>
      </c>
      <c r="AA66" s="99">
        <v>12</v>
      </c>
      <c r="AB66" s="99">
        <v>13</v>
      </c>
      <c r="AC66" s="99">
        <v>14</v>
      </c>
      <c r="AD66" s="99">
        <v>14</v>
      </c>
      <c r="AE66" s="99">
        <v>15</v>
      </c>
      <c r="AF66" s="99">
        <v>15</v>
      </c>
      <c r="AG66" s="99">
        <v>12</v>
      </c>
      <c r="AH66" s="99">
        <v>10</v>
      </c>
      <c r="AI66" s="99">
        <v>19</v>
      </c>
      <c r="AJ66" s="99">
        <v>10</v>
      </c>
      <c r="AK66" s="548">
        <v>12</v>
      </c>
      <c r="AL66" s="683">
        <f t="shared" si="4"/>
        <v>-0.19072164948453607</v>
      </c>
    </row>
    <row r="67" spans="1:38" ht="13.5">
      <c r="A67" s="463"/>
      <c r="B67" s="458" t="s">
        <v>53</v>
      </c>
      <c r="C67" s="154" t="s">
        <v>24</v>
      </c>
      <c r="D67" s="4">
        <v>104</v>
      </c>
      <c r="E67" s="4">
        <v>105</v>
      </c>
      <c r="F67" s="4">
        <v>166</v>
      </c>
      <c r="G67" s="4">
        <v>193</v>
      </c>
      <c r="H67" s="4">
        <v>231</v>
      </c>
      <c r="I67" s="4">
        <v>64</v>
      </c>
      <c r="J67" s="4">
        <v>58</v>
      </c>
      <c r="K67" s="56">
        <v>122</v>
      </c>
      <c r="L67" s="56">
        <v>129</v>
      </c>
      <c r="M67" s="56">
        <v>119</v>
      </c>
      <c r="N67" s="56">
        <v>47</v>
      </c>
      <c r="O67" s="56">
        <v>47</v>
      </c>
      <c r="P67" s="56">
        <v>126</v>
      </c>
      <c r="Q67" s="56">
        <v>121</v>
      </c>
      <c r="R67" s="429">
        <v>77</v>
      </c>
      <c r="S67" s="429">
        <v>117</v>
      </c>
      <c r="T67" s="429">
        <v>40</v>
      </c>
      <c r="U67" s="429">
        <v>32</v>
      </c>
      <c r="V67" s="538">
        <v>37</v>
      </c>
      <c r="W67" s="429">
        <v>37</v>
      </c>
      <c r="X67" s="429">
        <v>30</v>
      </c>
      <c r="Y67" s="553">
        <f t="shared" si="3"/>
        <v>35</v>
      </c>
      <c r="Z67" s="468">
        <v>0</v>
      </c>
      <c r="AA67" s="99">
        <v>0</v>
      </c>
      <c r="AB67" s="99">
        <v>9</v>
      </c>
      <c r="AC67" s="99">
        <v>4</v>
      </c>
      <c r="AD67" s="99">
        <v>0</v>
      </c>
      <c r="AE67" s="99">
        <v>0</v>
      </c>
      <c r="AF67" s="99">
        <v>14</v>
      </c>
      <c r="AG67" s="99">
        <v>0</v>
      </c>
      <c r="AH67" s="99">
        <v>0</v>
      </c>
      <c r="AI67" s="99">
        <v>0</v>
      </c>
      <c r="AJ67" s="99">
        <v>0</v>
      </c>
      <c r="AK67" s="548">
        <v>8</v>
      </c>
      <c r="AL67" s="683">
        <f t="shared" si="4"/>
        <v>0.16666666666666666</v>
      </c>
    </row>
    <row r="68" spans="1:38" ht="13.5">
      <c r="A68" s="463"/>
      <c r="B68" s="456"/>
      <c r="C68" s="154" t="s">
        <v>25</v>
      </c>
      <c r="D68" s="4">
        <v>36</v>
      </c>
      <c r="E68" s="4">
        <v>0</v>
      </c>
      <c r="F68" s="4">
        <v>5</v>
      </c>
      <c r="G68" s="4">
        <v>0</v>
      </c>
      <c r="H68" s="4">
        <v>0</v>
      </c>
      <c r="I68" s="4">
        <v>0</v>
      </c>
      <c r="J68" s="4">
        <v>0</v>
      </c>
      <c r="K68" s="56">
        <v>2</v>
      </c>
      <c r="L68" s="56">
        <v>0</v>
      </c>
      <c r="M68" s="56">
        <v>0</v>
      </c>
      <c r="N68" s="56">
        <v>0</v>
      </c>
      <c r="O68" s="56">
        <v>0</v>
      </c>
      <c r="P68" s="56">
        <v>0</v>
      </c>
      <c r="Q68" s="56">
        <v>1</v>
      </c>
      <c r="R68" s="429">
        <v>1</v>
      </c>
      <c r="S68" s="429">
        <v>0</v>
      </c>
      <c r="T68" s="429">
        <v>0</v>
      </c>
      <c r="U68" s="429">
        <v>0</v>
      </c>
      <c r="V68" s="538">
        <v>0</v>
      </c>
      <c r="W68" s="429">
        <v>0</v>
      </c>
      <c r="X68" s="429">
        <v>0</v>
      </c>
      <c r="Y68" s="553">
        <f t="shared" si="3"/>
        <v>30</v>
      </c>
      <c r="Z68" s="468">
        <v>0</v>
      </c>
      <c r="AA68" s="99">
        <v>0</v>
      </c>
      <c r="AB68" s="99">
        <v>0</v>
      </c>
      <c r="AC68" s="99">
        <v>0</v>
      </c>
      <c r="AD68" s="99">
        <v>0</v>
      </c>
      <c r="AE68" s="99">
        <v>0</v>
      </c>
      <c r="AF68" s="99">
        <v>0</v>
      </c>
      <c r="AG68" s="99">
        <v>30</v>
      </c>
      <c r="AH68" s="99">
        <v>0</v>
      </c>
      <c r="AI68" s="99">
        <v>0</v>
      </c>
      <c r="AJ68" s="99">
        <v>0</v>
      </c>
      <c r="AK68" s="548">
        <v>0</v>
      </c>
      <c r="AL68" s="683" t="str">
        <f t="shared" si="4"/>
        <v>-</v>
      </c>
    </row>
    <row r="69" spans="1:38" ht="14.25" thickBot="1">
      <c r="A69" s="463"/>
      <c r="B69" s="456"/>
      <c r="C69" s="154" t="s">
        <v>26</v>
      </c>
      <c r="D69" s="4">
        <v>33</v>
      </c>
      <c r="E69" s="4">
        <v>26</v>
      </c>
      <c r="F69" s="4">
        <v>45</v>
      </c>
      <c r="G69" s="4">
        <v>56</v>
      </c>
      <c r="H69" s="4">
        <v>22</v>
      </c>
      <c r="I69" s="4">
        <v>30</v>
      </c>
      <c r="J69" s="4">
        <v>58</v>
      </c>
      <c r="K69" s="30">
        <v>11</v>
      </c>
      <c r="L69" s="30">
        <v>14</v>
      </c>
      <c r="M69" s="30">
        <v>11</v>
      </c>
      <c r="N69" s="30">
        <v>3</v>
      </c>
      <c r="O69" s="30">
        <v>6</v>
      </c>
      <c r="P69" s="30">
        <v>8</v>
      </c>
      <c r="Q69" s="30">
        <v>21</v>
      </c>
      <c r="R69" s="432">
        <v>19</v>
      </c>
      <c r="S69" s="432">
        <v>14</v>
      </c>
      <c r="T69" s="432">
        <v>9</v>
      </c>
      <c r="U69" s="432">
        <v>13</v>
      </c>
      <c r="V69" s="542">
        <v>12</v>
      </c>
      <c r="W69" s="432">
        <v>14</v>
      </c>
      <c r="X69" s="432">
        <v>15</v>
      </c>
      <c r="Y69" s="549">
        <f t="shared" si="3"/>
        <v>15</v>
      </c>
      <c r="Z69" s="468">
        <v>3</v>
      </c>
      <c r="AA69" s="99">
        <v>0</v>
      </c>
      <c r="AB69" s="99">
        <v>0</v>
      </c>
      <c r="AC69" s="99">
        <v>3</v>
      </c>
      <c r="AD69" s="99">
        <v>0</v>
      </c>
      <c r="AE69" s="99">
        <v>0</v>
      </c>
      <c r="AF69" s="99">
        <v>1</v>
      </c>
      <c r="AG69" s="99">
        <v>1</v>
      </c>
      <c r="AH69" s="99">
        <v>6</v>
      </c>
      <c r="AI69" s="99">
        <v>0</v>
      </c>
      <c r="AJ69" s="99">
        <v>0</v>
      </c>
      <c r="AK69" s="548">
        <v>1</v>
      </c>
      <c r="AL69" s="688">
        <f t="shared" si="4"/>
        <v>0</v>
      </c>
    </row>
    <row r="70" spans="1:38" ht="14.25" thickTop="1">
      <c r="A70" s="463"/>
      <c r="B70" s="459"/>
      <c r="C70" s="156" t="s">
        <v>38</v>
      </c>
      <c r="D70" s="7">
        <f>SUM(D71:D74)</f>
        <v>561</v>
      </c>
      <c r="E70" s="7">
        <f>SUM(E71:E74)</f>
        <v>579</v>
      </c>
      <c r="F70" s="7">
        <v>659</v>
      </c>
      <c r="G70" s="7">
        <v>656</v>
      </c>
      <c r="H70" s="7">
        <v>466</v>
      </c>
      <c r="I70" s="7">
        <v>467</v>
      </c>
      <c r="J70" s="7">
        <v>407</v>
      </c>
      <c r="K70" s="57">
        <v>350</v>
      </c>
      <c r="L70" s="57">
        <v>314</v>
      </c>
      <c r="M70" s="57">
        <v>368</v>
      </c>
      <c r="N70" s="57">
        <v>276</v>
      </c>
      <c r="O70" s="57">
        <v>285</v>
      </c>
      <c r="P70" s="57">
        <v>348</v>
      </c>
      <c r="Q70" s="57">
        <v>317</v>
      </c>
      <c r="R70" s="431">
        <v>286</v>
      </c>
      <c r="S70" s="431">
        <v>346</v>
      </c>
      <c r="T70" s="431">
        <v>267</v>
      </c>
      <c r="U70" s="431">
        <v>362</v>
      </c>
      <c r="V70" s="540">
        <v>307</v>
      </c>
      <c r="W70" s="431">
        <v>302</v>
      </c>
      <c r="X70" s="431">
        <v>325</v>
      </c>
      <c r="Y70" s="545">
        <f aca="true" t="shared" si="23" ref="Y70:Y79">SUM(Z70:AK70)</f>
        <v>222</v>
      </c>
      <c r="Z70" s="469">
        <f>SUM(Z71:Z74)</f>
        <v>15</v>
      </c>
      <c r="AA70" s="326">
        <f aca="true" t="shared" si="24" ref="AA70:AK70">SUM(AA71:AA74)</f>
        <v>10</v>
      </c>
      <c r="AB70" s="326">
        <f t="shared" si="24"/>
        <v>20</v>
      </c>
      <c r="AC70" s="326">
        <f t="shared" si="24"/>
        <v>34</v>
      </c>
      <c r="AD70" s="326">
        <f t="shared" si="24"/>
        <v>19</v>
      </c>
      <c r="AE70" s="326">
        <f t="shared" si="24"/>
        <v>19</v>
      </c>
      <c r="AF70" s="326">
        <f t="shared" si="24"/>
        <v>21</v>
      </c>
      <c r="AG70" s="326">
        <f t="shared" si="24"/>
        <v>23</v>
      </c>
      <c r="AH70" s="326">
        <f t="shared" si="24"/>
        <v>20</v>
      </c>
      <c r="AI70" s="326">
        <f t="shared" si="24"/>
        <v>16</v>
      </c>
      <c r="AJ70" s="326">
        <f t="shared" si="24"/>
        <v>12</v>
      </c>
      <c r="AK70" s="551">
        <f t="shared" si="24"/>
        <v>13</v>
      </c>
      <c r="AL70" s="686">
        <f t="shared" si="4"/>
        <v>-0.3169230769230769</v>
      </c>
    </row>
    <row r="71" spans="1:38" ht="13.5">
      <c r="A71" s="463"/>
      <c r="B71" s="456"/>
      <c r="C71" s="154" t="s">
        <v>23</v>
      </c>
      <c r="D71" s="4">
        <v>404</v>
      </c>
      <c r="E71" s="4">
        <v>338</v>
      </c>
      <c r="F71" s="4">
        <v>397</v>
      </c>
      <c r="G71" s="4">
        <v>501</v>
      </c>
      <c r="H71" s="4">
        <v>335</v>
      </c>
      <c r="I71" s="4">
        <v>300</v>
      </c>
      <c r="J71" s="4">
        <v>309</v>
      </c>
      <c r="K71" s="56">
        <v>261</v>
      </c>
      <c r="L71" s="56">
        <v>164</v>
      </c>
      <c r="M71" s="56">
        <v>199</v>
      </c>
      <c r="N71" s="56">
        <v>197</v>
      </c>
      <c r="O71" s="56">
        <v>203</v>
      </c>
      <c r="P71" s="56">
        <v>212</v>
      </c>
      <c r="Q71" s="56">
        <v>241</v>
      </c>
      <c r="R71" s="429">
        <v>253</v>
      </c>
      <c r="S71" s="429">
        <v>248</v>
      </c>
      <c r="T71" s="429">
        <v>202</v>
      </c>
      <c r="U71" s="429">
        <v>253</v>
      </c>
      <c r="V71" s="538">
        <v>224</v>
      </c>
      <c r="W71" s="429">
        <v>191</v>
      </c>
      <c r="X71" s="429">
        <v>243</v>
      </c>
      <c r="Y71" s="553">
        <f t="shared" si="23"/>
        <v>169</v>
      </c>
      <c r="Z71" s="468">
        <v>14</v>
      </c>
      <c r="AA71" s="99">
        <v>10</v>
      </c>
      <c r="AB71" s="99">
        <v>14</v>
      </c>
      <c r="AC71" s="99">
        <v>12</v>
      </c>
      <c r="AD71" s="99">
        <v>15</v>
      </c>
      <c r="AE71" s="99">
        <v>18</v>
      </c>
      <c r="AF71" s="99">
        <v>15</v>
      </c>
      <c r="AG71" s="99">
        <v>18</v>
      </c>
      <c r="AH71" s="99">
        <v>15</v>
      </c>
      <c r="AI71" s="99">
        <v>14</v>
      </c>
      <c r="AJ71" s="99">
        <v>12</v>
      </c>
      <c r="AK71" s="548">
        <v>12</v>
      </c>
      <c r="AL71" s="683">
        <f aca="true" t="shared" si="25" ref="AL71:AL79">IF(X71&gt;0,(Y71-X71)/X71,"-")</f>
        <v>-0.3045267489711934</v>
      </c>
    </row>
    <row r="72" spans="1:38" ht="13.5">
      <c r="A72" s="463"/>
      <c r="B72" s="458" t="s">
        <v>54</v>
      </c>
      <c r="C72" s="154" t="s">
        <v>24</v>
      </c>
      <c r="D72" s="4">
        <v>77</v>
      </c>
      <c r="E72" s="4">
        <v>126</v>
      </c>
      <c r="F72" s="4">
        <v>206</v>
      </c>
      <c r="G72" s="4">
        <v>117</v>
      </c>
      <c r="H72" s="4">
        <v>92</v>
      </c>
      <c r="I72" s="4">
        <v>115</v>
      </c>
      <c r="J72" s="4">
        <v>78</v>
      </c>
      <c r="K72" s="56">
        <v>51</v>
      </c>
      <c r="L72" s="56">
        <v>128</v>
      </c>
      <c r="M72" s="56">
        <v>124</v>
      </c>
      <c r="N72" s="56">
        <v>40</v>
      </c>
      <c r="O72" s="56">
        <v>44</v>
      </c>
      <c r="P72" s="56">
        <v>114</v>
      </c>
      <c r="Q72" s="56">
        <v>40</v>
      </c>
      <c r="R72" s="429">
        <v>14</v>
      </c>
      <c r="S72" s="429">
        <v>69</v>
      </c>
      <c r="T72" s="429">
        <v>32</v>
      </c>
      <c r="U72" s="429">
        <v>83</v>
      </c>
      <c r="V72" s="538">
        <v>54</v>
      </c>
      <c r="W72" s="429">
        <v>62</v>
      </c>
      <c r="X72" s="429">
        <v>36</v>
      </c>
      <c r="Y72" s="553">
        <f t="shared" si="23"/>
        <v>28</v>
      </c>
      <c r="Z72" s="468">
        <v>0</v>
      </c>
      <c r="AA72" s="99">
        <v>0</v>
      </c>
      <c r="AB72" s="99">
        <v>4</v>
      </c>
      <c r="AC72" s="99">
        <v>22</v>
      </c>
      <c r="AD72" s="99">
        <v>0</v>
      </c>
      <c r="AE72" s="99">
        <v>0</v>
      </c>
      <c r="AF72" s="99">
        <v>0</v>
      </c>
      <c r="AG72" s="99">
        <v>0</v>
      </c>
      <c r="AH72" s="99">
        <v>2</v>
      </c>
      <c r="AI72" s="99">
        <v>0</v>
      </c>
      <c r="AJ72" s="99">
        <v>0</v>
      </c>
      <c r="AK72" s="548">
        <v>0</v>
      </c>
      <c r="AL72" s="683">
        <f t="shared" si="25"/>
        <v>-0.2222222222222222</v>
      </c>
    </row>
    <row r="73" spans="1:38" ht="13.5">
      <c r="A73" s="463"/>
      <c r="B73" s="456"/>
      <c r="C73" s="154" t="s">
        <v>25</v>
      </c>
      <c r="D73" s="4">
        <v>13</v>
      </c>
      <c r="E73" s="4">
        <v>0</v>
      </c>
      <c r="F73" s="4">
        <v>0</v>
      </c>
      <c r="G73" s="4">
        <v>0</v>
      </c>
      <c r="H73" s="4">
        <v>0</v>
      </c>
      <c r="I73" s="4">
        <v>1</v>
      </c>
      <c r="J73" s="4">
        <v>0</v>
      </c>
      <c r="K73" s="56">
        <v>0</v>
      </c>
      <c r="L73" s="56">
        <v>0</v>
      </c>
      <c r="M73" s="56">
        <v>30</v>
      </c>
      <c r="N73" s="56">
        <v>1</v>
      </c>
      <c r="O73" s="56">
        <v>0</v>
      </c>
      <c r="P73" s="56">
        <v>0</v>
      </c>
      <c r="Q73" s="56">
        <v>3</v>
      </c>
      <c r="R73" s="429">
        <v>1</v>
      </c>
      <c r="S73" s="429">
        <v>0</v>
      </c>
      <c r="T73" s="429">
        <v>0</v>
      </c>
      <c r="U73" s="429">
        <v>0</v>
      </c>
      <c r="V73" s="538">
        <v>1</v>
      </c>
      <c r="W73" s="429">
        <v>0</v>
      </c>
      <c r="X73" s="429">
        <v>0</v>
      </c>
      <c r="Y73" s="553">
        <f t="shared" si="23"/>
        <v>0</v>
      </c>
      <c r="Z73" s="468">
        <v>0</v>
      </c>
      <c r="AA73" s="99">
        <v>0</v>
      </c>
      <c r="AB73" s="99">
        <v>0</v>
      </c>
      <c r="AC73" s="99">
        <v>0</v>
      </c>
      <c r="AD73" s="99">
        <v>0</v>
      </c>
      <c r="AE73" s="99">
        <v>0</v>
      </c>
      <c r="AF73" s="99">
        <v>0</v>
      </c>
      <c r="AG73" s="99">
        <v>0</v>
      </c>
      <c r="AH73" s="99">
        <v>0</v>
      </c>
      <c r="AI73" s="99">
        <v>0</v>
      </c>
      <c r="AJ73" s="99">
        <v>0</v>
      </c>
      <c r="AK73" s="548">
        <v>0</v>
      </c>
      <c r="AL73" s="683" t="str">
        <f t="shared" si="25"/>
        <v>-</v>
      </c>
    </row>
    <row r="74" spans="1:38" ht="14.25" thickBot="1">
      <c r="A74" s="463"/>
      <c r="B74" s="460"/>
      <c r="C74" s="163" t="s">
        <v>26</v>
      </c>
      <c r="D74" s="6">
        <v>67</v>
      </c>
      <c r="E74" s="6">
        <v>115</v>
      </c>
      <c r="F74" s="6">
        <v>56</v>
      </c>
      <c r="G74" s="6">
        <v>38</v>
      </c>
      <c r="H74" s="6">
        <v>39</v>
      </c>
      <c r="I74" s="6">
        <v>51</v>
      </c>
      <c r="J74" s="6">
        <v>20</v>
      </c>
      <c r="K74" s="4">
        <v>38</v>
      </c>
      <c r="L74" s="4">
        <v>22</v>
      </c>
      <c r="M74" s="4">
        <v>15</v>
      </c>
      <c r="N74" s="4">
        <v>38</v>
      </c>
      <c r="O74" s="4">
        <v>38</v>
      </c>
      <c r="P74" s="4">
        <v>22</v>
      </c>
      <c r="Q74" s="4">
        <v>33</v>
      </c>
      <c r="R74" s="67">
        <v>18</v>
      </c>
      <c r="S74" s="67">
        <v>29</v>
      </c>
      <c r="T74" s="67">
        <v>33</v>
      </c>
      <c r="U74" s="67">
        <v>26</v>
      </c>
      <c r="V74" s="535">
        <v>28</v>
      </c>
      <c r="W74" s="67">
        <v>49</v>
      </c>
      <c r="X74" s="67">
        <v>46</v>
      </c>
      <c r="Y74" s="547">
        <f t="shared" si="23"/>
        <v>25</v>
      </c>
      <c r="Z74" s="474">
        <v>1</v>
      </c>
      <c r="AA74" s="318">
        <v>0</v>
      </c>
      <c r="AB74" s="318">
        <v>2</v>
      </c>
      <c r="AC74" s="318">
        <v>0</v>
      </c>
      <c r="AD74" s="318">
        <v>4</v>
      </c>
      <c r="AE74" s="318">
        <v>1</v>
      </c>
      <c r="AF74" s="318">
        <v>6</v>
      </c>
      <c r="AG74" s="318">
        <v>5</v>
      </c>
      <c r="AH74" s="318">
        <v>3</v>
      </c>
      <c r="AI74" s="318">
        <v>2</v>
      </c>
      <c r="AJ74" s="318">
        <v>0</v>
      </c>
      <c r="AK74" s="559">
        <v>1</v>
      </c>
      <c r="AL74" s="688">
        <f t="shared" si="25"/>
        <v>-0.45652173913043476</v>
      </c>
    </row>
    <row r="75" spans="1:38" ht="14.25" thickTop="1">
      <c r="A75" s="463"/>
      <c r="B75" s="459"/>
      <c r="C75" s="156" t="s">
        <v>38</v>
      </c>
      <c r="D75" s="7"/>
      <c r="E75" s="7"/>
      <c r="F75" s="7"/>
      <c r="G75" s="7"/>
      <c r="H75" s="7"/>
      <c r="I75" s="7"/>
      <c r="J75" s="7"/>
      <c r="K75" s="55"/>
      <c r="L75" s="55"/>
      <c r="M75" s="55"/>
      <c r="N75" s="55"/>
      <c r="O75" s="55"/>
      <c r="P75" s="55"/>
      <c r="Q75" s="55">
        <v>548</v>
      </c>
      <c r="R75" s="428">
        <v>285</v>
      </c>
      <c r="S75" s="428">
        <v>440</v>
      </c>
      <c r="T75" s="428">
        <v>291</v>
      </c>
      <c r="U75" s="428">
        <v>324</v>
      </c>
      <c r="V75" s="537">
        <v>290</v>
      </c>
      <c r="W75" s="428">
        <v>304</v>
      </c>
      <c r="X75" s="428">
        <v>421</v>
      </c>
      <c r="Y75" s="552">
        <f t="shared" si="23"/>
        <v>307</v>
      </c>
      <c r="Z75" s="469">
        <f>SUM(Z76:Z79)</f>
        <v>19</v>
      </c>
      <c r="AA75" s="326">
        <f aca="true" t="shared" si="26" ref="AA75:AK75">SUM(AA76:AA79)</f>
        <v>22</v>
      </c>
      <c r="AB75" s="326">
        <f t="shared" si="26"/>
        <v>14</v>
      </c>
      <c r="AC75" s="326">
        <f t="shared" si="26"/>
        <v>36</v>
      </c>
      <c r="AD75" s="326">
        <f t="shared" si="26"/>
        <v>21</v>
      </c>
      <c r="AE75" s="326">
        <f t="shared" si="26"/>
        <v>45</v>
      </c>
      <c r="AF75" s="326">
        <f t="shared" si="26"/>
        <v>35</v>
      </c>
      <c r="AG75" s="326">
        <f t="shared" si="26"/>
        <v>30</v>
      </c>
      <c r="AH75" s="326">
        <f t="shared" si="26"/>
        <v>13</v>
      </c>
      <c r="AI75" s="326">
        <f t="shared" si="26"/>
        <v>22</v>
      </c>
      <c r="AJ75" s="326">
        <f t="shared" si="26"/>
        <v>13</v>
      </c>
      <c r="AK75" s="551">
        <f t="shared" si="26"/>
        <v>37</v>
      </c>
      <c r="AL75" s="686">
        <f t="shared" si="25"/>
        <v>-0.27078384798099764</v>
      </c>
    </row>
    <row r="76" spans="1:38" ht="13.5">
      <c r="A76" s="463"/>
      <c r="B76" s="456"/>
      <c r="C76" s="154" t="s">
        <v>23</v>
      </c>
      <c r="D76" s="4"/>
      <c r="E76" s="4"/>
      <c r="F76" s="4"/>
      <c r="G76" s="4"/>
      <c r="H76" s="4"/>
      <c r="I76" s="4"/>
      <c r="J76" s="4"/>
      <c r="K76" s="56"/>
      <c r="L76" s="56"/>
      <c r="M76" s="56"/>
      <c r="N76" s="56"/>
      <c r="O76" s="56"/>
      <c r="P76" s="56"/>
      <c r="Q76" s="56">
        <v>279</v>
      </c>
      <c r="R76" s="429">
        <v>199</v>
      </c>
      <c r="S76" s="429">
        <v>200</v>
      </c>
      <c r="T76" s="429">
        <v>192</v>
      </c>
      <c r="U76" s="429">
        <v>196</v>
      </c>
      <c r="V76" s="538">
        <v>179</v>
      </c>
      <c r="W76" s="429">
        <v>204</v>
      </c>
      <c r="X76" s="429">
        <v>237</v>
      </c>
      <c r="Y76" s="553">
        <f t="shared" si="23"/>
        <v>190</v>
      </c>
      <c r="Z76" s="468">
        <v>14</v>
      </c>
      <c r="AA76" s="99">
        <v>21</v>
      </c>
      <c r="AB76" s="99">
        <v>9</v>
      </c>
      <c r="AC76" s="99">
        <v>13</v>
      </c>
      <c r="AD76" s="99">
        <v>21</v>
      </c>
      <c r="AE76" s="99">
        <v>19</v>
      </c>
      <c r="AF76" s="99">
        <v>13</v>
      </c>
      <c r="AG76" s="99">
        <v>22</v>
      </c>
      <c r="AH76" s="99">
        <v>8</v>
      </c>
      <c r="AI76" s="99">
        <v>17</v>
      </c>
      <c r="AJ76" s="99">
        <v>13</v>
      </c>
      <c r="AK76" s="548">
        <v>20</v>
      </c>
      <c r="AL76" s="683">
        <f t="shared" si="25"/>
        <v>-0.19831223628691982</v>
      </c>
    </row>
    <row r="77" spans="1:38" ht="13.5">
      <c r="A77" s="463"/>
      <c r="B77" s="458" t="s">
        <v>198</v>
      </c>
      <c r="C77" s="154" t="s">
        <v>24</v>
      </c>
      <c r="D77" s="4"/>
      <c r="E77" s="4"/>
      <c r="F77" s="4"/>
      <c r="G77" s="4"/>
      <c r="H77" s="4"/>
      <c r="I77" s="4"/>
      <c r="J77" s="4"/>
      <c r="K77" s="56"/>
      <c r="L77" s="56"/>
      <c r="M77" s="56"/>
      <c r="N77" s="56"/>
      <c r="O77" s="56"/>
      <c r="P77" s="56"/>
      <c r="Q77" s="56">
        <v>244</v>
      </c>
      <c r="R77" s="429">
        <v>66</v>
      </c>
      <c r="S77" s="429">
        <v>211</v>
      </c>
      <c r="T77" s="429">
        <v>85</v>
      </c>
      <c r="U77" s="429">
        <v>109</v>
      </c>
      <c r="V77" s="538">
        <v>87</v>
      </c>
      <c r="W77" s="429">
        <v>71</v>
      </c>
      <c r="X77" s="429">
        <v>130</v>
      </c>
      <c r="Y77" s="553">
        <f t="shared" si="23"/>
        <v>87</v>
      </c>
      <c r="Z77" s="468">
        <v>0</v>
      </c>
      <c r="AA77" s="99">
        <v>0</v>
      </c>
      <c r="AB77" s="99">
        <v>0</v>
      </c>
      <c r="AC77" s="99">
        <v>18</v>
      </c>
      <c r="AD77" s="99">
        <v>0</v>
      </c>
      <c r="AE77" s="99">
        <v>24</v>
      </c>
      <c r="AF77" s="99">
        <v>20</v>
      </c>
      <c r="AG77" s="99">
        <v>6</v>
      </c>
      <c r="AH77" s="99">
        <v>0</v>
      </c>
      <c r="AI77" s="99">
        <v>3</v>
      </c>
      <c r="AJ77" s="99">
        <v>0</v>
      </c>
      <c r="AK77" s="548">
        <v>16</v>
      </c>
      <c r="AL77" s="683">
        <f t="shared" si="25"/>
        <v>-0.33076923076923076</v>
      </c>
    </row>
    <row r="78" spans="1:38" ht="13.5">
      <c r="A78" s="463"/>
      <c r="B78" s="456"/>
      <c r="C78" s="154" t="s">
        <v>25</v>
      </c>
      <c r="D78" s="4"/>
      <c r="E78" s="4"/>
      <c r="F78" s="4"/>
      <c r="G78" s="4"/>
      <c r="H78" s="4"/>
      <c r="I78" s="4"/>
      <c r="J78" s="4"/>
      <c r="K78" s="56"/>
      <c r="L78" s="56"/>
      <c r="M78" s="56"/>
      <c r="N78" s="56"/>
      <c r="O78" s="56"/>
      <c r="P78" s="56"/>
      <c r="Q78" s="56">
        <v>0</v>
      </c>
      <c r="R78" s="429">
        <v>0</v>
      </c>
      <c r="S78" s="429">
        <v>0</v>
      </c>
      <c r="T78" s="429">
        <v>0</v>
      </c>
      <c r="U78" s="429">
        <v>0</v>
      </c>
      <c r="V78" s="538">
        <v>0</v>
      </c>
      <c r="W78" s="429">
        <v>0</v>
      </c>
      <c r="X78" s="429">
        <v>0</v>
      </c>
      <c r="Y78" s="553">
        <f t="shared" si="23"/>
        <v>0</v>
      </c>
      <c r="Z78" s="468">
        <v>0</v>
      </c>
      <c r="AA78" s="99">
        <v>0</v>
      </c>
      <c r="AB78" s="99">
        <v>0</v>
      </c>
      <c r="AC78" s="99">
        <v>0</v>
      </c>
      <c r="AD78" s="99">
        <v>0</v>
      </c>
      <c r="AE78" s="99">
        <v>0</v>
      </c>
      <c r="AF78" s="99">
        <v>0</v>
      </c>
      <c r="AG78" s="99">
        <v>0</v>
      </c>
      <c r="AH78" s="99">
        <v>0</v>
      </c>
      <c r="AI78" s="99">
        <v>0</v>
      </c>
      <c r="AJ78" s="99">
        <v>0</v>
      </c>
      <c r="AK78" s="548">
        <v>0</v>
      </c>
      <c r="AL78" s="683" t="str">
        <f t="shared" si="25"/>
        <v>-</v>
      </c>
    </row>
    <row r="79" spans="1:38" ht="14.25" thickBot="1">
      <c r="A79" s="463"/>
      <c r="B79" s="462"/>
      <c r="C79" s="453" t="s">
        <v>26</v>
      </c>
      <c r="D79" s="454"/>
      <c r="E79" s="454"/>
      <c r="F79" s="454"/>
      <c r="G79" s="454"/>
      <c r="H79" s="454"/>
      <c r="I79" s="454"/>
      <c r="J79" s="454"/>
      <c r="K79" s="454"/>
      <c r="L79" s="454"/>
      <c r="M79" s="454"/>
      <c r="N79" s="454"/>
      <c r="O79" s="454"/>
      <c r="P79" s="454"/>
      <c r="Q79" s="454">
        <v>25</v>
      </c>
      <c r="R79" s="455">
        <v>20</v>
      </c>
      <c r="S79" s="455">
        <v>29</v>
      </c>
      <c r="T79" s="455">
        <v>14</v>
      </c>
      <c r="U79" s="455">
        <v>19</v>
      </c>
      <c r="V79" s="543">
        <v>24</v>
      </c>
      <c r="W79" s="455">
        <v>29</v>
      </c>
      <c r="X79" s="455">
        <v>54</v>
      </c>
      <c r="Y79" s="560">
        <f t="shared" si="23"/>
        <v>30</v>
      </c>
      <c r="Z79" s="561">
        <v>5</v>
      </c>
      <c r="AA79" s="562">
        <v>1</v>
      </c>
      <c r="AB79" s="562">
        <v>5</v>
      </c>
      <c r="AC79" s="562">
        <v>5</v>
      </c>
      <c r="AD79" s="562">
        <v>0</v>
      </c>
      <c r="AE79" s="562">
        <v>2</v>
      </c>
      <c r="AF79" s="562">
        <v>2</v>
      </c>
      <c r="AG79" s="562">
        <v>2</v>
      </c>
      <c r="AH79" s="562">
        <v>5</v>
      </c>
      <c r="AI79" s="562">
        <v>2</v>
      </c>
      <c r="AJ79" s="562">
        <v>0</v>
      </c>
      <c r="AK79" s="563">
        <v>1</v>
      </c>
      <c r="AL79" s="684">
        <f t="shared" si="25"/>
        <v>-0.4444444444444444</v>
      </c>
    </row>
    <row r="80" spans="2:38" ht="14.25" thickTop="1">
      <c r="B80" s="1014" t="s">
        <v>195</v>
      </c>
      <c r="C80" s="1014"/>
      <c r="D80" s="1014"/>
      <c r="E80" s="1014"/>
      <c r="F80" s="1014"/>
      <c r="G80" s="1014"/>
      <c r="H80" s="1014"/>
      <c r="I80" s="1014"/>
      <c r="J80" s="1014"/>
      <c r="K80" s="1014"/>
      <c r="L80" s="1014"/>
      <c r="M80" s="1014"/>
      <c r="N80" s="1014"/>
      <c r="O80" s="1014"/>
      <c r="P80" s="1014"/>
      <c r="Q80" s="1014"/>
      <c r="R80" s="1014"/>
      <c r="S80" s="1014"/>
      <c r="T80" s="1014"/>
      <c r="U80" s="1014"/>
      <c r="V80" s="1014"/>
      <c r="W80" s="1014"/>
      <c r="X80" s="1014"/>
      <c r="Y80" s="1014"/>
      <c r="Z80" s="1014"/>
      <c r="AA80" s="1014"/>
      <c r="AB80" s="1014"/>
      <c r="AC80" s="1014"/>
      <c r="AD80" s="1014"/>
      <c r="AE80" s="1014"/>
      <c r="AF80" s="1014"/>
      <c r="AG80" s="1014"/>
      <c r="AH80" s="1014"/>
      <c r="AI80" s="1014"/>
      <c r="AJ80" s="1014"/>
      <c r="AK80" s="1014"/>
      <c r="AL80" s="1014"/>
    </row>
    <row r="81" ht="13.5"/>
    <row r="82" ht="13.5"/>
    <row r="83" ht="13.5"/>
    <row r="84" ht="13.5"/>
    <row r="85" ht="13.5"/>
    <row r="86" ht="13.5"/>
    <row r="87"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sheetData>
  <sheetProtection/>
  <mergeCells count="4">
    <mergeCell ref="B3:C3"/>
    <mergeCell ref="Y3:AK3"/>
    <mergeCell ref="AJ2:AK2"/>
    <mergeCell ref="B80:AL80"/>
  </mergeCells>
  <printOptions horizontalCentered="1"/>
  <pageMargins left="0.9055118110236221" right="0.7874015748031497" top="0.5905511811023623" bottom="0.5905511811023623" header="0.5118110236220472" footer="0.5118110236220472"/>
  <pageSetup horizontalDpi="300" verticalDpi="300" orientation="landscape" paperSize="9" scale="46" r:id="rId1"/>
  <ignoredErrors>
    <ignoredError sqref="Z5:AK5 Z3:AK4 Y10:AK10 Y6:Y9 Y30:AK30 Y21:Y29 Y35:AK35 Y31:Y34 Y40:AK40 Y36:Y39 Y45:AK45 Y41:Y44 Y50:AK50 Y46:Y49 Y55:AK55 Y51:Y54 Y60:AK60 Y56:Y59 Y65:AK65 Y61:Y64 Y70:AK70 Y66:Y69 Y75:AK75 Y71:Y74 Y76:Y79 AI25:AK25 D3:U79 V3:X3 Y15:AK20 Y11:Y14" numberStoredAsText="1"/>
  </ignoredErrors>
</worksheet>
</file>

<file path=xl/worksheets/sheet9.xml><?xml version="1.0" encoding="utf-8"?>
<worksheet xmlns="http://schemas.openxmlformats.org/spreadsheetml/2006/main" xmlns:r="http://schemas.openxmlformats.org/officeDocument/2006/relationships">
  <dimension ref="A129:C178"/>
  <sheetViews>
    <sheetView showGridLines="0" zoomScaleSheetLayoutView="100" zoomScalePageLayoutView="0" workbookViewId="0" topLeftCell="A1">
      <selection activeCell="A1" sqref="A1"/>
    </sheetView>
  </sheetViews>
  <sheetFormatPr defaultColWidth="9.00390625" defaultRowHeight="13.5"/>
  <sheetData>
    <row r="129" ht="17.25">
      <c r="C129" s="188" t="s">
        <v>239</v>
      </c>
    </row>
    <row r="130" ht="17.25">
      <c r="C130" s="188"/>
    </row>
    <row r="131" ht="17.25">
      <c r="C131" s="188"/>
    </row>
    <row r="152" ht="17.25">
      <c r="C152" s="188" t="s">
        <v>183</v>
      </c>
    </row>
    <row r="153" ht="17.25">
      <c r="C153" s="188"/>
    </row>
    <row r="154" ht="17.25">
      <c r="C154" s="188"/>
    </row>
    <row r="178" ht="13.5">
      <c r="A178" t="s">
        <v>209</v>
      </c>
    </row>
  </sheetData>
  <sheetProtection/>
  <printOptions/>
  <pageMargins left="0.984251968503937" right="0.984251968503937" top="0.984251968503937" bottom="0.984251968503937" header="0.5118110236220472" footer="0.5118110236220472"/>
  <pageSetup horizontalDpi="600" verticalDpi="600" orientation="landscape" paperSize="9" scale="140" r:id="rId2"/>
  <rowBreaks count="6" manualBreakCount="6">
    <brk id="25" max="255" man="1"/>
    <brk id="50" max="255" man="1"/>
    <brk id="75" max="255" man="1"/>
    <brk id="100" max="9" man="1"/>
    <brk id="125" max="9" man="1"/>
    <brk id="150"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C:\ＤＡＴＡ　ＦＩＬＥ\新設着工\NENND１０.jsd</Template>
  <Manager/>
  <Company/>
  <Pages>1</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年度９</dc:title>
  <dc:subject/>
  <dc:creator>住宅課</dc:creator>
  <cp:keywords/>
  <dc:description/>
  <cp:lastModifiedBy>岩﨑 太志１０</cp:lastModifiedBy>
  <cp:lastPrinted>2015-05-01T04:54:35Z</cp:lastPrinted>
  <dcterms:created xsi:type="dcterms:W3CDTF">1999-04-01T01:43:29Z</dcterms:created>
  <dcterms:modified xsi:type="dcterms:W3CDTF">2015-05-01T04:54:44Z</dcterms:modified>
  <cp:category/>
  <cp:version/>
  <cp:contentType/>
  <cp:contentStatus/>
  <cp:revision>11</cp:revision>
</cp:coreProperties>
</file>