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96" yWindow="345" windowWidth="15480" windowHeight="6780" tabRatio="827" activeTab="4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'戸当床面積'!$A$1:$Y$35</definedName>
    <definedName name="_xlnm.Print_Area" localSheetId="0">'床面積'!$A$1:$T$18</definedName>
    <definedName name="_xlnm.Print_Area" localSheetId="5">'床面積全国比'!$A$1:$AE$34</definedName>
    <definedName name="_xlnm.Print_Area" localSheetId="1">'前年比較'!$A$1:$W$19</definedName>
    <definedName name="_xlnm.Print_Area" localSheetId="2">'全国との比較（戸数） '!$A$1:$AR$22</definedName>
    <definedName name="_xlnm.Print_Area" localSheetId="4">'地域別（建て方）'!$B$1:$AI$49</definedName>
    <definedName name="_xlnm.Print_Area" localSheetId="3">'地域別（利用関係）'!$B$1:$P$78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<sst xmlns="http://schemas.openxmlformats.org/spreadsheetml/2006/main" count="678" uniqueCount="203">
  <si>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</si>
  <si>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</si>
  <si>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</si>
  <si>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</si>
  <si>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</si>
  <si>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</si>
  <si>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</si>
  <si>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</si>
  <si>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</si>
  <si>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</si>
  <si>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</si>
  <si>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</si>
  <si>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</si>
  <si>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</si>
  <si>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</si>
  <si>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</si>
  <si>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</si>
  <si>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</si>
  <si>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</si>
  <si>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</si>
  <si>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</si>
  <si>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</si>
  <si>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</si>
  <si>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</si>
  <si>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</si>
  <si>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</si>
  <si>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</si>
  <si>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</si>
  <si>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</si>
  <si>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</si>
  <si>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</si>
  <si>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</si>
  <si>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</si>
  <si>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</si>
  <si>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</si>
  <si>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</si>
  <si>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</si>
  <si>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</si>
  <si>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</si>
  <si>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</si>
  <si>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</si>
  <si>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</si>
  <si>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</si>
  <si>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</si>
  <si>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</si>
  <si>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</si>
  <si>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</si>
  <si>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</si>
  <si>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</si>
  <si>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</si>
  <si>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</si>
  <si>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</si>
  <si>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</si>
  <si>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</si>
  <si>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</si>
  <si>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</si>
  <si>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</si>
  <si>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</si>
  <si>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</si>
  <si>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</si>
  <si>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</si>
  <si>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</si>
  <si>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</si>
  <si>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</si>
  <si>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</si>
  <si>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</si>
  <si>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</si>
  <si>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</si>
  <si>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</si>
  <si>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</si>
  <si>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</si>
  <si>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</si>
  <si>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</si>
  <si>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</si>
  <si>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</si>
  <si>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</si>
  <si>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</si>
  <si>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</si>
  <si>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</si>
  <si>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</si>
  <si>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</si>
  <si>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</si>
  <si>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</si>
  <si>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</si>
  <si>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</si>
  <si>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</si>
  <si>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</si>
  <si>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</si>
  <si>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</si>
  <si>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</si>
  <si>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</si>
  <si>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</si>
  <si>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</si>
  <si>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</si>
  <si>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</si>
  <si>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</si>
  <si>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</si>
  <si>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</si>
  <si>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</si>
  <si>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</si>
  <si>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</si>
  <si>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</si>
  <si>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</si>
  <si>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</si>
  <si>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</si>
  <si>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</si>
  <si>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</si>
  <si>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</si>
  <si>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</si>
  <si>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</si>
  <si>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</si>
  <si>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</si>
  <si>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</si>
  <si>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</si>
  <si>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</si>
  <si>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</si>
  <si>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</si>
  <si>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</si>
  <si>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</si>
  <si>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</si>
  <si>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</si>
  <si>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</si>
  <si>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</si>
  <si>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</si>
  <si>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</si>
  <si>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</si>
  <si>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</si>
  <si>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</si>
  <si>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</si>
  <si>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</si>
  <si>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</si>
  <si>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</si>
  <si>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</si>
  <si>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</si>
  <si>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</si>
  <si>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</si>
  <si>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</si>
  <si>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</si>
  <si>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</si>
  <si>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</si>
  <si>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</si>
  <si>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</si>
  <si>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</si>
  <si>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</si>
  <si>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平成１４年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</si>
  <si>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</si>
  <si>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</si>
  <si>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</si>
  <si>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</si>
  <si>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</si>
  <si>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</si>
  <si>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</si>
  <si>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</si>
  <si>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</si>
  <si>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平均  県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</si>
  <si>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</si>
  <si>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</si>
  <si>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</si>
  <si>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</si>
  <si>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</si>
  <si>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</si>
  <si>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</si>
  <si>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</si>
  <si>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</si>
  <si>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</si>
  <si>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</si>
  <si>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</si>
  <si>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</si>
  <si>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</si>
  <si>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</si>
  <si>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</si>
  <si>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</si>
  <si>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１６年</t>
  </si>
  <si>
    <t>平成１５年</t>
  </si>
  <si>
    <t>１７年</t>
  </si>
  <si>
    <t>年</t>
  </si>
  <si>
    <t>平成１６年</t>
  </si>
  <si>
    <t>みどり市</t>
  </si>
  <si>
    <t>みどり市</t>
  </si>
  <si>
    <t>平成１７年</t>
  </si>
  <si>
    <t>１8年</t>
  </si>
  <si>
    <t>-</t>
  </si>
  <si>
    <t>19年</t>
  </si>
  <si>
    <t>平成１８年</t>
  </si>
  <si>
    <t>20年</t>
  </si>
  <si>
    <t>２０年</t>
  </si>
  <si>
    <t>平成１９年</t>
  </si>
  <si>
    <t>床面積</t>
  </si>
  <si>
    <t>戸数</t>
  </si>
  <si>
    <t>持家全国</t>
  </si>
  <si>
    <t>貸家全国</t>
  </si>
  <si>
    <t>給与全国</t>
  </si>
  <si>
    <t>分譲全国</t>
  </si>
  <si>
    <t>平　成　21　年　　新　設　住　宅　着　工　戸　数　（ 地　域　別 ・ 利 用 関 係 別 ）</t>
  </si>
  <si>
    <t>平　成　２１年　新　設　住　宅　着　工　戸　数（ 地　域　別 ・ 建 て 方 別 ）</t>
  </si>
  <si>
    <t>平成２０年</t>
  </si>
  <si>
    <t>群　馬　県　新　設　住　宅　着　工　戸　数　（平成２１年及び平成２０年比較表）</t>
  </si>
  <si>
    <t>２１年</t>
  </si>
  <si>
    <t>平 成 ２１年   群　馬　県　新　設　住　宅　着　工　戸　数　（全国との比較）</t>
  </si>
  <si>
    <t>-</t>
  </si>
  <si>
    <t>21年</t>
  </si>
  <si>
    <t>平成２１年新設住宅着工戸数利用関係別割合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</si>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</sst>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  <numFmt numFmtId="190" formatCode="0_ "/>
    <numFmt numFmtId="191" formatCode="#,##0.0"/>
  </numFmts>
  <fonts count="9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sz val="7.5"/>
      <name val="ＭＳ ゴシック"/>
      <family val="3"/>
    </font>
    <font>
      <sz val="10.45"/>
      <name val="ＭＳ ゴシック"/>
      <family val="3"/>
    </font>
    <font>
      <sz val="8"/>
      <color indexed="8"/>
      <name val="ＭＳ ゴシック"/>
      <family val="3"/>
    </font>
    <font>
      <sz val="20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9.75"/>
      <color indexed="8"/>
      <name val="ＭＳ Ｐゴシック"/>
      <family val="3"/>
    </font>
    <font>
      <sz val="12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8.15"/>
      <color indexed="8"/>
      <name val="ＭＳ Ｐゴシック"/>
      <family val="3"/>
    </font>
    <font>
      <sz val="19"/>
      <color indexed="8"/>
      <name val="ＭＳ Ｐゴシック"/>
      <family val="3"/>
    </font>
    <font>
      <sz val="16.25"/>
      <color indexed="8"/>
      <name val="ＭＳ Ｐゴシック"/>
      <family val="3"/>
    </font>
    <font>
      <sz val="13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2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9.6"/>
      <color indexed="8"/>
      <name val="ＭＳ 明朝"/>
      <family val="1"/>
    </font>
    <font>
      <sz val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10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2" fillId="31" borderId="4" applyNumberFormat="0" applyAlignment="0" applyProtection="0"/>
    <xf numFmtId="0" fontId="93" fillId="32" borderId="0" applyNumberFormat="0" applyBorder="0" applyAlignment="0" applyProtection="0"/>
  </cellStyleXfs>
  <cellXfs count="85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5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8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21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3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14" fillId="0" borderId="30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10" fontId="14" fillId="0" borderId="3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178" fontId="14" fillId="0" borderId="3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0" xfId="0" applyNumberFormat="1" applyAlignment="1">
      <alignment/>
    </xf>
    <xf numFmtId="3" fontId="19" fillId="0" borderId="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4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9" fontId="6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0" borderId="57" xfId="0" applyFont="1" applyBorder="1" applyAlignment="1">
      <alignment/>
    </xf>
    <xf numFmtId="180" fontId="6" fillId="33" borderId="14" xfId="0" applyNumberFormat="1" applyFont="1" applyFill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6" fillId="33" borderId="27" xfId="0" applyNumberFormat="1" applyFont="1" applyFill="1" applyBorder="1" applyAlignment="1">
      <alignment/>
    </xf>
    <xf numFmtId="180" fontId="6" fillId="33" borderId="57" xfId="0" applyNumberFormat="1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180" fontId="7" fillId="0" borderId="58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57" xfId="0" applyNumberFormat="1" applyFont="1" applyBorder="1" applyAlignment="1">
      <alignment/>
    </xf>
    <xf numFmtId="180" fontId="7" fillId="0" borderId="59" xfId="0" applyNumberFormat="1" applyFont="1" applyBorder="1" applyAlignment="1">
      <alignment/>
    </xf>
    <xf numFmtId="38" fontId="0" fillId="0" borderId="0" xfId="48" applyFont="1" applyAlignment="1">
      <alignment/>
    </xf>
    <xf numFmtId="0" fontId="5" fillId="34" borderId="13" xfId="0" applyFont="1" applyFill="1" applyBorder="1" applyAlignment="1">
      <alignment horizontal="center"/>
    </xf>
    <xf numFmtId="0" fontId="7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4" xfId="0" applyBorder="1" applyAlignment="1">
      <alignment/>
    </xf>
    <xf numFmtId="180" fontId="0" fillId="0" borderId="65" xfId="0" applyNumberFormat="1" applyBorder="1" applyAlignment="1">
      <alignment/>
    </xf>
    <xf numFmtId="180" fontId="0" fillId="0" borderId="66" xfId="0" applyNumberFormat="1" applyBorder="1" applyAlignment="1">
      <alignment/>
    </xf>
    <xf numFmtId="0" fontId="0" fillId="0" borderId="64" xfId="0" applyBorder="1" applyAlignment="1">
      <alignment horizontal="right"/>
    </xf>
    <xf numFmtId="0" fontId="0" fillId="0" borderId="67" xfId="0" applyBorder="1" applyAlignment="1">
      <alignment/>
    </xf>
    <xf numFmtId="180" fontId="0" fillId="0" borderId="68" xfId="0" applyNumberFormat="1" applyBorder="1" applyAlignment="1">
      <alignment/>
    </xf>
    <xf numFmtId="180" fontId="0" fillId="0" borderId="69" xfId="0" applyNumberFormat="1" applyBorder="1" applyAlignment="1">
      <alignment/>
    </xf>
    <xf numFmtId="0" fontId="0" fillId="0" borderId="61" xfId="0" applyBorder="1" applyAlignment="1">
      <alignment shrinkToFit="1"/>
    </xf>
    <xf numFmtId="0" fontId="0" fillId="0" borderId="0" xfId="0" applyBorder="1" applyAlignment="1">
      <alignment shrinkToFit="1"/>
    </xf>
    <xf numFmtId="180" fontId="0" fillId="0" borderId="0" xfId="0" applyNumberFormat="1" applyBorder="1" applyAlignment="1">
      <alignment/>
    </xf>
    <xf numFmtId="188" fontId="0" fillId="0" borderId="64" xfId="0" applyNumberFormat="1" applyBorder="1" applyAlignment="1">
      <alignment horizontal="right"/>
    </xf>
    <xf numFmtId="188" fontId="0" fillId="0" borderId="67" xfId="0" applyNumberFormat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178" fontId="5" fillId="34" borderId="13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5" fillId="34" borderId="70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71" xfId="0" applyFont="1" applyFill="1" applyBorder="1" applyAlignment="1">
      <alignment horizontal="center"/>
    </xf>
    <xf numFmtId="0" fontId="14" fillId="35" borderId="72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/>
    </xf>
    <xf numFmtId="1" fontId="14" fillId="35" borderId="73" xfId="0" applyNumberFormat="1" applyFont="1" applyFill="1" applyBorder="1" applyAlignment="1">
      <alignment horizontal="center"/>
    </xf>
    <xf numFmtId="0" fontId="5" fillId="35" borderId="72" xfId="0" applyFont="1" applyFill="1" applyBorder="1" applyAlignment="1">
      <alignment/>
    </xf>
    <xf numFmtId="0" fontId="5" fillId="35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76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left"/>
    </xf>
    <xf numFmtId="0" fontId="5" fillId="34" borderId="7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0" fillId="34" borderId="78" xfId="0" applyFill="1" applyBorder="1" applyAlignment="1">
      <alignment/>
    </xf>
    <xf numFmtId="0" fontId="5" fillId="34" borderId="79" xfId="0" applyFont="1" applyFill="1" applyBorder="1" applyAlignment="1">
      <alignment horizontal="center"/>
    </xf>
    <xf numFmtId="0" fontId="5" fillId="34" borderId="80" xfId="0" applyFont="1" applyFill="1" applyBorder="1" applyAlignment="1">
      <alignment horizontal="center"/>
    </xf>
    <xf numFmtId="0" fontId="5" fillId="34" borderId="43" xfId="0" applyFont="1" applyFill="1" applyBorder="1" applyAlignment="1">
      <alignment/>
    </xf>
    <xf numFmtId="0" fontId="5" fillId="34" borderId="81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5" borderId="82" xfId="0" applyFont="1" applyFill="1" applyBorder="1" applyAlignment="1">
      <alignment horizontal="center"/>
    </xf>
    <xf numFmtId="1" fontId="5" fillId="35" borderId="83" xfId="0" applyNumberFormat="1" applyFont="1" applyFill="1" applyBorder="1" applyAlignment="1">
      <alignment horizontal="center"/>
    </xf>
    <xf numFmtId="0" fontId="5" fillId="34" borderId="72" xfId="0" applyFont="1" applyFill="1" applyBorder="1" applyAlignment="1">
      <alignment/>
    </xf>
    <xf numFmtId="0" fontId="5" fillId="34" borderId="75" xfId="0" applyFont="1" applyFill="1" applyBorder="1" applyAlignment="1">
      <alignment/>
    </xf>
    <xf numFmtId="0" fontId="5" fillId="34" borderId="72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84" xfId="0" applyFont="1" applyFill="1" applyBorder="1" applyAlignment="1">
      <alignment horizontal="center"/>
    </xf>
    <xf numFmtId="0" fontId="5" fillId="34" borderId="85" xfId="0" applyFont="1" applyFill="1" applyBorder="1" applyAlignment="1">
      <alignment horizontal="center"/>
    </xf>
    <xf numFmtId="0" fontId="0" fillId="34" borderId="86" xfId="0" applyFill="1" applyBorder="1" applyAlignment="1">
      <alignment/>
    </xf>
    <xf numFmtId="0" fontId="0" fillId="34" borderId="84" xfId="0" applyFill="1" applyBorder="1" applyAlignment="1">
      <alignment/>
    </xf>
    <xf numFmtId="0" fontId="5" fillId="34" borderId="87" xfId="0" applyFont="1" applyFill="1" applyBorder="1" applyAlignment="1">
      <alignment horizontal="center"/>
    </xf>
    <xf numFmtId="0" fontId="9" fillId="34" borderId="75" xfId="0" applyFont="1" applyFill="1" applyBorder="1" applyAlignment="1">
      <alignment/>
    </xf>
    <xf numFmtId="0" fontId="9" fillId="34" borderId="50" xfId="0" applyFont="1" applyFill="1" applyBorder="1" applyAlignment="1">
      <alignment horizontal="center"/>
    </xf>
    <xf numFmtId="0" fontId="9" fillId="34" borderId="75" xfId="0" applyFont="1" applyFill="1" applyBorder="1" applyAlignment="1">
      <alignment horizontal="center"/>
    </xf>
    <xf numFmtId="0" fontId="9" fillId="34" borderId="84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9" fillId="34" borderId="88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178" fontId="10" fillId="36" borderId="13" xfId="0" applyNumberFormat="1" applyFont="1" applyFill="1" applyBorder="1" applyAlignment="1">
      <alignment horizontal="right"/>
    </xf>
    <xf numFmtId="0" fontId="10" fillId="36" borderId="90" xfId="0" applyFont="1" applyFill="1" applyBorder="1" applyAlignment="1">
      <alignment horizontal="center"/>
    </xf>
    <xf numFmtId="3" fontId="14" fillId="0" borderId="91" xfId="0" applyNumberFormat="1" applyFont="1" applyBorder="1" applyAlignment="1">
      <alignment vertical="center"/>
    </xf>
    <xf numFmtId="0" fontId="16" fillId="35" borderId="75" xfId="0" applyFont="1" applyFill="1" applyBorder="1" applyAlignment="1">
      <alignment vertical="center"/>
    </xf>
    <xf numFmtId="0" fontId="16" fillId="35" borderId="42" xfId="0" applyFont="1" applyFill="1" applyBorder="1" applyAlignment="1">
      <alignment vertical="center"/>
    </xf>
    <xf numFmtId="0" fontId="16" fillId="35" borderId="60" xfId="0" applyFont="1" applyFill="1" applyBorder="1" applyAlignment="1">
      <alignment vertical="center"/>
    </xf>
    <xf numFmtId="0" fontId="16" fillId="35" borderId="34" xfId="0" applyFont="1" applyFill="1" applyBorder="1" applyAlignment="1">
      <alignment vertical="center"/>
    </xf>
    <xf numFmtId="0" fontId="16" fillId="35" borderId="92" xfId="0" applyFont="1" applyFill="1" applyBorder="1" applyAlignment="1">
      <alignment horizontal="center" vertical="center"/>
    </xf>
    <xf numFmtId="0" fontId="16" fillId="35" borderId="55" xfId="0" applyFont="1" applyFill="1" applyBorder="1" applyAlignment="1">
      <alignment horizontal="center" vertical="center"/>
    </xf>
    <xf numFmtId="0" fontId="16" fillId="35" borderId="9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vertical="center"/>
    </xf>
    <xf numFmtId="0" fontId="16" fillId="34" borderId="94" xfId="0" applyFont="1" applyFill="1" applyBorder="1" applyAlignment="1">
      <alignment vertical="center"/>
    </xf>
    <xf numFmtId="0" fontId="5" fillId="34" borderId="72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14" fillId="34" borderId="2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vertical="center"/>
    </xf>
    <xf numFmtId="0" fontId="5" fillId="34" borderId="95" xfId="0" applyFont="1" applyFill="1" applyBorder="1" applyAlignment="1">
      <alignment vertical="center"/>
    </xf>
    <xf numFmtId="0" fontId="5" fillId="34" borderId="2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96" xfId="0" applyFont="1" applyFill="1" applyBorder="1" applyAlignment="1">
      <alignment horizontal="center"/>
    </xf>
    <xf numFmtId="0" fontId="5" fillId="34" borderId="94" xfId="0" applyFont="1" applyFill="1" applyBorder="1" applyAlignment="1">
      <alignment/>
    </xf>
    <xf numFmtId="0" fontId="5" fillId="34" borderId="97" xfId="0" applyFont="1" applyFill="1" applyBorder="1" applyAlignment="1">
      <alignment horizontal="center"/>
    </xf>
    <xf numFmtId="0" fontId="5" fillId="34" borderId="98" xfId="0" applyFont="1" applyFill="1" applyBorder="1" applyAlignment="1">
      <alignment horizontal="center"/>
    </xf>
    <xf numFmtId="3" fontId="5" fillId="35" borderId="99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/>
    </xf>
    <xf numFmtId="3" fontId="5" fillId="35" borderId="100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7" fillId="35" borderId="85" xfId="0" applyFont="1" applyFill="1" applyBorder="1" applyAlignment="1">
      <alignment/>
    </xf>
    <xf numFmtId="0" fontId="7" fillId="35" borderId="101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02" xfId="0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right"/>
    </xf>
    <xf numFmtId="0" fontId="7" fillId="35" borderId="85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right"/>
    </xf>
    <xf numFmtId="0" fontId="7" fillId="35" borderId="59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51" xfId="0" applyFill="1" applyBorder="1" applyAlignment="1">
      <alignment horizontal="right"/>
    </xf>
    <xf numFmtId="0" fontId="0" fillId="35" borderId="59" xfId="0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98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98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4" borderId="16" xfId="0" applyFont="1" applyFill="1" applyBorder="1" applyAlignment="1">
      <alignment horizontal="center"/>
    </xf>
    <xf numFmtId="3" fontId="5" fillId="37" borderId="72" xfId="0" applyNumberFormat="1" applyFont="1" applyFill="1" applyBorder="1" applyAlignment="1">
      <alignment/>
    </xf>
    <xf numFmtId="3" fontId="5" fillId="37" borderId="42" xfId="0" applyNumberFormat="1" applyFont="1" applyFill="1" applyBorder="1" applyAlignment="1">
      <alignment/>
    </xf>
    <xf numFmtId="0" fontId="5" fillId="37" borderId="42" xfId="0" applyFont="1" applyFill="1" applyBorder="1" applyAlignment="1">
      <alignment/>
    </xf>
    <xf numFmtId="0" fontId="5" fillId="37" borderId="103" xfId="0" applyFont="1" applyFill="1" applyBorder="1" applyAlignment="1">
      <alignment/>
    </xf>
    <xf numFmtId="0" fontId="5" fillId="37" borderId="75" xfId="0" applyFont="1" applyFill="1" applyBorder="1" applyAlignment="1">
      <alignment/>
    </xf>
    <xf numFmtId="0" fontId="5" fillId="37" borderId="104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51" xfId="0" applyFont="1" applyFill="1" applyBorder="1" applyAlignment="1">
      <alignment horizontal="right"/>
    </xf>
    <xf numFmtId="0" fontId="8" fillId="35" borderId="52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51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51" xfId="0" applyNumberFormat="1" applyFont="1" applyFill="1" applyBorder="1" applyAlignment="1">
      <alignment horizontal="center"/>
    </xf>
    <xf numFmtId="178" fontId="6" fillId="34" borderId="13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right"/>
    </xf>
    <xf numFmtId="3" fontId="26" fillId="0" borderId="105" xfId="0" applyNumberFormat="1" applyFont="1" applyBorder="1" applyAlignment="1">
      <alignment/>
    </xf>
    <xf numFmtId="178" fontId="26" fillId="0" borderId="43" xfId="0" applyNumberFormat="1" applyFont="1" applyBorder="1" applyAlignment="1">
      <alignment/>
    </xf>
    <xf numFmtId="178" fontId="26" fillId="0" borderId="23" xfId="0" applyNumberFormat="1" applyFont="1" applyBorder="1" applyAlignment="1">
      <alignment/>
    </xf>
    <xf numFmtId="179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180" fontId="26" fillId="33" borderId="23" xfId="0" applyNumberFormat="1" applyFont="1" applyFill="1" applyBorder="1" applyAlignment="1">
      <alignment/>
    </xf>
    <xf numFmtId="180" fontId="26" fillId="33" borderId="43" xfId="0" applyNumberFormat="1" applyFont="1" applyFill="1" applyBorder="1" applyAlignment="1">
      <alignment/>
    </xf>
    <xf numFmtId="3" fontId="18" fillId="0" borderId="44" xfId="0" applyNumberFormat="1" applyFont="1" applyBorder="1" applyAlignment="1">
      <alignment/>
    </xf>
    <xf numFmtId="3" fontId="5" fillId="35" borderId="93" xfId="0" applyNumberFormat="1" applyFont="1" applyFill="1" applyBorder="1" applyAlignment="1">
      <alignment horizontal="center"/>
    </xf>
    <xf numFmtId="3" fontId="5" fillId="35" borderId="55" xfId="0" applyNumberFormat="1" applyFont="1" applyFill="1" applyBorder="1" applyAlignment="1">
      <alignment horizontal="center"/>
    </xf>
    <xf numFmtId="0" fontId="10" fillId="33" borderId="106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/>
    </xf>
    <xf numFmtId="0" fontId="10" fillId="33" borderId="108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51" xfId="0" applyFont="1" applyFill="1" applyBorder="1" applyAlignment="1">
      <alignment horizontal="center"/>
    </xf>
    <xf numFmtId="0" fontId="14" fillId="34" borderId="10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right"/>
    </xf>
    <xf numFmtId="0" fontId="5" fillId="34" borderId="57" xfId="0" applyFont="1" applyFill="1" applyBorder="1" applyAlignment="1">
      <alignment horizontal="center"/>
    </xf>
    <xf numFmtId="0" fontId="5" fillId="34" borderId="91" xfId="0" applyFont="1" applyFill="1" applyBorder="1" applyAlignment="1">
      <alignment horizontal="center"/>
    </xf>
    <xf numFmtId="0" fontId="14" fillId="34" borderId="11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180" fontId="6" fillId="33" borderId="51" xfId="0" applyNumberFormat="1" applyFont="1" applyFill="1" applyBorder="1" applyAlignment="1">
      <alignment/>
    </xf>
    <xf numFmtId="180" fontId="6" fillId="33" borderId="52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26" fillId="0" borderId="118" xfId="0" applyNumberFormat="1" applyFont="1" applyBorder="1" applyAlignment="1">
      <alignment/>
    </xf>
    <xf numFmtId="3" fontId="26" fillId="0" borderId="119" xfId="0" applyNumberFormat="1" applyFont="1" applyBorder="1" applyAlignment="1">
      <alignment/>
    </xf>
    <xf numFmtId="180" fontId="26" fillId="33" borderId="38" xfId="0" applyNumberFormat="1" applyFont="1" applyFill="1" applyBorder="1" applyAlignment="1">
      <alignment/>
    </xf>
    <xf numFmtId="0" fontId="6" fillId="34" borderId="111" xfId="0" applyFont="1" applyFill="1" applyBorder="1" applyAlignment="1">
      <alignment horizontal="center"/>
    </xf>
    <xf numFmtId="0" fontId="6" fillId="34" borderId="112" xfId="0" applyFont="1" applyFill="1" applyBorder="1" applyAlignment="1">
      <alignment horizontal="center"/>
    </xf>
    <xf numFmtId="10" fontId="6" fillId="0" borderId="120" xfId="0" applyNumberFormat="1" applyFont="1" applyBorder="1" applyAlignment="1">
      <alignment/>
    </xf>
    <xf numFmtId="10" fontId="6" fillId="0" borderId="121" xfId="0" applyNumberFormat="1" applyFont="1" applyBorder="1" applyAlignment="1">
      <alignment/>
    </xf>
    <xf numFmtId="10" fontId="6" fillId="0" borderId="111" xfId="0" applyNumberFormat="1" applyFont="1" applyBorder="1" applyAlignment="1">
      <alignment/>
    </xf>
    <xf numFmtId="10" fontId="6" fillId="0" borderId="112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80" fontId="6" fillId="33" borderId="43" xfId="0" applyNumberFormat="1" applyFont="1" applyFill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34" borderId="111" xfId="0" applyNumberFormat="1" applyFont="1" applyFill="1" applyBorder="1" applyAlignment="1">
      <alignment horizontal="center"/>
    </xf>
    <xf numFmtId="178" fontId="6" fillId="34" borderId="112" xfId="0" applyNumberFormat="1" applyFont="1" applyFill="1" applyBorder="1" applyAlignment="1">
      <alignment horizontal="center"/>
    </xf>
    <xf numFmtId="3" fontId="6" fillId="0" borderId="120" xfId="0" applyNumberFormat="1" applyFont="1" applyBorder="1" applyAlignment="1">
      <alignment/>
    </xf>
    <xf numFmtId="178" fontId="6" fillId="0" borderId="121" xfId="0" applyNumberFormat="1" applyFont="1" applyBorder="1" applyAlignment="1">
      <alignment horizontal="center"/>
    </xf>
    <xf numFmtId="178" fontId="6" fillId="0" borderId="112" xfId="0" applyNumberFormat="1" applyFont="1" applyBorder="1" applyAlignment="1">
      <alignment/>
    </xf>
    <xf numFmtId="178" fontId="6" fillId="0" borderId="114" xfId="0" applyNumberFormat="1" applyFont="1" applyBorder="1" applyAlignment="1">
      <alignment/>
    </xf>
    <xf numFmtId="178" fontId="6" fillId="0" borderId="116" xfId="0" applyNumberFormat="1" applyFont="1" applyBorder="1" applyAlignment="1">
      <alignment/>
    </xf>
    <xf numFmtId="178" fontId="26" fillId="0" borderId="119" xfId="0" applyNumberFormat="1" applyFont="1" applyBorder="1" applyAlignment="1">
      <alignment/>
    </xf>
    <xf numFmtId="0" fontId="6" fillId="35" borderId="123" xfId="0" applyFont="1" applyFill="1" applyBorder="1" applyAlignment="1">
      <alignment horizontal="center"/>
    </xf>
    <xf numFmtId="0" fontId="6" fillId="35" borderId="124" xfId="0" applyFont="1" applyFill="1" applyBorder="1" applyAlignment="1">
      <alignment horizontal="right"/>
    </xf>
    <xf numFmtId="0" fontId="6" fillId="35" borderId="125" xfId="0" applyFont="1" applyFill="1" applyBorder="1" applyAlignment="1">
      <alignment horizontal="left"/>
    </xf>
    <xf numFmtId="0" fontId="6" fillId="35" borderId="111" xfId="0" applyFont="1" applyFill="1" applyBorder="1" applyAlignment="1">
      <alignment horizontal="center"/>
    </xf>
    <xf numFmtId="0" fontId="6" fillId="35" borderId="126" xfId="0" applyFont="1" applyFill="1" applyBorder="1" applyAlignment="1">
      <alignment horizontal="left"/>
    </xf>
    <xf numFmtId="0" fontId="8" fillId="35" borderId="113" xfId="0" applyFont="1" applyFill="1" applyBorder="1" applyAlignment="1">
      <alignment horizontal="center"/>
    </xf>
    <xf numFmtId="0" fontId="8" fillId="35" borderId="127" xfId="0" applyFont="1" applyFill="1" applyBorder="1" applyAlignment="1">
      <alignment horizontal="left"/>
    </xf>
    <xf numFmtId="0" fontId="8" fillId="35" borderId="115" xfId="0" applyFont="1" applyFill="1" applyBorder="1" applyAlignment="1">
      <alignment horizontal="center"/>
    </xf>
    <xf numFmtId="0" fontId="8" fillId="35" borderId="128" xfId="0" applyFont="1" applyFill="1" applyBorder="1" applyAlignment="1">
      <alignment horizontal="left"/>
    </xf>
    <xf numFmtId="0" fontId="8" fillId="35" borderId="111" xfId="0" applyFont="1" applyFill="1" applyBorder="1" applyAlignment="1">
      <alignment horizontal="center"/>
    </xf>
    <xf numFmtId="0" fontId="8" fillId="35" borderId="126" xfId="0" applyFont="1" applyFill="1" applyBorder="1" applyAlignment="1">
      <alignment horizontal="left"/>
    </xf>
    <xf numFmtId="0" fontId="8" fillId="35" borderId="122" xfId="0" applyFont="1" applyFill="1" applyBorder="1" applyAlignment="1">
      <alignment horizontal="center"/>
    </xf>
    <xf numFmtId="0" fontId="8" fillId="35" borderId="129" xfId="0" applyFont="1" applyFill="1" applyBorder="1" applyAlignment="1">
      <alignment horizontal="left"/>
    </xf>
    <xf numFmtId="3" fontId="26" fillId="0" borderId="130" xfId="0" applyNumberFormat="1" applyFont="1" applyBorder="1" applyAlignment="1">
      <alignment/>
    </xf>
    <xf numFmtId="178" fontId="26" fillId="0" borderId="27" xfId="0" applyNumberFormat="1" applyFont="1" applyBorder="1" applyAlignment="1">
      <alignment/>
    </xf>
    <xf numFmtId="3" fontId="26" fillId="0" borderId="131" xfId="0" applyNumberFormat="1" applyFont="1" applyBorder="1" applyAlignment="1">
      <alignment/>
    </xf>
    <xf numFmtId="178" fontId="26" fillId="0" borderId="132" xfId="0" applyNumberFormat="1" applyFont="1" applyBorder="1" applyAlignment="1">
      <alignment/>
    </xf>
    <xf numFmtId="179" fontId="26" fillId="0" borderId="132" xfId="0" applyNumberFormat="1" applyFont="1" applyBorder="1" applyAlignment="1">
      <alignment/>
    </xf>
    <xf numFmtId="3" fontId="26" fillId="0" borderId="132" xfId="0" applyNumberFormat="1" applyFont="1" applyBorder="1" applyAlignment="1">
      <alignment/>
    </xf>
    <xf numFmtId="178" fontId="26" fillId="0" borderId="116" xfId="0" applyNumberFormat="1" applyFont="1" applyBorder="1" applyAlignment="1">
      <alignment/>
    </xf>
    <xf numFmtId="180" fontId="26" fillId="33" borderId="132" xfId="0" applyNumberFormat="1" applyFont="1" applyFill="1" applyBorder="1" applyAlignment="1">
      <alignment/>
    </xf>
    <xf numFmtId="180" fontId="26" fillId="33" borderId="27" xfId="0" applyNumberFormat="1" applyFont="1" applyFill="1" applyBorder="1" applyAlignment="1">
      <alignment/>
    </xf>
    <xf numFmtId="3" fontId="26" fillId="0" borderId="116" xfId="0" applyNumberFormat="1" applyFont="1" applyBorder="1" applyAlignment="1">
      <alignment/>
    </xf>
    <xf numFmtId="180" fontId="26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3" xfId="0" applyFont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right"/>
    </xf>
    <xf numFmtId="0" fontId="0" fillId="35" borderId="59" xfId="0" applyFont="1" applyFill="1" applyBorder="1" applyAlignment="1">
      <alignment horizontal="left"/>
    </xf>
    <xf numFmtId="180" fontId="27" fillId="0" borderId="58" xfId="0" applyNumberFormat="1" applyFont="1" applyBorder="1" applyAlignment="1">
      <alignment/>
    </xf>
    <xf numFmtId="180" fontId="27" fillId="0" borderId="18" xfId="0" applyNumberFormat="1" applyFont="1" applyBorder="1" applyAlignment="1">
      <alignment/>
    </xf>
    <xf numFmtId="0" fontId="27" fillId="33" borderId="51" xfId="0" applyFont="1" applyFill="1" applyBorder="1" applyAlignment="1">
      <alignment/>
    </xf>
    <xf numFmtId="180" fontId="27" fillId="0" borderId="51" xfId="0" applyNumberFormat="1" applyFont="1" applyBorder="1" applyAlignment="1">
      <alignment/>
    </xf>
    <xf numFmtId="180" fontId="27" fillId="0" borderId="57" xfId="0" applyNumberFormat="1" applyFont="1" applyBorder="1" applyAlignment="1">
      <alignment/>
    </xf>
    <xf numFmtId="0" fontId="27" fillId="33" borderId="57" xfId="0" applyFont="1" applyFill="1" applyBorder="1" applyAlignment="1">
      <alignment/>
    </xf>
    <xf numFmtId="180" fontId="27" fillId="0" borderId="59" xfId="0" applyNumberFormat="1" applyFont="1" applyBorder="1" applyAlignment="1">
      <alignment/>
    </xf>
    <xf numFmtId="0" fontId="0" fillId="0" borderId="134" xfId="0" applyBorder="1" applyAlignment="1">
      <alignment/>
    </xf>
    <xf numFmtId="180" fontId="0" fillId="0" borderId="135" xfId="0" applyNumberFormat="1" applyBorder="1" applyAlignment="1">
      <alignment/>
    </xf>
    <xf numFmtId="180" fontId="0" fillId="0" borderId="136" xfId="0" applyNumberFormat="1" applyBorder="1" applyAlignment="1">
      <alignment/>
    </xf>
    <xf numFmtId="188" fontId="0" fillId="0" borderId="134" xfId="0" applyNumberFormat="1" applyBorder="1" applyAlignment="1">
      <alignment horizontal="right"/>
    </xf>
    <xf numFmtId="179" fontId="6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0" fillId="0" borderId="0" xfId="48" applyNumberFormat="1" applyFont="1" applyAlignment="1">
      <alignment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Alignment="1">
      <alignment horizontal="right"/>
    </xf>
    <xf numFmtId="3" fontId="28" fillId="0" borderId="137" xfId="0" applyNumberFormat="1" applyFont="1" applyBorder="1" applyAlignment="1">
      <alignment/>
    </xf>
    <xf numFmtId="3" fontId="28" fillId="0" borderId="105" xfId="0" applyNumberFormat="1" applyFont="1" applyBorder="1" applyAlignment="1">
      <alignment/>
    </xf>
    <xf numFmtId="3" fontId="28" fillId="36" borderId="138" xfId="0" applyNumberFormat="1" applyFont="1" applyFill="1" applyBorder="1" applyAlignment="1">
      <alignment/>
    </xf>
    <xf numFmtId="3" fontId="28" fillId="36" borderId="74" xfId="0" applyNumberFormat="1" applyFont="1" applyFill="1" applyBorder="1" applyAlignment="1">
      <alignment/>
    </xf>
    <xf numFmtId="187" fontId="28" fillId="36" borderId="139" xfId="0" applyNumberFormat="1" applyFont="1" applyFill="1" applyBorder="1" applyAlignment="1">
      <alignment/>
    </xf>
    <xf numFmtId="3" fontId="28" fillId="33" borderId="140" xfId="0" applyNumberFormat="1" applyFont="1" applyFill="1" applyBorder="1" applyAlignment="1">
      <alignment/>
    </xf>
    <xf numFmtId="3" fontId="28" fillId="0" borderId="141" xfId="0" applyNumberFormat="1" applyFont="1" applyBorder="1" applyAlignment="1">
      <alignment/>
    </xf>
    <xf numFmtId="3" fontId="28" fillId="33" borderId="142" xfId="0" applyNumberFormat="1" applyFont="1" applyFill="1" applyBorder="1" applyAlignment="1">
      <alignment/>
    </xf>
    <xf numFmtId="3" fontId="28" fillId="33" borderId="143" xfId="0" applyNumberFormat="1" applyFont="1" applyFill="1" applyBorder="1" applyAlignment="1">
      <alignment/>
    </xf>
    <xf numFmtId="3" fontId="28" fillId="36" borderId="144" xfId="0" applyNumberFormat="1" applyFont="1" applyFill="1" applyBorder="1" applyAlignment="1">
      <alignment/>
    </xf>
    <xf numFmtId="3" fontId="28" fillId="33" borderId="145" xfId="0" applyNumberFormat="1" applyFont="1" applyFill="1" applyBorder="1" applyAlignment="1">
      <alignment/>
    </xf>
    <xf numFmtId="3" fontId="28" fillId="0" borderId="145" xfId="0" applyNumberFormat="1" applyFont="1" applyBorder="1" applyAlignment="1">
      <alignment/>
    </xf>
    <xf numFmtId="0" fontId="5" fillId="34" borderId="146" xfId="0" applyFont="1" applyFill="1" applyBorder="1" applyAlignment="1">
      <alignment/>
    </xf>
    <xf numFmtId="0" fontId="5" fillId="34" borderId="147" xfId="0" applyFont="1" applyFill="1" applyBorder="1" applyAlignment="1">
      <alignment horizontal="center"/>
    </xf>
    <xf numFmtId="3" fontId="5" fillId="0" borderId="148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149" xfId="0" applyNumberFormat="1" applyFont="1" applyBorder="1" applyAlignment="1">
      <alignment/>
    </xf>
    <xf numFmtId="3" fontId="5" fillId="0" borderId="150" xfId="0" applyNumberFormat="1" applyFont="1" applyBorder="1" applyAlignment="1">
      <alignment/>
    </xf>
    <xf numFmtId="3" fontId="5" fillId="0" borderId="151" xfId="0" applyNumberFormat="1" applyFont="1" applyBorder="1" applyAlignment="1">
      <alignment/>
    </xf>
    <xf numFmtId="0" fontId="8" fillId="35" borderId="152" xfId="0" applyFont="1" applyFill="1" applyBorder="1" applyAlignment="1">
      <alignment horizontal="center"/>
    </xf>
    <xf numFmtId="0" fontId="8" fillId="35" borderId="153" xfId="0" applyFont="1" applyFill="1" applyBorder="1" applyAlignment="1">
      <alignment horizontal="right"/>
    </xf>
    <xf numFmtId="0" fontId="8" fillId="35" borderId="154" xfId="0" applyFont="1" applyFill="1" applyBorder="1" applyAlignment="1">
      <alignment horizontal="left"/>
    </xf>
    <xf numFmtId="3" fontId="26" fillId="0" borderId="155" xfId="0" applyNumberFormat="1" applyFont="1" applyBorder="1" applyAlignment="1">
      <alignment/>
    </xf>
    <xf numFmtId="178" fontId="26" fillId="0" borderId="156" xfId="0" applyNumberFormat="1" applyFont="1" applyBorder="1" applyAlignment="1">
      <alignment/>
    </xf>
    <xf numFmtId="3" fontId="26" fillId="0" borderId="134" xfId="0" applyNumberFormat="1" applyFont="1" applyBorder="1" applyAlignment="1">
      <alignment/>
    </xf>
    <xf numFmtId="187" fontId="26" fillId="0" borderId="135" xfId="0" applyNumberFormat="1" applyFont="1" applyBorder="1" applyAlignment="1">
      <alignment/>
    </xf>
    <xf numFmtId="179" fontId="26" fillId="0" borderId="135" xfId="0" applyNumberFormat="1" applyFont="1" applyBorder="1" applyAlignment="1">
      <alignment/>
    </xf>
    <xf numFmtId="3" fontId="26" fillId="0" borderId="135" xfId="0" applyNumberFormat="1" applyFont="1" applyBorder="1" applyAlignment="1">
      <alignment/>
    </xf>
    <xf numFmtId="187" fontId="26" fillId="0" borderId="136" xfId="0" applyNumberFormat="1" applyFont="1" applyBorder="1" applyAlignment="1">
      <alignment/>
    </xf>
    <xf numFmtId="180" fontId="26" fillId="33" borderId="135" xfId="0" applyNumberFormat="1" applyFont="1" applyFill="1" applyBorder="1" applyAlignment="1">
      <alignment/>
    </xf>
    <xf numFmtId="180" fontId="26" fillId="33" borderId="156" xfId="0" applyNumberFormat="1" applyFont="1" applyFill="1" applyBorder="1" applyAlignment="1">
      <alignment/>
    </xf>
    <xf numFmtId="3" fontId="26" fillId="0" borderId="136" xfId="0" applyNumberFormat="1" applyFont="1" applyBorder="1" applyAlignment="1">
      <alignment/>
    </xf>
    <xf numFmtId="180" fontId="26" fillId="33" borderId="153" xfId="0" applyNumberFormat="1" applyFont="1" applyFill="1" applyBorder="1" applyAlignment="1">
      <alignment/>
    </xf>
    <xf numFmtId="180" fontId="26" fillId="33" borderId="157" xfId="0" applyNumberFormat="1" applyFont="1" applyFill="1" applyBorder="1" applyAlignment="1">
      <alignment/>
    </xf>
    <xf numFmtId="187" fontId="0" fillId="0" borderId="0" xfId="42" applyNumberFormat="1" applyFont="1" applyAlignment="1">
      <alignment/>
    </xf>
    <xf numFmtId="3" fontId="5" fillId="0" borderId="94" xfId="0" applyNumberFormat="1" applyFont="1" applyBorder="1" applyAlignment="1">
      <alignment/>
    </xf>
    <xf numFmtId="187" fontId="5" fillId="0" borderId="55" xfId="0" applyNumberFormat="1" applyFont="1" applyBorder="1" applyAlignment="1">
      <alignment/>
    </xf>
    <xf numFmtId="3" fontId="5" fillId="0" borderId="158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187" fontId="5" fillId="0" borderId="93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2" applyNumberFormat="1" applyFont="1" applyAlignment="1">
      <alignment/>
    </xf>
    <xf numFmtId="187" fontId="28" fillId="36" borderId="139" xfId="42" applyNumberFormat="1" applyFont="1" applyFill="1" applyBorder="1" applyAlignment="1">
      <alignment/>
    </xf>
    <xf numFmtId="0" fontId="8" fillId="35" borderId="153" xfId="0" applyFont="1" applyFill="1" applyBorder="1" applyAlignment="1">
      <alignment horizontal="left"/>
    </xf>
    <xf numFmtId="180" fontId="26" fillId="33" borderId="15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5" borderId="16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right"/>
    </xf>
    <xf numFmtId="0" fontId="19" fillId="35" borderId="59" xfId="0" applyFont="1" applyFill="1" applyBorder="1" applyAlignment="1">
      <alignment horizontal="left"/>
    </xf>
    <xf numFmtId="0" fontId="7" fillId="33" borderId="159" xfId="0" applyFont="1" applyFill="1" applyBorder="1" applyAlignment="1">
      <alignment/>
    </xf>
    <xf numFmtId="0" fontId="27" fillId="33" borderId="159" xfId="0" applyFont="1" applyFill="1" applyBorder="1" applyAlignment="1">
      <alignment/>
    </xf>
    <xf numFmtId="0" fontId="5" fillId="34" borderId="160" xfId="0" applyFont="1" applyFill="1" applyBorder="1" applyAlignment="1">
      <alignment horizontal="center"/>
    </xf>
    <xf numFmtId="3" fontId="18" fillId="0" borderId="55" xfId="0" applyNumberFormat="1" applyFont="1" applyBorder="1" applyAlignment="1">
      <alignment vertical="center"/>
    </xf>
    <xf numFmtId="3" fontId="18" fillId="0" borderId="93" xfId="0" applyNumberFormat="1" applyFont="1" applyBorder="1" applyAlignment="1">
      <alignment vertical="center"/>
    </xf>
    <xf numFmtId="0" fontId="5" fillId="0" borderId="93" xfId="0" applyFont="1" applyBorder="1" applyAlignment="1">
      <alignment/>
    </xf>
    <xf numFmtId="0" fontId="5" fillId="0" borderId="92" xfId="0" applyFont="1" applyBorder="1" applyAlignment="1">
      <alignment/>
    </xf>
    <xf numFmtId="187" fontId="5" fillId="0" borderId="161" xfId="0" applyNumberFormat="1" applyFont="1" applyBorder="1" applyAlignment="1">
      <alignment/>
    </xf>
    <xf numFmtId="10" fontId="14" fillId="0" borderId="70" xfId="0" applyNumberFormat="1" applyFont="1" applyBorder="1" applyAlignment="1">
      <alignment/>
    </xf>
    <xf numFmtId="10" fontId="14" fillId="0" borderId="162" xfId="0" applyNumberFormat="1" applyFont="1" applyBorder="1" applyAlignment="1">
      <alignment/>
    </xf>
    <xf numFmtId="10" fontId="14" fillId="0" borderId="158" xfId="0" applyNumberFormat="1" applyFont="1" applyBorder="1" applyAlignment="1">
      <alignment/>
    </xf>
    <xf numFmtId="10" fontId="14" fillId="0" borderId="163" xfId="0" applyNumberFormat="1" applyFont="1" applyBorder="1" applyAlignment="1">
      <alignment/>
    </xf>
    <xf numFmtId="10" fontId="14" fillId="0" borderId="164" xfId="0" applyNumberFormat="1" applyFont="1" applyBorder="1" applyAlignment="1">
      <alignment/>
    </xf>
    <xf numFmtId="10" fontId="14" fillId="0" borderId="165" xfId="0" applyNumberFormat="1" applyFont="1" applyBorder="1" applyAlignment="1">
      <alignment/>
    </xf>
    <xf numFmtId="3" fontId="28" fillId="0" borderId="138" xfId="0" applyNumberFormat="1" applyFont="1" applyBorder="1" applyAlignment="1">
      <alignment/>
    </xf>
    <xf numFmtId="187" fontId="28" fillId="0" borderId="166" xfId="0" applyNumberFormat="1" applyFont="1" applyBorder="1" applyAlignment="1">
      <alignment/>
    </xf>
    <xf numFmtId="3" fontId="28" fillId="0" borderId="167" xfId="0" applyNumberFormat="1" applyFont="1" applyBorder="1" applyAlignment="1">
      <alignment/>
    </xf>
    <xf numFmtId="3" fontId="28" fillId="0" borderId="166" xfId="0" applyNumberFormat="1" applyFont="1" applyBorder="1" applyAlignment="1">
      <alignment/>
    </xf>
    <xf numFmtId="3" fontId="28" fillId="0" borderId="168" xfId="0" applyNumberFormat="1" applyFont="1" applyBorder="1" applyAlignment="1">
      <alignment/>
    </xf>
    <xf numFmtId="3" fontId="28" fillId="0" borderId="169" xfId="0" applyNumberFormat="1" applyFont="1" applyBorder="1" applyAlignment="1">
      <alignment/>
    </xf>
    <xf numFmtId="187" fontId="28" fillId="0" borderId="23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8" fillId="0" borderId="81" xfId="0" applyNumberFormat="1" applyFont="1" applyBorder="1" applyAlignment="1">
      <alignment/>
    </xf>
    <xf numFmtId="187" fontId="28" fillId="0" borderId="23" xfId="0" applyNumberFormat="1" applyFont="1" applyBorder="1" applyAlignment="1">
      <alignment horizontal="center"/>
    </xf>
    <xf numFmtId="3" fontId="28" fillId="0" borderId="170" xfId="0" applyNumberFormat="1" applyFont="1" applyBorder="1" applyAlignment="1">
      <alignment/>
    </xf>
    <xf numFmtId="187" fontId="28" fillId="0" borderId="149" xfId="0" applyNumberFormat="1" applyFont="1" applyBorder="1" applyAlignment="1">
      <alignment/>
    </xf>
    <xf numFmtId="3" fontId="28" fillId="0" borderId="148" xfId="0" applyNumberFormat="1" applyFont="1" applyBorder="1" applyAlignment="1">
      <alignment/>
    </xf>
    <xf numFmtId="3" fontId="28" fillId="0" borderId="149" xfId="0" applyNumberFormat="1" applyFont="1" applyBorder="1" applyAlignment="1">
      <alignment/>
    </xf>
    <xf numFmtId="3" fontId="28" fillId="0" borderId="147" xfId="0" applyNumberFormat="1" applyFont="1" applyBorder="1" applyAlignment="1">
      <alignment/>
    </xf>
    <xf numFmtId="3" fontId="28" fillId="0" borderId="171" xfId="0" applyNumberFormat="1" applyFont="1" applyBorder="1" applyAlignment="1">
      <alignment/>
    </xf>
    <xf numFmtId="3" fontId="28" fillId="36" borderId="172" xfId="0" applyNumberFormat="1" applyFont="1" applyFill="1" applyBorder="1" applyAlignment="1">
      <alignment/>
    </xf>
    <xf numFmtId="187" fontId="28" fillId="36" borderId="166" xfId="0" applyNumberFormat="1" applyFont="1" applyFill="1" applyBorder="1" applyAlignment="1">
      <alignment/>
    </xf>
    <xf numFmtId="178" fontId="28" fillId="36" borderId="166" xfId="0" applyNumberFormat="1" applyFont="1" applyFill="1" applyBorder="1" applyAlignment="1">
      <alignment/>
    </xf>
    <xf numFmtId="178" fontId="28" fillId="0" borderId="166" xfId="0" applyNumberFormat="1" applyFont="1" applyBorder="1" applyAlignment="1">
      <alignment/>
    </xf>
    <xf numFmtId="3" fontId="28" fillId="36" borderId="173" xfId="0" applyNumberFormat="1" applyFont="1" applyFill="1" applyBorder="1" applyAlignment="1">
      <alignment/>
    </xf>
    <xf numFmtId="187" fontId="28" fillId="36" borderId="23" xfId="0" applyNumberFormat="1" applyFont="1" applyFill="1" applyBorder="1" applyAlignment="1">
      <alignment/>
    </xf>
    <xf numFmtId="178" fontId="28" fillId="36" borderId="23" xfId="0" applyNumberFormat="1" applyFont="1" applyFill="1" applyBorder="1" applyAlignment="1">
      <alignment/>
    </xf>
    <xf numFmtId="178" fontId="28" fillId="0" borderId="23" xfId="0" applyNumberFormat="1" applyFont="1" applyBorder="1" applyAlignment="1">
      <alignment/>
    </xf>
    <xf numFmtId="3" fontId="28" fillId="36" borderId="174" xfId="0" applyNumberFormat="1" applyFont="1" applyFill="1" applyBorder="1" applyAlignment="1">
      <alignment/>
    </xf>
    <xf numFmtId="178" fontId="28" fillId="36" borderId="149" xfId="0" applyNumberFormat="1" applyFont="1" applyFill="1" applyBorder="1" applyAlignment="1">
      <alignment/>
    </xf>
    <xf numFmtId="178" fontId="28" fillId="0" borderId="149" xfId="0" applyNumberFormat="1" applyFont="1" applyBorder="1" applyAlignment="1">
      <alignment/>
    </xf>
    <xf numFmtId="3" fontId="28" fillId="36" borderId="137" xfId="0" applyNumberFormat="1" applyFont="1" applyFill="1" applyBorder="1" applyAlignment="1">
      <alignment/>
    </xf>
    <xf numFmtId="3" fontId="28" fillId="36" borderId="105" xfId="0" applyNumberFormat="1" applyFont="1" applyFill="1" applyBorder="1" applyAlignment="1">
      <alignment/>
    </xf>
    <xf numFmtId="3" fontId="28" fillId="36" borderId="171" xfId="0" applyNumberFormat="1" applyFont="1" applyFill="1" applyBorder="1" applyAlignment="1">
      <alignment/>
    </xf>
    <xf numFmtId="3" fontId="28" fillId="36" borderId="145" xfId="0" applyNumberFormat="1" applyFont="1" applyFill="1" applyBorder="1" applyAlignment="1">
      <alignment/>
    </xf>
    <xf numFmtId="0" fontId="5" fillId="34" borderId="77" xfId="0" applyFont="1" applyFill="1" applyBorder="1" applyAlignment="1">
      <alignment/>
    </xf>
    <xf numFmtId="0" fontId="5" fillId="34" borderId="175" xfId="0" applyFont="1" applyFill="1" applyBorder="1" applyAlignment="1">
      <alignment horizontal="center"/>
    </xf>
    <xf numFmtId="3" fontId="28" fillId="36" borderId="169" xfId="0" applyNumberFormat="1" applyFont="1" applyFill="1" applyBorder="1" applyAlignment="1">
      <alignment/>
    </xf>
    <xf numFmtId="3" fontId="28" fillId="36" borderId="170" xfId="0" applyNumberFormat="1" applyFont="1" applyFill="1" applyBorder="1" applyAlignment="1">
      <alignment/>
    </xf>
    <xf numFmtId="0" fontId="5" fillId="34" borderId="88" xfId="0" applyFont="1" applyFill="1" applyBorder="1" applyAlignment="1">
      <alignment horizontal="center"/>
    </xf>
    <xf numFmtId="0" fontId="10" fillId="0" borderId="176" xfId="0" applyFont="1" applyBorder="1" applyAlignment="1">
      <alignment horizontal="center"/>
    </xf>
    <xf numFmtId="0" fontId="10" fillId="36" borderId="177" xfId="0" applyFont="1" applyFill="1" applyBorder="1" applyAlignment="1">
      <alignment horizontal="center"/>
    </xf>
    <xf numFmtId="0" fontId="10" fillId="36" borderId="148" xfId="0" applyFont="1" applyFill="1" applyBorder="1" applyAlignment="1">
      <alignment horizontal="right"/>
    </xf>
    <xf numFmtId="0" fontId="10" fillId="38" borderId="107" xfId="0" applyFont="1" applyFill="1" applyBorder="1" applyAlignment="1">
      <alignment horizontal="center"/>
    </xf>
    <xf numFmtId="0" fontId="10" fillId="38" borderId="108" xfId="0" applyFont="1" applyFill="1" applyBorder="1" applyAlignment="1">
      <alignment horizontal="center"/>
    </xf>
    <xf numFmtId="3" fontId="28" fillId="38" borderId="167" xfId="0" applyNumberFormat="1" applyFont="1" applyFill="1" applyBorder="1" applyAlignment="1">
      <alignment/>
    </xf>
    <xf numFmtId="3" fontId="28" fillId="38" borderId="43" xfId="0" applyNumberFormat="1" applyFont="1" applyFill="1" applyBorder="1" applyAlignment="1">
      <alignment/>
    </xf>
    <xf numFmtId="3" fontId="28" fillId="38" borderId="148" xfId="0" applyNumberFormat="1" applyFont="1" applyFill="1" applyBorder="1" applyAlignment="1">
      <alignment/>
    </xf>
    <xf numFmtId="3" fontId="28" fillId="38" borderId="140" xfId="0" applyNumberFormat="1" applyFont="1" applyFill="1" applyBorder="1" applyAlignment="1">
      <alignment/>
    </xf>
    <xf numFmtId="3" fontId="28" fillId="38" borderId="178" xfId="0" applyNumberFormat="1" applyFont="1" applyFill="1" applyBorder="1" applyAlignment="1">
      <alignment/>
    </xf>
    <xf numFmtId="3" fontId="28" fillId="38" borderId="179" xfId="0" applyNumberFormat="1" applyFont="1" applyFill="1" applyBorder="1" applyAlignment="1">
      <alignment/>
    </xf>
    <xf numFmtId="3" fontId="28" fillId="38" borderId="180" xfId="0" applyNumberFormat="1" applyFont="1" applyFill="1" applyBorder="1" applyAlignment="1">
      <alignment/>
    </xf>
    <xf numFmtId="0" fontId="10" fillId="38" borderId="59" xfId="0" applyFont="1" applyFill="1" applyBorder="1" applyAlignment="1">
      <alignment horizontal="center"/>
    </xf>
    <xf numFmtId="3" fontId="28" fillId="38" borderId="168" xfId="0" applyNumberFormat="1" applyFont="1" applyFill="1" applyBorder="1" applyAlignment="1">
      <alignment/>
    </xf>
    <xf numFmtId="3" fontId="28" fillId="38" borderId="81" xfId="0" applyNumberFormat="1" applyFont="1" applyFill="1" applyBorder="1" applyAlignment="1">
      <alignment/>
    </xf>
    <xf numFmtId="3" fontId="28" fillId="38" borderId="147" xfId="0" applyNumberFormat="1" applyFont="1" applyFill="1" applyBorder="1" applyAlignment="1">
      <alignment/>
    </xf>
    <xf numFmtId="0" fontId="10" fillId="38" borderId="51" xfId="0" applyFont="1" applyFill="1" applyBorder="1" applyAlignment="1">
      <alignment horizontal="center"/>
    </xf>
    <xf numFmtId="3" fontId="28" fillId="38" borderId="145" xfId="0" applyNumberFormat="1" applyFont="1" applyFill="1" applyBorder="1" applyAlignment="1">
      <alignment/>
    </xf>
    <xf numFmtId="3" fontId="28" fillId="38" borderId="143" xfId="0" applyNumberFormat="1" applyFont="1" applyFill="1" applyBorder="1" applyAlignment="1">
      <alignment/>
    </xf>
    <xf numFmtId="0" fontId="5" fillId="34" borderId="181" xfId="0" applyFont="1" applyFill="1" applyBorder="1" applyAlignment="1">
      <alignment horizontal="center"/>
    </xf>
    <xf numFmtId="0" fontId="5" fillId="34" borderId="182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8" borderId="80" xfId="0" applyFont="1" applyFill="1" applyBorder="1" applyAlignment="1">
      <alignment horizontal="center"/>
    </xf>
    <xf numFmtId="3" fontId="28" fillId="38" borderId="150" xfId="0" applyNumberFormat="1" applyFont="1" applyFill="1" applyBorder="1" applyAlignment="1">
      <alignment/>
    </xf>
    <xf numFmtId="187" fontId="28" fillId="36" borderId="183" xfId="0" applyNumberFormat="1" applyFont="1" applyFill="1" applyBorder="1" applyAlignment="1">
      <alignment/>
    </xf>
    <xf numFmtId="178" fontId="28" fillId="0" borderId="183" xfId="0" applyNumberFormat="1" applyFont="1" applyBorder="1" applyAlignment="1">
      <alignment/>
    </xf>
    <xf numFmtId="3" fontId="28" fillId="33" borderId="184" xfId="0" applyNumberFormat="1" applyFont="1" applyFill="1" applyBorder="1" applyAlignment="1">
      <alignment/>
    </xf>
    <xf numFmtId="187" fontId="28" fillId="0" borderId="183" xfId="0" applyNumberFormat="1" applyFont="1" applyBorder="1" applyAlignment="1">
      <alignment/>
    </xf>
    <xf numFmtId="3" fontId="28" fillId="38" borderId="184" xfId="0" applyNumberFormat="1" applyFont="1" applyFill="1" applyBorder="1" applyAlignment="1">
      <alignment/>
    </xf>
    <xf numFmtId="187" fontId="28" fillId="0" borderId="183" xfId="42" applyNumberFormat="1" applyFont="1" applyBorder="1" applyAlignment="1">
      <alignment/>
    </xf>
    <xf numFmtId="3" fontId="28" fillId="38" borderId="182" xfId="0" applyNumberFormat="1" applyFont="1" applyFill="1" applyBorder="1" applyAlignment="1">
      <alignment/>
    </xf>
    <xf numFmtId="3" fontId="28" fillId="38" borderId="185" xfId="0" applyNumberFormat="1" applyFont="1" applyFill="1" applyBorder="1" applyAlignment="1">
      <alignment/>
    </xf>
    <xf numFmtId="3" fontId="28" fillId="38" borderId="186" xfId="0" applyNumberFormat="1" applyFont="1" applyFill="1" applyBorder="1" applyAlignment="1">
      <alignment/>
    </xf>
    <xf numFmtId="3" fontId="28" fillId="0" borderId="187" xfId="0" applyNumberFormat="1" applyFont="1" applyBorder="1" applyAlignment="1">
      <alignment/>
    </xf>
    <xf numFmtId="3" fontId="28" fillId="0" borderId="188" xfId="0" applyNumberFormat="1" applyFont="1" applyBorder="1" applyAlignment="1">
      <alignment/>
    </xf>
    <xf numFmtId="3" fontId="28" fillId="0" borderId="189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132" xfId="0" applyNumberFormat="1" applyFont="1" applyBorder="1" applyAlignment="1">
      <alignment/>
    </xf>
    <xf numFmtId="3" fontId="18" fillId="0" borderId="190" xfId="0" applyNumberFormat="1" applyFont="1" applyBorder="1" applyAlignment="1">
      <alignment/>
    </xf>
    <xf numFmtId="3" fontId="18" fillId="0" borderId="191" xfId="0" applyNumberFormat="1" applyFont="1" applyBorder="1" applyAlignment="1">
      <alignment/>
    </xf>
    <xf numFmtId="0" fontId="16" fillId="35" borderId="99" xfId="0" applyFont="1" applyFill="1" applyBorder="1" applyAlignment="1">
      <alignment vertical="center"/>
    </xf>
    <xf numFmtId="0" fontId="16" fillId="35" borderId="100" xfId="0" applyFont="1" applyFill="1" applyBorder="1" applyAlignment="1">
      <alignment horizontal="center" vertical="center"/>
    </xf>
    <xf numFmtId="3" fontId="18" fillId="0" borderId="130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192" xfId="0" applyNumberFormat="1" applyFont="1" applyBorder="1" applyAlignment="1">
      <alignment/>
    </xf>
    <xf numFmtId="3" fontId="18" fillId="0" borderId="193" xfId="0" applyNumberFormat="1" applyFont="1" applyBorder="1" applyAlignment="1">
      <alignment/>
    </xf>
    <xf numFmtId="3" fontId="18" fillId="0" borderId="194" xfId="0" applyNumberFormat="1" applyFont="1" applyBorder="1" applyAlignment="1">
      <alignment/>
    </xf>
    <xf numFmtId="3" fontId="18" fillId="0" borderId="195" xfId="0" applyNumberFormat="1" applyFont="1" applyBorder="1" applyAlignment="1">
      <alignment/>
    </xf>
    <xf numFmtId="0" fontId="16" fillId="34" borderId="77" xfId="0" applyFont="1" applyFill="1" applyBorder="1" applyAlignment="1">
      <alignment vertical="center"/>
    </xf>
    <xf numFmtId="0" fontId="16" fillId="34" borderId="133" xfId="0" applyFont="1" applyFill="1" applyBorder="1" applyAlignment="1">
      <alignment vertical="center"/>
    </xf>
    <xf numFmtId="0" fontId="5" fillId="34" borderId="104" xfId="0" applyFont="1" applyFill="1" applyBorder="1" applyAlignment="1">
      <alignment horizontal="center" vertical="center"/>
    </xf>
    <xf numFmtId="0" fontId="5" fillId="34" borderId="196" xfId="0" applyFont="1" applyFill="1" applyBorder="1" applyAlignment="1">
      <alignment horizontal="center" vertical="center"/>
    </xf>
    <xf numFmtId="0" fontId="5" fillId="34" borderId="197" xfId="0" applyFont="1" applyFill="1" applyBorder="1" applyAlignment="1">
      <alignment horizontal="center" vertical="center"/>
    </xf>
    <xf numFmtId="0" fontId="5" fillId="34" borderId="198" xfId="0" applyFont="1" applyFill="1" applyBorder="1" applyAlignment="1">
      <alignment horizontal="center" vertical="center"/>
    </xf>
    <xf numFmtId="0" fontId="5" fillId="34" borderId="199" xfId="0" applyFont="1" applyFill="1" applyBorder="1" applyAlignment="1">
      <alignment horizontal="center" vertical="center"/>
    </xf>
    <xf numFmtId="3" fontId="18" fillId="0" borderId="200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0" fontId="5" fillId="34" borderId="201" xfId="0" applyFont="1" applyFill="1" applyBorder="1" applyAlignment="1">
      <alignment horizontal="center" vertical="center"/>
    </xf>
    <xf numFmtId="3" fontId="14" fillId="0" borderId="202" xfId="0" applyNumberFormat="1" applyFont="1" applyBorder="1" applyAlignment="1">
      <alignment vertical="center"/>
    </xf>
    <xf numFmtId="3" fontId="18" fillId="0" borderId="203" xfId="0" applyNumberFormat="1" applyFont="1" applyBorder="1" applyAlignment="1">
      <alignment/>
    </xf>
    <xf numFmtId="3" fontId="18" fillId="0" borderId="204" xfId="0" applyNumberFormat="1" applyFont="1" applyBorder="1" applyAlignment="1">
      <alignment/>
    </xf>
    <xf numFmtId="3" fontId="18" fillId="0" borderId="205" xfId="0" applyNumberFormat="1" applyFont="1" applyBorder="1" applyAlignment="1">
      <alignment/>
    </xf>
    <xf numFmtId="0" fontId="5" fillId="37" borderId="77" xfId="0" applyFont="1" applyFill="1" applyBorder="1" applyAlignment="1">
      <alignment/>
    </xf>
    <xf numFmtId="3" fontId="5" fillId="0" borderId="185" xfId="0" applyNumberFormat="1" applyFont="1" applyBorder="1" applyAlignment="1">
      <alignment/>
    </xf>
    <xf numFmtId="3" fontId="5" fillId="0" borderId="175" xfId="0" applyNumberFormat="1" applyFont="1" applyBorder="1" applyAlignment="1">
      <alignment/>
    </xf>
    <xf numFmtId="3" fontId="5" fillId="0" borderId="206" xfId="0" applyNumberFormat="1" applyFont="1" applyBorder="1" applyAlignment="1">
      <alignment/>
    </xf>
    <xf numFmtId="3" fontId="5" fillId="0" borderId="207" xfId="0" applyNumberFormat="1" applyFont="1" applyBorder="1" applyAlignment="1">
      <alignment/>
    </xf>
    <xf numFmtId="3" fontId="5" fillId="0" borderId="133" xfId="0" applyNumberFormat="1" applyFont="1" applyBorder="1" applyAlignment="1">
      <alignment/>
    </xf>
    <xf numFmtId="3" fontId="48" fillId="0" borderId="27" xfId="0" applyNumberFormat="1" applyFont="1" applyBorder="1" applyAlignment="1">
      <alignment/>
    </xf>
    <xf numFmtId="3" fontId="48" fillId="0" borderId="116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7" xfId="0" applyNumberFormat="1" applyFont="1" applyBorder="1" applyAlignment="1">
      <alignment vertical="center"/>
    </xf>
    <xf numFmtId="3" fontId="28" fillId="0" borderId="200" xfId="0" applyNumberFormat="1" applyFont="1" applyBorder="1" applyAlignment="1">
      <alignment/>
    </xf>
    <xf numFmtId="3" fontId="28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/>
    </xf>
    <xf numFmtId="3" fontId="28" fillId="0" borderId="208" xfId="0" applyNumberFormat="1" applyFont="1" applyBorder="1" applyAlignment="1">
      <alignment/>
    </xf>
    <xf numFmtId="3" fontId="28" fillId="0" borderId="14" xfId="0" applyNumberFormat="1" applyFont="1" applyBorder="1" applyAlignment="1">
      <alignment vertical="center"/>
    </xf>
    <xf numFmtId="3" fontId="28" fillId="0" borderId="191" xfId="0" applyNumberFormat="1" applyFont="1" applyBorder="1" applyAlignment="1">
      <alignment vertical="center"/>
    </xf>
    <xf numFmtId="3" fontId="28" fillId="0" borderId="209" xfId="0" applyNumberFormat="1" applyFont="1" applyBorder="1" applyAlignment="1">
      <alignment/>
    </xf>
    <xf numFmtId="3" fontId="28" fillId="0" borderId="148" xfId="0" applyNumberFormat="1" applyFont="1" applyBorder="1" applyAlignment="1">
      <alignment vertical="center"/>
    </xf>
    <xf numFmtId="3" fontId="28" fillId="0" borderId="19" xfId="0" applyNumberFormat="1" applyFont="1" applyBorder="1" applyAlignment="1">
      <alignment/>
    </xf>
    <xf numFmtId="0" fontId="49" fillId="0" borderId="23" xfId="0" applyFont="1" applyBorder="1" applyAlignment="1">
      <alignment/>
    </xf>
    <xf numFmtId="3" fontId="5" fillId="35" borderId="34" xfId="0" applyNumberFormat="1" applyFont="1" applyFill="1" applyBorder="1" applyAlignment="1">
      <alignment/>
    </xf>
    <xf numFmtId="0" fontId="0" fillId="34" borderId="210" xfId="0" applyFill="1" applyBorder="1" applyAlignment="1">
      <alignment/>
    </xf>
    <xf numFmtId="3" fontId="5" fillId="35" borderId="47" xfId="0" applyNumberFormat="1" applyFont="1" applyFill="1" applyBorder="1" applyAlignment="1">
      <alignment horizontal="center"/>
    </xf>
    <xf numFmtId="0" fontId="5" fillId="37" borderId="60" xfId="0" applyFont="1" applyFill="1" applyBorder="1" applyAlignment="1">
      <alignment/>
    </xf>
    <xf numFmtId="3" fontId="5" fillId="0" borderId="132" xfId="0" applyNumberFormat="1" applyFont="1" applyBorder="1" applyAlignment="1">
      <alignment/>
    </xf>
    <xf numFmtId="3" fontId="5" fillId="0" borderId="211" xfId="0" applyNumberFormat="1" applyFont="1" applyBorder="1" applyAlignment="1">
      <alignment/>
    </xf>
    <xf numFmtId="3" fontId="5" fillId="0" borderId="212" xfId="0" applyNumberFormat="1" applyFont="1" applyBorder="1" applyAlignment="1">
      <alignment/>
    </xf>
    <xf numFmtId="187" fontId="5" fillId="0" borderId="213" xfId="0" applyNumberFormat="1" applyFont="1" applyFill="1" applyBorder="1" applyAlignment="1">
      <alignment/>
    </xf>
    <xf numFmtId="3" fontId="28" fillId="0" borderId="22" xfId="0" applyNumberFormat="1" applyFont="1" applyBorder="1" applyAlignment="1">
      <alignment vertical="center"/>
    </xf>
    <xf numFmtId="3" fontId="28" fillId="0" borderId="51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3" fontId="28" fillId="0" borderId="57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28" fillId="0" borderId="50" xfId="0" applyNumberFormat="1" applyFont="1" applyBorder="1" applyAlignment="1">
      <alignment vertical="center"/>
    </xf>
    <xf numFmtId="3" fontId="28" fillId="0" borderId="150" xfId="0" applyNumberFormat="1" applyFont="1" applyBorder="1" applyAlignment="1">
      <alignment vertical="center"/>
    </xf>
    <xf numFmtId="3" fontId="28" fillId="0" borderId="60" xfId="0" applyNumberFormat="1" applyFont="1" applyBorder="1" applyAlignment="1">
      <alignment/>
    </xf>
    <xf numFmtId="3" fontId="28" fillId="0" borderId="190" xfId="0" applyNumberFormat="1" applyFont="1" applyBorder="1" applyAlignment="1">
      <alignment/>
    </xf>
    <xf numFmtId="3" fontId="28" fillId="0" borderId="132" xfId="0" applyNumberFormat="1" applyFont="1" applyBorder="1" applyAlignment="1">
      <alignment/>
    </xf>
    <xf numFmtId="3" fontId="28" fillId="0" borderId="192" xfId="0" applyNumberFormat="1" applyFont="1" applyBorder="1" applyAlignment="1">
      <alignment vertical="center"/>
    </xf>
    <xf numFmtId="3" fontId="28" fillId="0" borderId="56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8" fillId="0" borderId="214" xfId="0" applyNumberFormat="1" applyFont="1" applyBorder="1" applyAlignment="1">
      <alignment/>
    </xf>
    <xf numFmtId="3" fontId="28" fillId="0" borderId="215" xfId="0" applyNumberFormat="1" applyFont="1" applyBorder="1" applyAlignment="1">
      <alignment vertical="center"/>
    </xf>
    <xf numFmtId="3" fontId="28" fillId="0" borderId="2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217" xfId="0" applyNumberFormat="1" applyFont="1" applyFill="1" applyBorder="1" applyAlignment="1">
      <alignment/>
    </xf>
    <xf numFmtId="3" fontId="5" fillId="37" borderId="94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/>
    </xf>
    <xf numFmtId="3" fontId="5" fillId="37" borderId="218" xfId="0" applyNumberFormat="1" applyFont="1" applyFill="1" applyBorder="1" applyAlignment="1">
      <alignment horizontal="center"/>
    </xf>
    <xf numFmtId="3" fontId="5" fillId="37" borderId="92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 shrinkToFit="1"/>
    </xf>
    <xf numFmtId="3" fontId="5" fillId="37" borderId="93" xfId="0" applyNumberFormat="1" applyFont="1" applyFill="1" applyBorder="1" applyAlignment="1">
      <alignment horizontal="center" shrinkToFit="1"/>
    </xf>
    <xf numFmtId="3" fontId="5" fillId="37" borderId="133" xfId="0" applyNumberFormat="1" applyFont="1" applyFill="1" applyBorder="1" applyAlignment="1">
      <alignment horizontal="center" shrinkToFit="1"/>
    </xf>
    <xf numFmtId="3" fontId="5" fillId="37" borderId="161" xfId="0" applyNumberFormat="1" applyFont="1" applyFill="1" applyBorder="1" applyAlignment="1">
      <alignment horizontal="center"/>
    </xf>
    <xf numFmtId="187" fontId="5" fillId="0" borderId="196" xfId="0" applyNumberFormat="1" applyFont="1" applyFill="1" applyBorder="1" applyAlignment="1">
      <alignment/>
    </xf>
    <xf numFmtId="187" fontId="5" fillId="0" borderId="219" xfId="0" applyNumberFormat="1" applyFont="1" applyFill="1" applyBorder="1" applyAlignment="1">
      <alignment/>
    </xf>
    <xf numFmtId="187" fontId="5" fillId="0" borderId="198" xfId="0" applyNumberFormat="1" applyFont="1" applyFill="1" applyBorder="1" applyAlignment="1">
      <alignment/>
    </xf>
    <xf numFmtId="187" fontId="5" fillId="0" borderId="220" xfId="0" applyNumberFormat="1" applyFont="1" applyFill="1" applyBorder="1" applyAlignment="1">
      <alignment/>
    </xf>
    <xf numFmtId="3" fontId="5" fillId="0" borderId="221" xfId="0" applyNumberFormat="1" applyFont="1" applyBorder="1" applyAlignment="1">
      <alignment/>
    </xf>
    <xf numFmtId="0" fontId="5" fillId="34" borderId="222" xfId="0" applyFont="1" applyFill="1" applyBorder="1" applyAlignment="1">
      <alignment horizontal="center"/>
    </xf>
    <xf numFmtId="0" fontId="49" fillId="0" borderId="93" xfId="0" applyFont="1" applyBorder="1" applyAlignment="1">
      <alignment/>
    </xf>
    <xf numFmtId="3" fontId="28" fillId="0" borderId="49" xfId="0" applyNumberFormat="1" applyFont="1" applyBorder="1" applyAlignment="1">
      <alignment vertical="center"/>
    </xf>
    <xf numFmtId="3" fontId="28" fillId="0" borderId="19" xfId="0" applyNumberFormat="1" applyFont="1" applyBorder="1" applyAlignment="1">
      <alignment vertical="center"/>
    </xf>
    <xf numFmtId="187" fontId="5" fillId="0" borderId="199" xfId="0" applyNumberFormat="1" applyFont="1" applyFill="1" applyBorder="1" applyAlignment="1">
      <alignment/>
    </xf>
    <xf numFmtId="3" fontId="26" fillId="0" borderId="223" xfId="0" applyNumberFormat="1" applyFont="1" applyBorder="1" applyAlignment="1">
      <alignment/>
    </xf>
    <xf numFmtId="178" fontId="26" fillId="0" borderId="224" xfId="0" applyNumberFormat="1" applyFont="1" applyBorder="1" applyAlignment="1">
      <alignment/>
    </xf>
    <xf numFmtId="187" fontId="26" fillId="0" borderId="225" xfId="0" applyNumberFormat="1" applyFont="1" applyBorder="1" applyAlignment="1">
      <alignment/>
    </xf>
    <xf numFmtId="179" fontId="26" fillId="0" borderId="225" xfId="0" applyNumberFormat="1" applyFont="1" applyBorder="1" applyAlignment="1">
      <alignment/>
    </xf>
    <xf numFmtId="3" fontId="26" fillId="0" borderId="225" xfId="0" applyNumberFormat="1" applyFont="1" applyBorder="1" applyAlignment="1">
      <alignment/>
    </xf>
    <xf numFmtId="187" fontId="26" fillId="0" borderId="226" xfId="0" applyNumberFormat="1" applyFont="1" applyBorder="1" applyAlignment="1">
      <alignment/>
    </xf>
    <xf numFmtId="3" fontId="26" fillId="0" borderId="227" xfId="0" applyNumberFormat="1" applyFont="1" applyBorder="1" applyAlignment="1">
      <alignment/>
    </xf>
    <xf numFmtId="180" fontId="26" fillId="33" borderId="225" xfId="0" applyNumberFormat="1" applyFont="1" applyFill="1" applyBorder="1" applyAlignment="1">
      <alignment/>
    </xf>
    <xf numFmtId="180" fontId="26" fillId="33" borderId="224" xfId="0" applyNumberFormat="1" applyFont="1" applyFill="1" applyBorder="1" applyAlignment="1">
      <alignment/>
    </xf>
    <xf numFmtId="3" fontId="26" fillId="0" borderId="226" xfId="0" applyNumberFormat="1" applyFont="1" applyBorder="1" applyAlignment="1">
      <alignment/>
    </xf>
    <xf numFmtId="3" fontId="26" fillId="0" borderId="64" xfId="0" applyNumberFormat="1" applyFont="1" applyBorder="1" applyAlignment="1">
      <alignment/>
    </xf>
    <xf numFmtId="178" fontId="26" fillId="0" borderId="228" xfId="0" applyNumberFormat="1" applyFont="1" applyBorder="1" applyAlignment="1">
      <alignment/>
    </xf>
    <xf numFmtId="187" fontId="26" fillId="0" borderId="65" xfId="0" applyNumberFormat="1" applyFont="1" applyBorder="1" applyAlignment="1">
      <alignment/>
    </xf>
    <xf numFmtId="179" fontId="26" fillId="0" borderId="65" xfId="0" applyNumberFormat="1" applyFont="1" applyBorder="1" applyAlignment="1">
      <alignment/>
    </xf>
    <xf numFmtId="3" fontId="26" fillId="0" borderId="65" xfId="0" applyNumberFormat="1" applyFont="1" applyBorder="1" applyAlignment="1">
      <alignment/>
    </xf>
    <xf numFmtId="187" fontId="26" fillId="0" borderId="66" xfId="0" applyNumberFormat="1" applyFont="1" applyBorder="1" applyAlignment="1">
      <alignment/>
    </xf>
    <xf numFmtId="3" fontId="26" fillId="0" borderId="229" xfId="0" applyNumberFormat="1" applyFont="1" applyBorder="1" applyAlignment="1">
      <alignment/>
    </xf>
    <xf numFmtId="180" fontId="26" fillId="33" borderId="65" xfId="0" applyNumberFormat="1" applyFont="1" applyFill="1" applyBorder="1" applyAlignment="1">
      <alignment/>
    </xf>
    <xf numFmtId="180" fontId="26" fillId="33" borderId="228" xfId="0" applyNumberFormat="1" applyFont="1" applyFill="1" applyBorder="1" applyAlignment="1">
      <alignment/>
    </xf>
    <xf numFmtId="3" fontId="26" fillId="0" borderId="66" xfId="0" applyNumberFormat="1" applyFont="1" applyBorder="1" applyAlignment="1">
      <alignment/>
    </xf>
    <xf numFmtId="0" fontId="8" fillId="35" borderId="230" xfId="0" applyFont="1" applyFill="1" applyBorder="1" applyAlignment="1">
      <alignment horizontal="center"/>
    </xf>
    <xf numFmtId="0" fontId="8" fillId="35" borderId="231" xfId="0" applyFont="1" applyFill="1" applyBorder="1" applyAlignment="1">
      <alignment horizontal="right"/>
    </xf>
    <xf numFmtId="0" fontId="8" fillId="35" borderId="231" xfId="0" applyFont="1" applyFill="1" applyBorder="1" applyAlignment="1">
      <alignment horizontal="left"/>
    </xf>
    <xf numFmtId="0" fontId="8" fillId="35" borderId="232" xfId="0" applyFont="1" applyFill="1" applyBorder="1" applyAlignment="1">
      <alignment horizontal="center"/>
    </xf>
    <xf numFmtId="0" fontId="8" fillId="35" borderId="233" xfId="0" applyFont="1" applyFill="1" applyBorder="1" applyAlignment="1">
      <alignment horizontal="right"/>
    </xf>
    <xf numFmtId="0" fontId="8" fillId="35" borderId="234" xfId="0" applyFont="1" applyFill="1" applyBorder="1" applyAlignment="1">
      <alignment horizontal="left"/>
    </xf>
    <xf numFmtId="0" fontId="6" fillId="35" borderId="123" xfId="0" applyFont="1" applyFill="1" applyBorder="1" applyAlignment="1">
      <alignment/>
    </xf>
    <xf numFmtId="0" fontId="6" fillId="35" borderId="124" xfId="0" applyFont="1" applyFill="1" applyBorder="1" applyAlignment="1">
      <alignment/>
    </xf>
    <xf numFmtId="0" fontId="6" fillId="35" borderId="235" xfId="0" applyFont="1" applyFill="1" applyBorder="1" applyAlignment="1">
      <alignment/>
    </xf>
    <xf numFmtId="3" fontId="6" fillId="34" borderId="124" xfId="0" applyNumberFormat="1" applyFont="1" applyFill="1" applyBorder="1" applyAlignment="1">
      <alignment/>
    </xf>
    <xf numFmtId="178" fontId="6" fillId="34" borderId="124" xfId="0" applyNumberFormat="1" applyFont="1" applyFill="1" applyBorder="1" applyAlignment="1">
      <alignment/>
    </xf>
    <xf numFmtId="0" fontId="6" fillId="34" borderId="124" xfId="0" applyFont="1" applyFill="1" applyBorder="1" applyAlignment="1">
      <alignment/>
    </xf>
    <xf numFmtId="0" fontId="6" fillId="34" borderId="236" xfId="0" applyFont="1" applyFill="1" applyBorder="1" applyAlignment="1">
      <alignment/>
    </xf>
    <xf numFmtId="0" fontId="6" fillId="35" borderId="11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3" borderId="237" xfId="0" applyFont="1" applyFill="1" applyBorder="1" applyAlignment="1">
      <alignment/>
    </xf>
    <xf numFmtId="0" fontId="7" fillId="33" borderId="238" xfId="0" applyFont="1" applyFill="1" applyBorder="1" applyAlignment="1">
      <alignment/>
    </xf>
    <xf numFmtId="180" fontId="7" fillId="0" borderId="50" xfId="0" applyNumberFormat="1" applyFont="1" applyBorder="1" applyAlignment="1">
      <alignment/>
    </xf>
    <xf numFmtId="180" fontId="7" fillId="0" borderId="56" xfId="0" applyNumberFormat="1" applyFont="1" applyBorder="1" applyAlignment="1">
      <alignment/>
    </xf>
    <xf numFmtId="180" fontId="27" fillId="0" borderId="56" xfId="0" applyNumberFormat="1" applyFont="1" applyBorder="1" applyAlignment="1">
      <alignment/>
    </xf>
    <xf numFmtId="0" fontId="7" fillId="33" borderId="238" xfId="0" applyFont="1" applyFill="1" applyBorder="1" applyAlignment="1">
      <alignment horizontal="center" vertical="center"/>
    </xf>
    <xf numFmtId="0" fontId="7" fillId="33" borderId="239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/>
    </xf>
    <xf numFmtId="0" fontId="7" fillId="34" borderId="24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0" fillId="34" borderId="241" xfId="0" applyFill="1" applyBorder="1" applyAlignment="1">
      <alignment horizontal="center"/>
    </xf>
    <xf numFmtId="0" fontId="0" fillId="34" borderId="242" xfId="0" applyFill="1" applyBorder="1" applyAlignment="1">
      <alignment horizontal="center"/>
    </xf>
    <xf numFmtId="3" fontId="7" fillId="33" borderId="85" xfId="0" applyNumberFormat="1" applyFont="1" applyFill="1" applyBorder="1" applyAlignment="1">
      <alignment/>
    </xf>
    <xf numFmtId="3" fontId="7" fillId="33" borderId="59" xfId="0" applyNumberFormat="1" applyFont="1" applyFill="1" applyBorder="1" applyAlignment="1">
      <alignment/>
    </xf>
    <xf numFmtId="3" fontId="27" fillId="33" borderId="59" xfId="0" applyNumberFormat="1" applyFont="1" applyFill="1" applyBorder="1" applyAlignment="1">
      <alignment/>
    </xf>
    <xf numFmtId="0" fontId="7" fillId="34" borderId="27" xfId="0" applyFont="1" applyFill="1" applyBorder="1" applyAlignment="1">
      <alignment horizontal="center" vertical="center"/>
    </xf>
    <xf numFmtId="0" fontId="7" fillId="34" borderId="242" xfId="0" applyFont="1" applyFill="1" applyBorder="1" applyAlignment="1">
      <alignment horizontal="center" vertical="center"/>
    </xf>
    <xf numFmtId="0" fontId="7" fillId="34" borderId="151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/>
    </xf>
    <xf numFmtId="0" fontId="50" fillId="33" borderId="57" xfId="0" applyFont="1" applyFill="1" applyBorder="1" applyAlignment="1">
      <alignment/>
    </xf>
    <xf numFmtId="0" fontId="51" fillId="33" borderId="57" xfId="0" applyFont="1" applyFill="1" applyBorder="1" applyAlignment="1">
      <alignment/>
    </xf>
    <xf numFmtId="188" fontId="6" fillId="0" borderId="0" xfId="0" applyNumberFormat="1" applyFont="1" applyAlignment="1">
      <alignment/>
    </xf>
    <xf numFmtId="0" fontId="0" fillId="34" borderId="75" xfId="0" applyFill="1" applyBorder="1" applyAlignment="1">
      <alignment/>
    </xf>
    <xf numFmtId="3" fontId="5" fillId="0" borderId="92" xfId="0" applyNumberFormat="1" applyFont="1" applyBorder="1" applyAlignment="1">
      <alignment/>
    </xf>
    <xf numFmtId="0" fontId="5" fillId="35" borderId="104" xfId="0" applyFont="1" applyFill="1" applyBorder="1" applyAlignment="1">
      <alignment/>
    </xf>
    <xf numFmtId="0" fontId="5" fillId="35" borderId="201" xfId="0" applyFont="1" applyFill="1" applyBorder="1" applyAlignment="1">
      <alignment horizontal="center"/>
    </xf>
    <xf numFmtId="0" fontId="5" fillId="35" borderId="201" xfId="0" applyFont="1" applyFill="1" applyBorder="1" applyAlignment="1">
      <alignment/>
    </xf>
    <xf numFmtId="0" fontId="5" fillId="35" borderId="196" xfId="0" applyFont="1" applyFill="1" applyBorder="1" applyAlignment="1">
      <alignment horizontal="center"/>
    </xf>
    <xf numFmtId="1" fontId="5" fillId="35" borderId="196" xfId="0" applyNumberFormat="1" applyFont="1" applyFill="1" applyBorder="1" applyAlignment="1">
      <alignment horizontal="center"/>
    </xf>
    <xf numFmtId="1" fontId="5" fillId="35" borderId="220" xfId="0" applyNumberFormat="1" applyFont="1" applyFill="1" applyBorder="1" applyAlignment="1">
      <alignment horizontal="center"/>
    </xf>
    <xf numFmtId="0" fontId="5" fillId="35" borderId="161" xfId="0" applyFont="1" applyFill="1" applyBorder="1" applyAlignment="1">
      <alignment horizontal="center"/>
    </xf>
    <xf numFmtId="3" fontId="28" fillId="0" borderId="243" xfId="0" applyNumberFormat="1" applyFont="1" applyBorder="1" applyAlignment="1">
      <alignment/>
    </xf>
    <xf numFmtId="3" fontId="28" fillId="0" borderId="91" xfId="0" applyNumberFormat="1" applyFont="1" applyBorder="1" applyAlignment="1">
      <alignment/>
    </xf>
    <xf numFmtId="3" fontId="28" fillId="0" borderId="244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44" xfId="0" applyFont="1" applyBorder="1" applyAlignment="1">
      <alignment horizontal="right"/>
    </xf>
    <xf numFmtId="178" fontId="28" fillId="0" borderId="243" xfId="0" applyNumberFormat="1" applyFont="1" applyBorder="1" applyAlignment="1">
      <alignment/>
    </xf>
    <xf numFmtId="178" fontId="28" fillId="0" borderId="91" xfId="0" applyNumberFormat="1" applyFont="1" applyBorder="1" applyAlignment="1">
      <alignment/>
    </xf>
    <xf numFmtId="178" fontId="28" fillId="0" borderId="244" xfId="0" applyNumberFormat="1" applyFont="1" applyBorder="1" applyAlignment="1">
      <alignment/>
    </xf>
    <xf numFmtId="187" fontId="28" fillId="0" borderId="245" xfId="42" applyNumberFormat="1" applyFont="1" applyBorder="1" applyAlignment="1">
      <alignment/>
    </xf>
    <xf numFmtId="0" fontId="5" fillId="34" borderId="86" xfId="0" applyFont="1" applyFill="1" applyBorder="1" applyAlignment="1">
      <alignment horizontal="center"/>
    </xf>
    <xf numFmtId="0" fontId="5" fillId="34" borderId="246" xfId="0" applyFont="1" applyFill="1" applyBorder="1" applyAlignment="1">
      <alignment horizontal="center"/>
    </xf>
    <xf numFmtId="0" fontId="10" fillId="36" borderId="148" xfId="0" applyFont="1" applyFill="1" applyBorder="1" applyAlignment="1">
      <alignment horizontal="center"/>
    </xf>
    <xf numFmtId="0" fontId="0" fillId="34" borderId="175" xfId="0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187" fontId="28" fillId="0" borderId="243" xfId="0" applyNumberFormat="1" applyFont="1" applyBorder="1" applyAlignment="1">
      <alignment/>
    </xf>
    <xf numFmtId="187" fontId="28" fillId="0" borderId="91" xfId="0" applyNumberFormat="1" applyFont="1" applyBorder="1" applyAlignment="1">
      <alignment/>
    </xf>
    <xf numFmtId="187" fontId="28" fillId="0" borderId="245" xfId="0" applyNumberFormat="1" applyFont="1" applyBorder="1" applyAlignment="1">
      <alignment/>
    </xf>
    <xf numFmtId="3" fontId="28" fillId="38" borderId="247" xfId="0" applyNumberFormat="1" applyFont="1" applyFill="1" applyBorder="1" applyAlignment="1">
      <alignment/>
    </xf>
    <xf numFmtId="3" fontId="28" fillId="38" borderId="107" xfId="0" applyNumberFormat="1" applyFont="1" applyFill="1" applyBorder="1" applyAlignment="1">
      <alignment/>
    </xf>
    <xf numFmtId="3" fontId="28" fillId="38" borderId="248" xfId="0" applyNumberFormat="1" applyFont="1" applyFill="1" applyBorder="1" applyAlignment="1">
      <alignment/>
    </xf>
    <xf numFmtId="0" fontId="10" fillId="36" borderId="249" xfId="0" applyFont="1" applyFill="1" applyBorder="1" applyAlignment="1">
      <alignment/>
    </xf>
    <xf numFmtId="0" fontId="10" fillId="36" borderId="180" xfId="0" applyFont="1" applyFill="1" applyBorder="1" applyAlignment="1">
      <alignment horizontal="right"/>
    </xf>
    <xf numFmtId="178" fontId="28" fillId="36" borderId="178" xfId="0" applyNumberFormat="1" applyFont="1" applyFill="1" applyBorder="1" applyAlignment="1">
      <alignment/>
    </xf>
    <xf numFmtId="178" fontId="28" fillId="36" borderId="179" xfId="0" applyNumberFormat="1" applyFont="1" applyFill="1" applyBorder="1" applyAlignment="1">
      <alignment/>
    </xf>
    <xf numFmtId="178" fontId="28" fillId="36" borderId="180" xfId="0" applyNumberFormat="1" applyFont="1" applyFill="1" applyBorder="1" applyAlignment="1">
      <alignment/>
    </xf>
    <xf numFmtId="178" fontId="28" fillId="36" borderId="184" xfId="0" applyNumberFormat="1" applyFont="1" applyFill="1" applyBorder="1" applyAlignment="1">
      <alignment/>
    </xf>
    <xf numFmtId="3" fontId="28" fillId="38" borderId="84" xfId="0" applyNumberFormat="1" applyFont="1" applyFill="1" applyBorder="1" applyAlignment="1">
      <alignment/>
    </xf>
    <xf numFmtId="3" fontId="28" fillId="38" borderId="3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178" fontId="10" fillId="0" borderId="147" xfId="0" applyNumberFormat="1" applyFont="1" applyBorder="1" applyAlignment="1">
      <alignment horizontal="right"/>
    </xf>
    <xf numFmtId="178" fontId="28" fillId="0" borderId="168" xfId="0" applyNumberFormat="1" applyFont="1" applyBorder="1" applyAlignment="1">
      <alignment/>
    </xf>
    <xf numFmtId="178" fontId="28" fillId="0" borderId="81" xfId="0" applyNumberFormat="1" applyFont="1" applyBorder="1" applyAlignment="1">
      <alignment/>
    </xf>
    <xf numFmtId="178" fontId="28" fillId="0" borderId="81" xfId="0" applyNumberFormat="1" applyFont="1" applyBorder="1" applyAlignment="1">
      <alignment horizontal="center"/>
    </xf>
    <xf numFmtId="178" fontId="28" fillId="0" borderId="147" xfId="0" applyNumberFormat="1" applyFont="1" applyBorder="1" applyAlignment="1">
      <alignment/>
    </xf>
    <xf numFmtId="187" fontId="28" fillId="0" borderId="250" xfId="42" applyNumberFormat="1" applyFont="1" applyBorder="1" applyAlignment="1">
      <alignment/>
    </xf>
    <xf numFmtId="187" fontId="28" fillId="36" borderId="184" xfId="42" applyNumberFormat="1" applyFont="1" applyFill="1" applyBorder="1" applyAlignment="1">
      <alignment/>
    </xf>
    <xf numFmtId="3" fontId="28" fillId="38" borderId="246" xfId="0" applyNumberFormat="1" applyFont="1" applyFill="1" applyBorder="1" applyAlignment="1">
      <alignment/>
    </xf>
    <xf numFmtId="3" fontId="28" fillId="38" borderId="106" xfId="0" applyNumberFormat="1" applyFont="1" applyFill="1" applyBorder="1" applyAlignment="1">
      <alignment/>
    </xf>
    <xf numFmtId="3" fontId="28" fillId="38" borderId="251" xfId="0" applyNumberFormat="1" applyFont="1" applyFill="1" applyBorder="1" applyAlignment="1">
      <alignment/>
    </xf>
    <xf numFmtId="0" fontId="10" fillId="0" borderId="18" xfId="0" applyFont="1" applyBorder="1" applyAlignment="1">
      <alignment horizontal="right"/>
    </xf>
    <xf numFmtId="0" fontId="24" fillId="35" borderId="241" xfId="0" applyFont="1" applyFill="1" applyBorder="1" applyAlignment="1">
      <alignment horizontal="center"/>
    </xf>
    <xf numFmtId="0" fontId="24" fillId="35" borderId="240" xfId="0" applyFont="1" applyFill="1" applyBorder="1" applyAlignment="1">
      <alignment horizontal="right"/>
    </xf>
    <xf numFmtId="180" fontId="25" fillId="0" borderId="242" xfId="0" applyNumberFormat="1" applyFont="1" applyBorder="1" applyAlignment="1">
      <alignment/>
    </xf>
    <xf numFmtId="180" fontId="25" fillId="0" borderId="252" xfId="0" applyNumberFormat="1" applyFont="1" applyBorder="1" applyAlignment="1">
      <alignment/>
    </xf>
    <xf numFmtId="0" fontId="25" fillId="33" borderId="240" xfId="0" applyFont="1" applyFill="1" applyBorder="1" applyAlignment="1">
      <alignment/>
    </xf>
    <xf numFmtId="0" fontId="25" fillId="33" borderId="253" xfId="0" applyFont="1" applyFill="1" applyBorder="1" applyAlignment="1">
      <alignment/>
    </xf>
    <xf numFmtId="180" fontId="25" fillId="0" borderId="212" xfId="0" applyNumberFormat="1" applyFont="1" applyBorder="1" applyAlignment="1">
      <alignment/>
    </xf>
    <xf numFmtId="0" fontId="25" fillId="33" borderId="212" xfId="0" applyFont="1" applyFill="1" applyBorder="1" applyAlignment="1">
      <alignment/>
    </xf>
    <xf numFmtId="0" fontId="52" fillId="33" borderId="212" xfId="0" applyFont="1" applyFill="1" applyBorder="1" applyAlignment="1">
      <alignment/>
    </xf>
    <xf numFmtId="0" fontId="0" fillId="35" borderId="70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180" fontId="27" fillId="0" borderId="105" xfId="0" applyNumberFormat="1" applyFont="1" applyBorder="1" applyAlignment="1">
      <alignment/>
    </xf>
    <xf numFmtId="180" fontId="27" fillId="0" borderId="81" xfId="0" applyNumberFormat="1" applyFont="1" applyBorder="1" applyAlignment="1">
      <alignment/>
    </xf>
    <xf numFmtId="0" fontId="27" fillId="33" borderId="38" xfId="0" applyFont="1" applyFill="1" applyBorder="1" applyAlignment="1">
      <alignment/>
    </xf>
    <xf numFmtId="0" fontId="27" fillId="33" borderId="254" xfId="0" applyFont="1" applyFill="1" applyBorder="1" applyAlignment="1">
      <alignment/>
    </xf>
    <xf numFmtId="180" fontId="27" fillId="0" borderId="23" xfId="0" applyNumberFormat="1" applyFont="1" applyBorder="1" applyAlignment="1">
      <alignment/>
    </xf>
    <xf numFmtId="0" fontId="27" fillId="33" borderId="23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3" fontId="27" fillId="33" borderId="106" xfId="0" applyNumberFormat="1" applyFont="1" applyFill="1" applyBorder="1" applyAlignment="1">
      <alignment/>
    </xf>
    <xf numFmtId="3" fontId="25" fillId="33" borderId="255" xfId="0" applyNumberFormat="1" applyFont="1" applyFill="1" applyBorder="1" applyAlignment="1">
      <alignment/>
    </xf>
    <xf numFmtId="0" fontId="0" fillId="35" borderId="106" xfId="0" applyFont="1" applyFill="1" applyBorder="1" applyAlignment="1">
      <alignment horizontal="left"/>
    </xf>
    <xf numFmtId="0" fontId="24" fillId="35" borderId="255" xfId="0" applyFont="1" applyFill="1" applyBorder="1" applyAlignment="1">
      <alignment horizontal="left"/>
    </xf>
    <xf numFmtId="3" fontId="5" fillId="0" borderId="186" xfId="0" applyNumberFormat="1" applyFont="1" applyBorder="1" applyAlignment="1">
      <alignment/>
    </xf>
    <xf numFmtId="180" fontId="26" fillId="33" borderId="227" xfId="0" applyNumberFormat="1" applyFont="1" applyFill="1" applyBorder="1" applyAlignment="1">
      <alignment/>
    </xf>
    <xf numFmtId="10" fontId="6" fillId="0" borderId="230" xfId="0" applyNumberFormat="1" applyFont="1" applyBorder="1" applyAlignment="1">
      <alignment/>
    </xf>
    <xf numFmtId="10" fontId="6" fillId="0" borderId="256" xfId="0" applyNumberFormat="1" applyFont="1" applyBorder="1" applyAlignment="1">
      <alignment/>
    </xf>
    <xf numFmtId="0" fontId="8" fillId="35" borderId="257" xfId="0" applyFont="1" applyFill="1" applyBorder="1" applyAlignment="1">
      <alignment horizontal="center"/>
    </xf>
    <xf numFmtId="0" fontId="8" fillId="35" borderId="258" xfId="0" applyFont="1" applyFill="1" applyBorder="1" applyAlignment="1">
      <alignment horizontal="right"/>
    </xf>
    <xf numFmtId="0" fontId="8" fillId="35" borderId="258" xfId="0" applyFont="1" applyFill="1" applyBorder="1" applyAlignment="1">
      <alignment horizontal="left"/>
    </xf>
    <xf numFmtId="3" fontId="26" fillId="0" borderId="259" xfId="0" applyNumberFormat="1" applyFont="1" applyBorder="1" applyAlignment="1">
      <alignment/>
    </xf>
    <xf numFmtId="178" fontId="26" fillId="0" borderId="260" xfId="0" applyNumberFormat="1" applyFont="1" applyBorder="1" applyAlignment="1">
      <alignment/>
    </xf>
    <xf numFmtId="187" fontId="26" fillId="0" borderId="261" xfId="0" applyNumberFormat="1" applyFont="1" applyBorder="1" applyAlignment="1">
      <alignment/>
    </xf>
    <xf numFmtId="179" fontId="26" fillId="0" borderId="261" xfId="0" applyNumberFormat="1" applyFont="1" applyBorder="1" applyAlignment="1">
      <alignment/>
    </xf>
    <xf numFmtId="3" fontId="26" fillId="0" borderId="261" xfId="0" applyNumberFormat="1" applyFont="1" applyBorder="1" applyAlignment="1">
      <alignment/>
    </xf>
    <xf numFmtId="187" fontId="26" fillId="0" borderId="262" xfId="0" applyNumberFormat="1" applyFont="1" applyBorder="1" applyAlignment="1">
      <alignment/>
    </xf>
    <xf numFmtId="3" fontId="26" fillId="0" borderId="263" xfId="0" applyNumberFormat="1" applyFont="1" applyBorder="1" applyAlignment="1">
      <alignment/>
    </xf>
    <xf numFmtId="180" fontId="26" fillId="33" borderId="261" xfId="0" applyNumberFormat="1" applyFont="1" applyFill="1" applyBorder="1" applyAlignment="1">
      <alignment/>
    </xf>
    <xf numFmtId="180" fontId="26" fillId="33" borderId="260" xfId="0" applyNumberFormat="1" applyFont="1" applyFill="1" applyBorder="1" applyAlignment="1">
      <alignment/>
    </xf>
    <xf numFmtId="3" fontId="26" fillId="0" borderId="262" xfId="0" applyNumberFormat="1" applyFont="1" applyBorder="1" applyAlignment="1">
      <alignment/>
    </xf>
    <xf numFmtId="180" fontId="26" fillId="33" borderId="229" xfId="0" applyNumberFormat="1" applyFont="1" applyFill="1" applyBorder="1" applyAlignment="1">
      <alignment/>
    </xf>
    <xf numFmtId="10" fontId="6" fillId="0" borderId="113" xfId="0" applyNumberFormat="1" applyFont="1" applyBorder="1" applyAlignment="1">
      <alignment/>
    </xf>
    <xf numFmtId="10" fontId="6" fillId="0" borderId="114" xfId="0" applyNumberFormat="1" applyFont="1" applyBorder="1" applyAlignment="1">
      <alignment/>
    </xf>
    <xf numFmtId="0" fontId="4" fillId="0" borderId="92" xfId="0" applyFont="1" applyBorder="1" applyAlignment="1" applyProtection="1">
      <alignment horizontal="right"/>
      <protection locked="0"/>
    </xf>
    <xf numFmtId="0" fontId="14" fillId="34" borderId="264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0" fontId="14" fillId="34" borderId="265" xfId="0" applyFont="1" applyFill="1" applyBorder="1" applyAlignment="1">
      <alignment horizontal="center" vertical="center"/>
    </xf>
    <xf numFmtId="0" fontId="14" fillId="34" borderId="181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266" xfId="0" applyFont="1" applyFill="1" applyBorder="1" applyAlignment="1">
      <alignment horizontal="center" vertical="center"/>
    </xf>
    <xf numFmtId="0" fontId="14" fillId="34" borderId="267" xfId="0" applyFont="1" applyFill="1" applyBorder="1" applyAlignment="1">
      <alignment horizontal="center" vertical="center"/>
    </xf>
    <xf numFmtId="0" fontId="14" fillId="34" borderId="268" xfId="0" applyFont="1" applyFill="1" applyBorder="1" applyAlignment="1">
      <alignment horizontal="center" vertical="center"/>
    </xf>
    <xf numFmtId="0" fontId="14" fillId="34" borderId="269" xfId="0" applyFont="1" applyFill="1" applyBorder="1" applyAlignment="1">
      <alignment horizontal="center" vertical="center"/>
    </xf>
    <xf numFmtId="0" fontId="5" fillId="0" borderId="92" xfId="0" applyFont="1" applyBorder="1" applyAlignment="1" applyProtection="1">
      <alignment horizontal="right" vertical="top"/>
      <protection locked="0"/>
    </xf>
    <xf numFmtId="0" fontId="10" fillId="36" borderId="70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0" borderId="270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0" fillId="36" borderId="83" xfId="0" applyFont="1" applyFill="1" applyBorder="1" applyAlignment="1">
      <alignment horizontal="center"/>
    </xf>
    <xf numFmtId="0" fontId="10" fillId="0" borderId="185" xfId="0" applyFont="1" applyBorder="1" applyAlignment="1">
      <alignment horizontal="center"/>
    </xf>
    <xf numFmtId="0" fontId="10" fillId="36" borderId="43" xfId="0" applyFont="1" applyFill="1" applyBorder="1" applyAlignment="1">
      <alignment horizontal="center"/>
    </xf>
    <xf numFmtId="0" fontId="10" fillId="36" borderId="10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70" xfId="0" applyFont="1" applyFill="1" applyBorder="1" applyAlignment="1">
      <alignment horizontal="center"/>
    </xf>
    <xf numFmtId="0" fontId="10" fillId="0" borderId="106" xfId="0" applyFont="1" applyFill="1" applyBorder="1" applyAlignment="1">
      <alignment horizontal="center"/>
    </xf>
    <xf numFmtId="0" fontId="22" fillId="0" borderId="92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/>
    </xf>
    <xf numFmtId="0" fontId="5" fillId="34" borderId="271" xfId="0" applyFont="1" applyFill="1" applyBorder="1" applyAlignment="1">
      <alignment horizontal="center"/>
    </xf>
    <xf numFmtId="0" fontId="20" fillId="0" borderId="92" xfId="0" applyFont="1" applyBorder="1" applyAlignment="1">
      <alignment horizontal="right"/>
    </xf>
    <xf numFmtId="0" fontId="6" fillId="34" borderId="43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3" fontId="6" fillId="34" borderId="122" xfId="0" applyNumberFormat="1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 horizontal="center"/>
    </xf>
    <xf numFmtId="3" fontId="6" fillId="34" borderId="105" xfId="0" applyNumberFormat="1" applyFont="1" applyFill="1" applyBorder="1" applyAlignment="1">
      <alignment horizontal="center"/>
    </xf>
    <xf numFmtId="3" fontId="6" fillId="34" borderId="43" xfId="0" applyNumberFormat="1" applyFont="1" applyFill="1" applyBorder="1" applyAlignment="1">
      <alignment horizontal="center"/>
    </xf>
    <xf numFmtId="3" fontId="6" fillId="34" borderId="129" xfId="0" applyNumberFormat="1" applyFont="1" applyFill="1" applyBorder="1" applyAlignment="1">
      <alignment horizontal="center"/>
    </xf>
    <xf numFmtId="3" fontId="6" fillId="34" borderId="41" xfId="0" applyNumberFormat="1" applyFont="1" applyFill="1" applyBorder="1" applyAlignment="1">
      <alignment horizontal="center"/>
    </xf>
    <xf numFmtId="0" fontId="6" fillId="35" borderId="115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top"/>
    </xf>
    <xf numFmtId="3" fontId="6" fillId="34" borderId="106" xfId="0" applyNumberFormat="1" applyFont="1" applyFill="1" applyBorder="1" applyAlignment="1">
      <alignment horizontal="center"/>
    </xf>
    <xf numFmtId="3" fontId="6" fillId="34" borderId="272" xfId="0" applyNumberFormat="1" applyFont="1" applyFill="1" applyBorder="1" applyAlignment="1">
      <alignment horizontal="center"/>
    </xf>
    <xf numFmtId="3" fontId="6" fillId="34" borderId="273" xfId="0" applyNumberFormat="1" applyFont="1" applyFill="1" applyBorder="1" applyAlignment="1">
      <alignment horizontal="center"/>
    </xf>
    <xf numFmtId="3" fontId="6" fillId="34" borderId="274" xfId="0" applyNumberFormat="1" applyFont="1" applyFill="1" applyBorder="1" applyAlignment="1">
      <alignment horizontal="center"/>
    </xf>
    <xf numFmtId="3" fontId="6" fillId="34" borderId="275" xfId="0" applyNumberFormat="1" applyFont="1" applyFill="1" applyBorder="1" applyAlignment="1">
      <alignment horizontal="center"/>
    </xf>
    <xf numFmtId="3" fontId="6" fillId="34" borderId="276" xfId="0" applyNumberFormat="1" applyFont="1" applyFill="1" applyBorder="1" applyAlignment="1">
      <alignment horizontal="center"/>
    </xf>
    <xf numFmtId="3" fontId="6" fillId="34" borderId="70" xfId="0" applyNumberFormat="1" applyFont="1" applyFill="1" applyBorder="1" applyAlignment="1">
      <alignment horizontal="center"/>
    </xf>
    <xf numFmtId="0" fontId="6" fillId="34" borderId="275" xfId="0" applyFont="1" applyFill="1" applyBorder="1" applyAlignment="1">
      <alignment horizontal="center"/>
    </xf>
    <xf numFmtId="0" fontId="6" fillId="34" borderId="27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34" borderId="84" xfId="0" applyFont="1" applyFill="1" applyBorder="1" applyAlignment="1">
      <alignment horizontal="center"/>
    </xf>
    <xf numFmtId="0" fontId="7" fillId="34" borderId="246" xfId="0" applyFont="1" applyFill="1" applyBorder="1" applyAlignment="1">
      <alignment horizontal="center"/>
    </xf>
    <xf numFmtId="0" fontId="7" fillId="35" borderId="10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2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 vertical="center" wrapText="1"/>
    </xf>
    <xf numFmtId="0" fontId="7" fillId="34" borderId="238" xfId="0" applyFont="1" applyFill="1" applyBorder="1" applyAlignment="1">
      <alignment horizontal="center" vertical="center" wrapText="1"/>
    </xf>
    <xf numFmtId="0" fontId="7" fillId="34" borderId="239" xfId="0" applyFont="1" applyFill="1" applyBorder="1" applyAlignment="1">
      <alignment horizontal="center" vertical="center" wrapText="1"/>
    </xf>
    <xf numFmtId="0" fontId="7" fillId="34" borderId="8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05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10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130" xfId="0" applyFont="1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30" xfId="0" applyFill="1" applyBorder="1" applyAlignment="1">
      <alignment horizontal="center" vertical="center"/>
    </xf>
    <xf numFmtId="187" fontId="5" fillId="0" borderId="198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年新設住宅着工戸数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1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'前年比較'!$J$21</c:f>
              <c:strCache>
                <c:ptCount val="1"/>
                <c:pt idx="0">
                  <c:v>19年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'前年比較'!$J$22:$J$33</c:f>
              <c:numCache>
                <c:ptCount val="12"/>
                <c:pt idx="0">
                  <c:v>1316</c:v>
                </c:pt>
                <c:pt idx="1">
                  <c:v>1429</c:v>
                </c:pt>
                <c:pt idx="2">
                  <c:v>1279</c:v>
                </c:pt>
                <c:pt idx="3">
                  <c:v>1310</c:v>
                </c:pt>
                <c:pt idx="4">
                  <c:v>1171</c:v>
                </c:pt>
                <c:pt idx="5">
                  <c:v>1649</c:v>
                </c:pt>
                <c:pt idx="6">
                  <c:v>1029</c:v>
                </c:pt>
                <c:pt idx="7">
                  <c:v>1020</c:v>
                </c:pt>
                <c:pt idx="8">
                  <c:v>1444</c:v>
                </c:pt>
                <c:pt idx="9">
                  <c:v>1439</c:v>
                </c:pt>
                <c:pt idx="10">
                  <c:v>1371</c:v>
                </c:pt>
                <c:pt idx="11">
                  <c:v>1327</c:v>
                </c:pt>
              </c:numCache>
            </c:numRef>
          </c:val>
        </c:ser>
        <c:ser>
          <c:idx val="2"/>
          <c:order val="1"/>
          <c:tx>
            <c:strRef>
              <c:f>'前年比較'!$K$21</c:f>
              <c:strCache>
                <c:ptCount val="1"/>
                <c:pt idx="0">
                  <c:v>20年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'前年比較'!$K$22:$K$33</c:f>
              <c:numCache>
                <c:ptCount val="12"/>
                <c:pt idx="0">
                  <c:v>1364</c:v>
                </c:pt>
                <c:pt idx="1">
                  <c:v>1332</c:v>
                </c:pt>
                <c:pt idx="2">
                  <c:v>1207</c:v>
                </c:pt>
                <c:pt idx="3">
                  <c:v>1058</c:v>
                </c:pt>
                <c:pt idx="4">
                  <c:v>1307</c:v>
                </c:pt>
                <c:pt idx="5">
                  <c:v>1371</c:v>
                </c:pt>
                <c:pt idx="6">
                  <c:v>1684</c:v>
                </c:pt>
                <c:pt idx="7">
                  <c:v>1508</c:v>
                </c:pt>
                <c:pt idx="8">
                  <c:v>1393</c:v>
                </c:pt>
                <c:pt idx="9">
                  <c:v>1649</c:v>
                </c:pt>
                <c:pt idx="10">
                  <c:v>1423</c:v>
                </c:pt>
                <c:pt idx="11">
                  <c:v>1317</c:v>
                </c:pt>
              </c:numCache>
            </c:numRef>
          </c:val>
        </c:ser>
        <c:ser>
          <c:idx val="3"/>
          <c:order val="2"/>
          <c:tx>
            <c:strRef>
              <c:f>'前年比較'!$L$21</c:f>
              <c:strCache>
                <c:ptCount val="1"/>
                <c:pt idx="0">
                  <c:v>21年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'前年比較'!$L$22:$L$33</c:f>
              <c:numCache>
                <c:ptCount val="12"/>
                <c:pt idx="0">
                  <c:v>1054</c:v>
                </c:pt>
                <c:pt idx="1">
                  <c:v>905</c:v>
                </c:pt>
                <c:pt idx="2">
                  <c:v>990</c:v>
                </c:pt>
                <c:pt idx="3">
                  <c:v>832</c:v>
                </c:pt>
                <c:pt idx="4">
                  <c:v>1023</c:v>
                </c:pt>
                <c:pt idx="5">
                  <c:v>1227</c:v>
                </c:pt>
                <c:pt idx="6">
                  <c:v>915</c:v>
                </c:pt>
                <c:pt idx="7">
                  <c:v>927</c:v>
                </c:pt>
                <c:pt idx="8">
                  <c:v>1026</c:v>
                </c:pt>
                <c:pt idx="9">
                  <c:v>1033</c:v>
                </c:pt>
                <c:pt idx="10">
                  <c:v>1391</c:v>
                </c:pt>
                <c:pt idx="11">
                  <c:v>1213</c:v>
                </c:pt>
              </c:numCache>
            </c:numRef>
          </c:val>
        </c:ser>
        <c:axId val="66959856"/>
        <c:axId val="65767793"/>
      </c:bar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"/>
          <c:w val="0.0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25"/>
          <c:w val="0.940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'戸当床面積'!$AA$36</c:f>
              <c:strCache>
                <c:ptCount val="1"/>
                <c:pt idx="0">
                  <c:v>平均全国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'戸当床面積'!$AA$37:$AA$65</c:f>
              <c:numCache>
                <c:ptCount val="29"/>
                <c:pt idx="0">
                  <c:v>93.64701193627849</c:v>
                </c:pt>
                <c:pt idx="1">
                  <c:v>93.91242412635704</c:v>
                </c:pt>
                <c:pt idx="2">
                  <c:v>87.47598823712589</c:v>
                </c:pt>
                <c:pt idx="3">
                  <c:v>84.41777774783075</c:v>
                </c:pt>
                <c:pt idx="4">
                  <c:v>83.43519633160528</c:v>
                </c:pt>
                <c:pt idx="5">
                  <c:v>81.34520071317132</c:v>
                </c:pt>
                <c:pt idx="6">
                  <c:v>79.1531541539748</c:v>
                </c:pt>
                <c:pt idx="7">
                  <c:v>79.85732119070855</c:v>
                </c:pt>
                <c:pt idx="8">
                  <c:v>81.21525527302822</c:v>
                </c:pt>
                <c:pt idx="9">
                  <c:v>80.53955254175334</c:v>
                </c:pt>
                <c:pt idx="10">
                  <c:v>85.553295098407</c:v>
                </c:pt>
                <c:pt idx="11">
                  <c:v>85.78298148425414</c:v>
                </c:pt>
                <c:pt idx="12">
                  <c:v>88.63435966194696</c:v>
                </c:pt>
                <c:pt idx="13">
                  <c:v>92.7118099515237</c:v>
                </c:pt>
                <c:pt idx="14">
                  <c:v>92.85277590744934</c:v>
                </c:pt>
                <c:pt idx="15">
                  <c:v>96.08849449815185</c:v>
                </c:pt>
                <c:pt idx="16">
                  <c:v>93.13586308429475</c:v>
                </c:pt>
                <c:pt idx="17">
                  <c:v>93.26769284692</c:v>
                </c:pt>
                <c:pt idx="18">
                  <c:v>97.09718417817868</c:v>
                </c:pt>
                <c:pt idx="19">
                  <c:v>97.47470937347288</c:v>
                </c:pt>
                <c:pt idx="20">
                  <c:v>93.56874596416262</c:v>
                </c:pt>
                <c:pt idx="21">
                  <c:v>91.01762182280699</c:v>
                </c:pt>
                <c:pt idx="22">
                  <c:v>89.68125987537098</c:v>
                </c:pt>
                <c:pt idx="23">
                  <c:v>88.75971890140777</c:v>
                </c:pt>
                <c:pt idx="24">
                  <c:v>86.22951375349682</c:v>
                </c:pt>
                <c:pt idx="25">
                  <c:v>84.32688929169531</c:v>
                </c:pt>
                <c:pt idx="26">
                  <c:v>85.4600491543176</c:v>
                </c:pt>
                <c:pt idx="27">
                  <c:v>83.00777514094844</c:v>
                </c:pt>
                <c:pt idx="28">
                  <c:v>86.66000431247701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'戸当床面積'!$AB$36</c:f>
              <c:strCache>
                <c:ptCount val="1"/>
                <c:pt idx="0">
                  <c:v>持家全国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'戸当床面積'!$AB$37:$AB$65</c:f>
              <c:numCache>
                <c:ptCount val="29"/>
                <c:pt idx="0">
                  <c:v>120.12413217156927</c:v>
                </c:pt>
                <c:pt idx="1">
                  <c:v>121.40582900534423</c:v>
                </c:pt>
                <c:pt idx="2">
                  <c:v>124.01768466250238</c:v>
                </c:pt>
                <c:pt idx="3">
                  <c:v>125.3345222919092</c:v>
                </c:pt>
                <c:pt idx="4">
                  <c:v>126.94591959922272</c:v>
                </c:pt>
                <c:pt idx="5">
                  <c:v>128.9446997170108</c:v>
                </c:pt>
                <c:pt idx="6">
                  <c:v>130.86154899362273</c:v>
                </c:pt>
                <c:pt idx="7">
                  <c:v>131.06649431840523</c:v>
                </c:pt>
                <c:pt idx="8">
                  <c:v>133.35417707862317</c:v>
                </c:pt>
                <c:pt idx="9">
                  <c:v>136.32685339148702</c:v>
                </c:pt>
                <c:pt idx="10">
                  <c:v>137.23715964713742</c:v>
                </c:pt>
                <c:pt idx="11">
                  <c:v>137.3916492710595</c:v>
                </c:pt>
                <c:pt idx="12">
                  <c:v>137.37097248010485</c:v>
                </c:pt>
                <c:pt idx="13">
                  <c:v>138.21256235028517</c:v>
                </c:pt>
                <c:pt idx="14">
                  <c:v>137.13468419877995</c:v>
                </c:pt>
                <c:pt idx="15">
                  <c:v>140.82695409496756</c:v>
                </c:pt>
                <c:pt idx="16">
                  <c:v>139.550103291759</c:v>
                </c:pt>
                <c:pt idx="17">
                  <c:v>138.93147728749375</c:v>
                </c:pt>
                <c:pt idx="18">
                  <c:v>139.26003679984504</c:v>
                </c:pt>
                <c:pt idx="19">
                  <c:v>139.5481571219121</c:v>
                </c:pt>
                <c:pt idx="20">
                  <c:v>137.24998319605805</c:v>
                </c:pt>
                <c:pt idx="21">
                  <c:v>136.16260387962194</c:v>
                </c:pt>
                <c:pt idx="22">
                  <c:v>134.9976600152421</c:v>
                </c:pt>
                <c:pt idx="23">
                  <c:v>134.37294917967188</c:v>
                </c:pt>
                <c:pt idx="24">
                  <c:v>133.94790280852123</c:v>
                </c:pt>
                <c:pt idx="25">
                  <c:v>133.2637740259233</c:v>
                </c:pt>
                <c:pt idx="26">
                  <c:v>132.00043510710938</c:v>
                </c:pt>
                <c:pt idx="27">
                  <c:v>130.48958581888053</c:v>
                </c:pt>
                <c:pt idx="28">
                  <c:v>127.79986368315468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'戸当床面積'!$AC$36</c:f>
              <c:strCache>
                <c:ptCount val="1"/>
                <c:pt idx="0">
                  <c:v>貸家全国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'戸当床面積'!$AC$37:$AC$65</c:f>
              <c:numCache>
                <c:ptCount val="29"/>
                <c:pt idx="0">
                  <c:v>55.29316212871287</c:v>
                </c:pt>
                <c:pt idx="1">
                  <c:v>52.48671413354975</c:v>
                </c:pt>
                <c:pt idx="2">
                  <c:v>49.32866576255719</c:v>
                </c:pt>
                <c:pt idx="3">
                  <c:v>46.58820007408875</c:v>
                </c:pt>
                <c:pt idx="4">
                  <c:v>46.700346461951796</c:v>
                </c:pt>
                <c:pt idx="5">
                  <c:v>46.05110034897799</c:v>
                </c:pt>
                <c:pt idx="6">
                  <c:v>44.94590707629675</c:v>
                </c:pt>
                <c:pt idx="7">
                  <c:v>47.053811439851394</c:v>
                </c:pt>
                <c:pt idx="8">
                  <c:v>43.27688576262704</c:v>
                </c:pt>
                <c:pt idx="9">
                  <c:v>45.09344284868943</c:v>
                </c:pt>
                <c:pt idx="10">
                  <c:v>46.856912885923514</c:v>
                </c:pt>
                <c:pt idx="11">
                  <c:v>48.4861493268491</c:v>
                </c:pt>
                <c:pt idx="12">
                  <c:v>50.37723023230582</c:v>
                </c:pt>
                <c:pt idx="13">
                  <c:v>52.37778863131323</c:v>
                </c:pt>
                <c:pt idx="14">
                  <c:v>52.64398334855744</c:v>
                </c:pt>
                <c:pt idx="15">
                  <c:v>52.79888199974627</c:v>
                </c:pt>
                <c:pt idx="16">
                  <c:v>52.51342569933361</c:v>
                </c:pt>
                <c:pt idx="17">
                  <c:v>51.44245004956204</c:v>
                </c:pt>
                <c:pt idx="18">
                  <c:v>52.45629228049499</c:v>
                </c:pt>
                <c:pt idx="19">
                  <c:v>43.209465369476646</c:v>
                </c:pt>
                <c:pt idx="20">
                  <c:v>51.892019839748855</c:v>
                </c:pt>
                <c:pt idx="21">
                  <c:v>50.38446139900287</c:v>
                </c:pt>
                <c:pt idx="22">
                  <c:v>48.766622603951475</c:v>
                </c:pt>
                <c:pt idx="23">
                  <c:v>47.93613648876501</c:v>
                </c:pt>
                <c:pt idx="24">
                  <c:v>46.82600046410983</c:v>
                </c:pt>
                <c:pt idx="25">
                  <c:v>45.95213105584005</c:v>
                </c:pt>
                <c:pt idx="26">
                  <c:v>45.93305684655663</c:v>
                </c:pt>
                <c:pt idx="27">
                  <c:v>45.05945180661972</c:v>
                </c:pt>
                <c:pt idx="28">
                  <c:v>47.4718184335037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'戸当床面積'!$AD$36</c:f>
              <c:strCache>
                <c:ptCount val="1"/>
                <c:pt idx="0">
                  <c:v>給与全国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'戸当床面積'!$AD$37:$AD$65</c:f>
              <c:numCache>
                <c:ptCount val="29"/>
                <c:pt idx="0">
                  <c:v>86.42645451763781</c:v>
                </c:pt>
                <c:pt idx="1">
                  <c:v>81.96070460704607</c:v>
                </c:pt>
                <c:pt idx="2">
                  <c:v>83.67585626608593</c:v>
                </c:pt>
                <c:pt idx="3">
                  <c:v>87.26912283877977</c:v>
                </c:pt>
                <c:pt idx="4">
                  <c:v>88.25119369923702</c:v>
                </c:pt>
                <c:pt idx="5">
                  <c:v>86.7868296310066</c:v>
                </c:pt>
                <c:pt idx="6">
                  <c:v>84.01723445104255</c:v>
                </c:pt>
                <c:pt idx="7">
                  <c:v>75.41794401866045</c:v>
                </c:pt>
                <c:pt idx="8">
                  <c:v>74.2282396464906</c:v>
                </c:pt>
                <c:pt idx="9">
                  <c:v>73.02855095313171</c:v>
                </c:pt>
                <c:pt idx="10">
                  <c:v>67.78439937597504</c:v>
                </c:pt>
                <c:pt idx="11">
                  <c:v>69.61004377770962</c:v>
                </c:pt>
                <c:pt idx="12">
                  <c:v>69.76466315024794</c:v>
                </c:pt>
                <c:pt idx="13">
                  <c:v>73.28905938981579</c:v>
                </c:pt>
                <c:pt idx="14">
                  <c:v>69.32775496104095</c:v>
                </c:pt>
                <c:pt idx="15">
                  <c:v>70.37730118161276</c:v>
                </c:pt>
                <c:pt idx="16">
                  <c:v>71.93280264216455</c:v>
                </c:pt>
                <c:pt idx="17">
                  <c:v>75.05054005660486</c:v>
                </c:pt>
                <c:pt idx="18">
                  <c:v>69.77929069031032</c:v>
                </c:pt>
                <c:pt idx="19">
                  <c:v>70.36775517182424</c:v>
                </c:pt>
                <c:pt idx="20">
                  <c:v>72.23159619125627</c:v>
                </c:pt>
                <c:pt idx="21">
                  <c:v>70.20048845470693</c:v>
                </c:pt>
                <c:pt idx="22">
                  <c:v>70.79842846229401</c:v>
                </c:pt>
                <c:pt idx="23">
                  <c:v>66.51502293577981</c:v>
                </c:pt>
                <c:pt idx="24">
                  <c:v>69.33574271946365</c:v>
                </c:pt>
                <c:pt idx="25">
                  <c:v>66.99544863459037</c:v>
                </c:pt>
                <c:pt idx="26">
                  <c:v>66.49071108263934</c:v>
                </c:pt>
                <c:pt idx="27">
                  <c:v>64.00157853196528</c:v>
                </c:pt>
                <c:pt idx="28">
                  <c:v>56.60476508572701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'戸当床面積'!$AE$36</c:f>
              <c:strCache>
                <c:ptCount val="1"/>
                <c:pt idx="0">
                  <c:v>分譲全国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'戸当床面積'!$AE$37:$AE$65</c:f>
              <c:numCache>
                <c:ptCount val="29"/>
                <c:pt idx="0">
                  <c:v>82.57299671924858</c:v>
                </c:pt>
                <c:pt idx="1">
                  <c:v>81.74979095961832</c:v>
                </c:pt>
                <c:pt idx="2">
                  <c:v>77.72668489096253</c:v>
                </c:pt>
                <c:pt idx="3">
                  <c:v>76.95313007302998</c:v>
                </c:pt>
                <c:pt idx="4">
                  <c:v>79.1662053942094</c:v>
                </c:pt>
                <c:pt idx="5">
                  <c:v>81.21588880561423</c:v>
                </c:pt>
                <c:pt idx="6">
                  <c:v>83.27121335488393</c:v>
                </c:pt>
                <c:pt idx="7">
                  <c:v>87.445677114053</c:v>
                </c:pt>
                <c:pt idx="8">
                  <c:v>89.48377750356565</c:v>
                </c:pt>
                <c:pt idx="9">
                  <c:v>84.9994994731296</c:v>
                </c:pt>
                <c:pt idx="10">
                  <c:v>87.49822155222527</c:v>
                </c:pt>
                <c:pt idx="11">
                  <c:v>90.36188497975839</c:v>
                </c:pt>
                <c:pt idx="12">
                  <c:v>89.03674902942004</c:v>
                </c:pt>
                <c:pt idx="13">
                  <c:v>88.66605733922856</c:v>
                </c:pt>
                <c:pt idx="14">
                  <c:v>90.23517585374776</c:v>
                </c:pt>
                <c:pt idx="15">
                  <c:v>92.8317676369413</c:v>
                </c:pt>
                <c:pt idx="16">
                  <c:v>92.73919747846853</c:v>
                </c:pt>
                <c:pt idx="17">
                  <c:v>92.41710832107621</c:v>
                </c:pt>
                <c:pt idx="18">
                  <c:v>94.64122266010828</c:v>
                </c:pt>
                <c:pt idx="19">
                  <c:v>97.07721023716228</c:v>
                </c:pt>
                <c:pt idx="20">
                  <c:v>98.22791438644107</c:v>
                </c:pt>
                <c:pt idx="21">
                  <c:v>96.77174308981238</c:v>
                </c:pt>
                <c:pt idx="22">
                  <c:v>95.08175692431094</c:v>
                </c:pt>
                <c:pt idx="23">
                  <c:v>95.4335501199707</c:v>
                </c:pt>
                <c:pt idx="24">
                  <c:v>94.81821876278437</c:v>
                </c:pt>
                <c:pt idx="25">
                  <c:v>93.47922759842925</c:v>
                </c:pt>
                <c:pt idx="26">
                  <c:v>95.58331213086502</c:v>
                </c:pt>
                <c:pt idx="27">
                  <c:v>92.02638647285039</c:v>
                </c:pt>
                <c:pt idx="28">
                  <c:v>94.31852615244289</c:v>
                </c:pt>
              </c:numCache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887"/>
          <c:w val="0.741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83"/>
          <c:w val="0.968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'戸当床面積'!$AH$36</c:f>
              <c:strCache>
                <c:ptCount val="1"/>
                <c:pt idx="0">
                  <c:v>平均  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'戸当床面積'!$AH$37:$AH$65</c:f>
              <c:numCache>
                <c:ptCount val="29"/>
                <c:pt idx="0">
                  <c:v>98.78944174757281</c:v>
                </c:pt>
                <c:pt idx="1">
                  <c:v>99.83546638994581</c:v>
                </c:pt>
                <c:pt idx="2">
                  <c:v>95.75639877143588</c:v>
                </c:pt>
                <c:pt idx="3">
                  <c:v>90.56379956823088</c:v>
                </c:pt>
                <c:pt idx="4">
                  <c:v>86.17043506215174</c:v>
                </c:pt>
                <c:pt idx="5">
                  <c:v>87.92419062939875</c:v>
                </c:pt>
                <c:pt idx="6">
                  <c:v>88.342865835108</c:v>
                </c:pt>
                <c:pt idx="7">
                  <c:v>88.00513036164844</c:v>
                </c:pt>
                <c:pt idx="8">
                  <c:v>83.86131655443941</c:v>
                </c:pt>
                <c:pt idx="9">
                  <c:v>80.86434828776214</c:v>
                </c:pt>
                <c:pt idx="10">
                  <c:v>86.60576388888889</c:v>
                </c:pt>
                <c:pt idx="11">
                  <c:v>93.0948374275929</c:v>
                </c:pt>
                <c:pt idx="12">
                  <c:v>99.57554050533993</c:v>
                </c:pt>
                <c:pt idx="13">
                  <c:v>104.74823290333981</c:v>
                </c:pt>
                <c:pt idx="14">
                  <c:v>99.71124893263224</c:v>
                </c:pt>
                <c:pt idx="15">
                  <c:v>103.74423311946227</c:v>
                </c:pt>
                <c:pt idx="16">
                  <c:v>96.09564990656642</c:v>
                </c:pt>
                <c:pt idx="17">
                  <c:v>99.49806371663138</c:v>
                </c:pt>
                <c:pt idx="18">
                  <c:v>104.48260847027112</c:v>
                </c:pt>
                <c:pt idx="19">
                  <c:v>105.92795037935427</c:v>
                </c:pt>
                <c:pt idx="20">
                  <c:v>96.89402334079925</c:v>
                </c:pt>
                <c:pt idx="21">
                  <c:v>94.73364011235283</c:v>
                </c:pt>
                <c:pt idx="22">
                  <c:v>95.26934047383433</c:v>
                </c:pt>
                <c:pt idx="23">
                  <c:v>97.18927142615654</c:v>
                </c:pt>
                <c:pt idx="24">
                  <c:v>96.98987001891743</c:v>
                </c:pt>
                <c:pt idx="25">
                  <c:v>95.69843178254051</c:v>
                </c:pt>
                <c:pt idx="26">
                  <c:v>97.58001773948303</c:v>
                </c:pt>
                <c:pt idx="27">
                  <c:v>91.61698669716488</c:v>
                </c:pt>
                <c:pt idx="28">
                  <c:v>94.87284620293555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'戸当床面積'!$AI$36</c:f>
              <c:strCache>
                <c:ptCount val="1"/>
                <c:pt idx="0">
                  <c:v>持家　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'戸当床面積'!$AI$37:$AI$65</c:f>
              <c:numCache>
                <c:ptCount val="29"/>
                <c:pt idx="0">
                  <c:v>117.18467475192944</c:v>
                </c:pt>
                <c:pt idx="1">
                  <c:v>117.9410861966067</c:v>
                </c:pt>
                <c:pt idx="2">
                  <c:v>120.51437315553612</c:v>
                </c:pt>
                <c:pt idx="3">
                  <c:v>119.03726259289843</c:v>
                </c:pt>
                <c:pt idx="4">
                  <c:v>121.77769420866015</c:v>
                </c:pt>
                <c:pt idx="5">
                  <c:v>125.98885735309577</c:v>
                </c:pt>
                <c:pt idx="6">
                  <c:v>127.28722038870553</c:v>
                </c:pt>
                <c:pt idx="7">
                  <c:v>127.17141015013355</c:v>
                </c:pt>
                <c:pt idx="8">
                  <c:v>129.9549311194234</c:v>
                </c:pt>
                <c:pt idx="9">
                  <c:v>131.6990075132177</c:v>
                </c:pt>
                <c:pt idx="10">
                  <c:v>134.16473114082171</c:v>
                </c:pt>
                <c:pt idx="11">
                  <c:v>136.53225342662705</c:v>
                </c:pt>
                <c:pt idx="12">
                  <c:v>135.75208867565556</c:v>
                </c:pt>
                <c:pt idx="13">
                  <c:v>138.13302244704394</c:v>
                </c:pt>
                <c:pt idx="14">
                  <c:v>137.0468546637744</c:v>
                </c:pt>
                <c:pt idx="15">
                  <c:v>138.47087279416775</c:v>
                </c:pt>
                <c:pt idx="16">
                  <c:v>135.12188117034643</c:v>
                </c:pt>
                <c:pt idx="17">
                  <c:v>134.6680619098608</c:v>
                </c:pt>
                <c:pt idx="18">
                  <c:v>136.07724668814893</c:v>
                </c:pt>
                <c:pt idx="19">
                  <c:v>134.68982259570495</c:v>
                </c:pt>
                <c:pt idx="20">
                  <c:v>134.01421414423862</c:v>
                </c:pt>
                <c:pt idx="21">
                  <c:v>133.6954737627456</c:v>
                </c:pt>
                <c:pt idx="22">
                  <c:v>133.3860268172195</c:v>
                </c:pt>
                <c:pt idx="23">
                  <c:v>131.8667644404332</c:v>
                </c:pt>
                <c:pt idx="24">
                  <c:v>132.01035120147876</c:v>
                </c:pt>
                <c:pt idx="25">
                  <c:v>130.245975969168</c:v>
                </c:pt>
                <c:pt idx="26">
                  <c:v>129.4381643764584</c:v>
                </c:pt>
                <c:pt idx="27">
                  <c:v>127.80994516450649</c:v>
                </c:pt>
                <c:pt idx="28">
                  <c:v>126.8650482509047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'戸当床面積'!$AJ$36</c:f>
              <c:strCache>
                <c:ptCount val="1"/>
                <c:pt idx="0">
                  <c:v>貸家　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'戸当床面積'!$AJ$37:$AJ$65</c:f>
              <c:numCache>
                <c:ptCount val="29"/>
                <c:pt idx="0">
                  <c:v>53.643580181140116</c:v>
                </c:pt>
                <c:pt idx="1">
                  <c:v>53.35860706347246</c:v>
                </c:pt>
                <c:pt idx="2">
                  <c:v>53.38743109151047</c:v>
                </c:pt>
                <c:pt idx="3">
                  <c:v>49.534746026799624</c:v>
                </c:pt>
                <c:pt idx="4">
                  <c:v>45.338987309963564</c:v>
                </c:pt>
                <c:pt idx="5">
                  <c:v>47.60585932866801</c:v>
                </c:pt>
                <c:pt idx="6">
                  <c:v>47.56375511795672</c:v>
                </c:pt>
                <c:pt idx="7">
                  <c:v>47.260291458355496</c:v>
                </c:pt>
                <c:pt idx="8">
                  <c:v>42.9584140969163</c:v>
                </c:pt>
                <c:pt idx="9">
                  <c:v>41.59719131302279</c:v>
                </c:pt>
                <c:pt idx="10">
                  <c:v>45.114433811802236</c:v>
                </c:pt>
                <c:pt idx="11">
                  <c:v>47.10810210876804</c:v>
                </c:pt>
                <c:pt idx="12">
                  <c:v>48.122230520288774</c:v>
                </c:pt>
                <c:pt idx="13">
                  <c:v>50.40488466757123</c:v>
                </c:pt>
                <c:pt idx="14">
                  <c:v>48.1231704291739</c:v>
                </c:pt>
                <c:pt idx="15">
                  <c:v>49.41179044077436</c:v>
                </c:pt>
                <c:pt idx="16">
                  <c:v>48.55857253685027</c:v>
                </c:pt>
                <c:pt idx="17">
                  <c:v>49.98728256102909</c:v>
                </c:pt>
                <c:pt idx="18">
                  <c:v>50.53992770292474</c:v>
                </c:pt>
                <c:pt idx="19">
                  <c:v>52.297015198681564</c:v>
                </c:pt>
                <c:pt idx="20">
                  <c:v>48.855030487804875</c:v>
                </c:pt>
                <c:pt idx="21">
                  <c:v>48.31096365555723</c:v>
                </c:pt>
                <c:pt idx="22">
                  <c:v>47.94151602612791</c:v>
                </c:pt>
                <c:pt idx="23">
                  <c:v>47.032423208191126</c:v>
                </c:pt>
                <c:pt idx="24">
                  <c:v>45.80750088873089</c:v>
                </c:pt>
                <c:pt idx="25">
                  <c:v>44.99744552967694</c:v>
                </c:pt>
                <c:pt idx="26">
                  <c:v>46.08864970645793</c:v>
                </c:pt>
                <c:pt idx="27">
                  <c:v>44.202298850574714</c:v>
                </c:pt>
                <c:pt idx="28">
                  <c:v>46.65887237762238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'戸当床面積'!$AK$36</c:f>
              <c:strCache>
                <c:ptCount val="1"/>
                <c:pt idx="0">
                  <c:v>給与　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'戸当床面積'!$AK$37:$AK$65</c:f>
              <c:numCache>
                <c:ptCount val="29"/>
                <c:pt idx="0">
                  <c:v>86.71002132196162</c:v>
                </c:pt>
                <c:pt idx="1">
                  <c:v>88.3044776119403</c:v>
                </c:pt>
                <c:pt idx="2">
                  <c:v>103.66844919786097</c:v>
                </c:pt>
                <c:pt idx="3">
                  <c:v>73.4585152838428</c:v>
                </c:pt>
                <c:pt idx="4">
                  <c:v>74.2991452991453</c:v>
                </c:pt>
                <c:pt idx="5">
                  <c:v>73.87894736842105</c:v>
                </c:pt>
                <c:pt idx="6">
                  <c:v>69.13765182186235</c:v>
                </c:pt>
                <c:pt idx="7">
                  <c:v>62.640316205533594</c:v>
                </c:pt>
                <c:pt idx="8">
                  <c:v>56.19551282051282</c:v>
                </c:pt>
                <c:pt idx="9">
                  <c:v>44.41935483870968</c:v>
                </c:pt>
                <c:pt idx="10">
                  <c:v>54.79162072767365</c:v>
                </c:pt>
                <c:pt idx="11">
                  <c:v>61.08438061041293</c:v>
                </c:pt>
                <c:pt idx="12">
                  <c:v>52.95150115473441</c:v>
                </c:pt>
                <c:pt idx="13">
                  <c:v>67.490990990991</c:v>
                </c:pt>
                <c:pt idx="14">
                  <c:v>44.39942528735632</c:v>
                </c:pt>
                <c:pt idx="15">
                  <c:v>64.47328244274809</c:v>
                </c:pt>
                <c:pt idx="16">
                  <c:v>54.38388625592417</c:v>
                </c:pt>
                <c:pt idx="17">
                  <c:v>75.01149425287356</c:v>
                </c:pt>
                <c:pt idx="18">
                  <c:v>50.97747747747748</c:v>
                </c:pt>
                <c:pt idx="19">
                  <c:v>59.084210526315786</c:v>
                </c:pt>
                <c:pt idx="20">
                  <c:v>53.525252525252526</c:v>
                </c:pt>
                <c:pt idx="21">
                  <c:v>71.49732620320856</c:v>
                </c:pt>
                <c:pt idx="22">
                  <c:v>77.71830985915493</c:v>
                </c:pt>
                <c:pt idx="23">
                  <c:v>85.38461538461539</c:v>
                </c:pt>
                <c:pt idx="24">
                  <c:v>72.43846153846154</c:v>
                </c:pt>
                <c:pt idx="25">
                  <c:v>73</c:v>
                </c:pt>
                <c:pt idx="26">
                  <c:v>68.4820143884892</c:v>
                </c:pt>
                <c:pt idx="27">
                  <c:v>59.08994708994709</c:v>
                </c:pt>
                <c:pt idx="28">
                  <c:v>64.61267605633803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'戸当床面積'!$AL$36</c:f>
              <c:strCache>
                <c:ptCount val="1"/>
                <c:pt idx="0">
                  <c:v>分譲　県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'戸当床面積'!$AL$37:$AL$65</c:f>
              <c:numCache>
                <c:ptCount val="29"/>
                <c:pt idx="0">
                  <c:v>80.52949745083758</c:v>
                </c:pt>
                <c:pt idx="1">
                  <c:v>83.36090835360908</c:v>
                </c:pt>
                <c:pt idx="2">
                  <c:v>75.3540125213432</c:v>
                </c:pt>
                <c:pt idx="3">
                  <c:v>83.76874506708761</c:v>
                </c:pt>
                <c:pt idx="4">
                  <c:v>83.04209621993127</c:v>
                </c:pt>
                <c:pt idx="5">
                  <c:v>76.82252559726962</c:v>
                </c:pt>
                <c:pt idx="6">
                  <c:v>87.2468671679198</c:v>
                </c:pt>
                <c:pt idx="7">
                  <c:v>77.0633221168553</c:v>
                </c:pt>
                <c:pt idx="8">
                  <c:v>76.75713658322354</c:v>
                </c:pt>
                <c:pt idx="9">
                  <c:v>79.59876766944545</c:v>
                </c:pt>
                <c:pt idx="10">
                  <c:v>81.05805095876018</c:v>
                </c:pt>
                <c:pt idx="11">
                  <c:v>87.3396329772665</c:v>
                </c:pt>
                <c:pt idx="12">
                  <c:v>98.05246166263116</c:v>
                </c:pt>
                <c:pt idx="13">
                  <c:v>102.29124423963134</c:v>
                </c:pt>
                <c:pt idx="14">
                  <c:v>101.8091537132988</c:v>
                </c:pt>
                <c:pt idx="15">
                  <c:v>102.4919124643197</c:v>
                </c:pt>
                <c:pt idx="16">
                  <c:v>97.19544592030361</c:v>
                </c:pt>
                <c:pt idx="17">
                  <c:v>91.36194779116465</c:v>
                </c:pt>
                <c:pt idx="18">
                  <c:v>97.41358365543898</c:v>
                </c:pt>
                <c:pt idx="19">
                  <c:v>102.23643867924528</c:v>
                </c:pt>
                <c:pt idx="20">
                  <c:v>97.37354988399072</c:v>
                </c:pt>
                <c:pt idx="21">
                  <c:v>94.11585691404164</c:v>
                </c:pt>
                <c:pt idx="22">
                  <c:v>90.60659223817119</c:v>
                </c:pt>
                <c:pt idx="23">
                  <c:v>104.65086206896552</c:v>
                </c:pt>
                <c:pt idx="24">
                  <c:v>99.75317965023848</c:v>
                </c:pt>
                <c:pt idx="25">
                  <c:v>106.04375178724621</c:v>
                </c:pt>
                <c:pt idx="26">
                  <c:v>105.17015242821694</c:v>
                </c:pt>
                <c:pt idx="27">
                  <c:v>105.01226666666666</c:v>
                </c:pt>
                <c:pt idx="28">
                  <c:v>105.6247892074199</c:v>
                </c:pt>
              </c:numCache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8825"/>
          <c:w val="0.6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平成２１年新設住宅着工戸数の推移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（全国総戸数）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2"/>
          <c:w val="0.955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'床面積全国比'!$E$36</c:f>
              <c:strCache>
                <c:ptCount val="1"/>
                <c:pt idx="0">
                  <c:v>戸数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'床面積全国比'!$D$37:$D$64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'床面積全国比'!$E$37:$E$64</c:f>
              <c:numCache>
                <c:ptCount val="28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  <c:pt idx="23">
                  <c:v>16387</c:v>
                </c:pt>
                <c:pt idx="24">
                  <c:v>19130</c:v>
                </c:pt>
                <c:pt idx="25">
                  <c:v>15784</c:v>
                </c:pt>
                <c:pt idx="26">
                  <c:v>16613</c:v>
                </c:pt>
                <c:pt idx="27">
                  <c:v>12536</c:v>
                </c:pt>
              </c:numCache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9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7663"/>
        <c:crosses val="autoZero"/>
        <c:auto val="0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4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7175"/>
          <c:w val="0.099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75"/>
          <c:w val="0.84975"/>
          <c:h val="0.774"/>
        </c:manualLayout>
      </c:layout>
      <c:lineChart>
        <c:grouping val="standard"/>
        <c:varyColors val="0"/>
        <c:ser>
          <c:idx val="2"/>
          <c:order val="0"/>
          <c:tx>
            <c:strRef>
              <c:f>'床面積全国比'!$J$36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'床面積全国比'!$J$37:$J$64</c:f>
              <c:numCache>
                <c:ptCount val="28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  <c:pt idx="23">
                  <c:v>8115</c:v>
                </c:pt>
                <c:pt idx="24">
                  <c:v>8822</c:v>
                </c:pt>
                <c:pt idx="25">
                  <c:v>7714</c:v>
                </c:pt>
                <c:pt idx="26">
                  <c:v>8024</c:v>
                </c:pt>
                <c:pt idx="27">
                  <c:v>6632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'床面積全国比'!$K$36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'床面積全国比'!$K$37:$K$64</c:f>
              <c:numCache>
                <c:ptCount val="28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  <c:pt idx="23">
                  <c:v>5628</c:v>
                </c:pt>
                <c:pt idx="24">
                  <c:v>6655</c:v>
                </c:pt>
                <c:pt idx="25">
                  <c:v>5110</c:v>
                </c:pt>
                <c:pt idx="26">
                  <c:v>6525</c:v>
                </c:pt>
                <c:pt idx="27">
                  <c:v>4576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'床面積全国比'!$L$36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'床面積全国比'!$L$37:$L$64</c:f>
              <c:numCache>
                <c:ptCount val="28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  <c:pt idx="23">
                  <c:v>130</c:v>
                </c:pt>
                <c:pt idx="24">
                  <c:v>156</c:v>
                </c:pt>
                <c:pt idx="25">
                  <c:v>139</c:v>
                </c:pt>
                <c:pt idx="26">
                  <c:v>189</c:v>
                </c:pt>
                <c:pt idx="27">
                  <c:v>142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'床面積全国比'!$M$36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'床面積全国比'!$M$37:$M$64</c:f>
              <c:numCache>
                <c:ptCount val="28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  <c:pt idx="23">
                  <c:v>2516</c:v>
                </c:pt>
                <c:pt idx="24">
                  <c:v>3497</c:v>
                </c:pt>
                <c:pt idx="25">
                  <c:v>2821</c:v>
                </c:pt>
                <c:pt idx="26">
                  <c:v>1875</c:v>
                </c:pt>
                <c:pt idx="27">
                  <c:v>1186</c:v>
                </c:pt>
              </c:numCache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4825"/>
          <c:w val="0.117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"/>
          <c:w val="0.928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'床面積全国比'!$S$36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'床面積全国比'!$S$37:$S$64</c:f>
              <c:numCache>
                <c:ptCount val="28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  <c:pt idx="23">
                  <c:v>11547</c:v>
                </c:pt>
                <c:pt idx="24">
                  <c:v>13141</c:v>
                </c:pt>
                <c:pt idx="25">
                  <c:v>11136</c:v>
                </c:pt>
                <c:pt idx="26">
                  <c:v>11913</c:v>
                </c:pt>
                <c:pt idx="27">
                  <c:v>10073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'床面積全国比'!$T$36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'床面積全国比'!$T$37:$T$61</c:f>
            </c:numRef>
          </c:val>
          <c:smooth val="0"/>
        </c:ser>
        <c:ser>
          <c:idx val="3"/>
          <c:order val="2"/>
          <c:tx>
            <c:strRef>
              <c:f>'床面積全国比'!$U$36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'床面積全国比'!$U$37:$U$64</c:f>
              <c:numCache>
                <c:ptCount val="28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  <c:pt idx="23">
                  <c:v>4840</c:v>
                </c:pt>
                <c:pt idx="24">
                  <c:v>5989</c:v>
                </c:pt>
                <c:pt idx="25">
                  <c:v>4648</c:v>
                </c:pt>
                <c:pt idx="26">
                  <c:v>4700</c:v>
                </c:pt>
                <c:pt idx="27">
                  <c:v>2463</c:v>
                </c:pt>
              </c:numCache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714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075"/>
          <c:w val="0.16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2175"/>
          <c:y val="0.0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275"/>
          <c:h val="0.365"/>
        </c:manualLayout>
      </c:layout>
      <c:pie3DChart>
        <c:varyColors val="1"/>
        <c:ser>
          <c:idx val="0"/>
          <c:order val="0"/>
          <c:tx>
            <c:strRef>
              <c:f>'全国との比較（戸数） '!$AT$25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'!$AU$25:$AX$25</c:f>
              <c:numCache>
                <c:ptCount val="4"/>
                <c:pt idx="0">
                  <c:v>284631</c:v>
                </c:pt>
                <c:pt idx="1">
                  <c:v>321469</c:v>
                </c:pt>
                <c:pt idx="2">
                  <c:v>13473</c:v>
                </c:pt>
                <c:pt idx="3">
                  <c:v>168837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275"/>
          <c:y val="0.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94"/>
          <c:w val="0.92925"/>
          <c:h val="0.383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6632</c:v>
                </c:pt>
                <c:pt idx="1">
                  <c:v>4576</c:v>
                </c:pt>
                <c:pt idx="2">
                  <c:v>142</c:v>
                </c:pt>
                <c:pt idx="3">
                  <c:v>1186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38100</xdr:rowOff>
    </xdr:from>
    <xdr:to>
      <xdr:col>13</xdr:col>
      <xdr:colOff>66675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200025" y="104870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zoomScaleSheetLayoutView="100" zoomScalePageLayoutView="0" workbookViewId="0" topLeftCell="A1">
      <selection activeCell="L24" sqref="L24"/>
    </sheetView>
  </sheetViews>
  <sheetFormatPr defaultColWidth="11.25390625" defaultRowHeight="14.25" customHeight="1"/>
  <cols>
    <col min="1" max="1" width="1.12109375" style="0" customWidth="1"/>
    <col min="2" max="2" width="5.75390625" style="64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19" max="20" width="11.25390625" style="0" customWidth="1"/>
    <col min="21" max="21" width="1.75390625" style="0" customWidth="1"/>
  </cols>
  <sheetData>
    <row r="1" spans="2:20" ht="18.75" customHeight="1" thickBot="1">
      <c r="B1" s="110"/>
      <c r="E1" s="76"/>
      <c r="G1" s="77"/>
      <c r="Q1" s="1"/>
      <c r="R1" s="2"/>
      <c r="S1" s="790" t="s">
        <v>137</v>
      </c>
      <c r="T1" s="790"/>
    </row>
    <row r="2" spans="2:20" s="75" customFormat="1" ht="16.5" customHeight="1" thickBot="1" thickTop="1">
      <c r="B2" s="174"/>
      <c r="C2" s="791" t="s">
        <v>105</v>
      </c>
      <c r="D2" s="792"/>
      <c r="E2" s="792"/>
      <c r="F2" s="793"/>
      <c r="G2" s="791" t="s">
        <v>125</v>
      </c>
      <c r="H2" s="792"/>
      <c r="I2" s="792"/>
      <c r="J2" s="792"/>
      <c r="K2" s="792"/>
      <c r="L2" s="792"/>
      <c r="M2" s="792"/>
      <c r="N2" s="793"/>
      <c r="O2" s="791" t="s">
        <v>126</v>
      </c>
      <c r="P2" s="792"/>
      <c r="Q2" s="792"/>
      <c r="R2" s="792"/>
      <c r="S2" s="791" t="s">
        <v>0</v>
      </c>
      <c r="T2" s="794"/>
    </row>
    <row r="3" spans="2:20" s="75" customFormat="1" ht="15.75" customHeight="1" thickBot="1">
      <c r="B3" s="175" t="s">
        <v>1</v>
      </c>
      <c r="C3" s="795" t="s">
        <v>2</v>
      </c>
      <c r="D3" s="797"/>
      <c r="E3" s="798" t="s">
        <v>142</v>
      </c>
      <c r="F3" s="796"/>
      <c r="G3" s="795" t="s">
        <v>3</v>
      </c>
      <c r="H3" s="796"/>
      <c r="I3" s="795" t="s">
        <v>4</v>
      </c>
      <c r="J3" s="796"/>
      <c r="K3" s="795" t="s">
        <v>127</v>
      </c>
      <c r="L3" s="796"/>
      <c r="M3" s="795" t="s">
        <v>128</v>
      </c>
      <c r="N3" s="796"/>
      <c r="O3" s="795" t="s">
        <v>129</v>
      </c>
      <c r="P3" s="796"/>
      <c r="Q3" s="795" t="s">
        <v>5</v>
      </c>
      <c r="R3" s="799"/>
      <c r="S3" s="321" t="s">
        <v>6</v>
      </c>
      <c r="T3" s="325" t="s">
        <v>7</v>
      </c>
    </row>
    <row r="4" spans="2:20" s="74" customFormat="1" ht="14.25" customHeight="1" thickBot="1">
      <c r="B4" s="176"/>
      <c r="C4" s="169" t="s">
        <v>8</v>
      </c>
      <c r="D4" s="170" t="s">
        <v>9</v>
      </c>
      <c r="E4" s="170" t="s">
        <v>10</v>
      </c>
      <c r="F4" s="170" t="s">
        <v>9</v>
      </c>
      <c r="G4" s="171" t="s">
        <v>11</v>
      </c>
      <c r="H4" s="172" t="s">
        <v>12</v>
      </c>
      <c r="I4" s="171" t="s">
        <v>11</v>
      </c>
      <c r="J4" s="172" t="s">
        <v>12</v>
      </c>
      <c r="K4" s="171" t="s">
        <v>11</v>
      </c>
      <c r="L4" s="172" t="s">
        <v>12</v>
      </c>
      <c r="M4" s="171" t="s">
        <v>11</v>
      </c>
      <c r="N4" s="172" t="s">
        <v>12</v>
      </c>
      <c r="O4" s="171" t="s">
        <v>11</v>
      </c>
      <c r="P4" s="172" t="s">
        <v>12</v>
      </c>
      <c r="Q4" s="171" t="s">
        <v>11</v>
      </c>
      <c r="R4" s="172" t="s">
        <v>12</v>
      </c>
      <c r="S4" s="171" t="s">
        <v>13</v>
      </c>
      <c r="T4" s="173" t="s">
        <v>14</v>
      </c>
    </row>
    <row r="5" spans="2:20" ht="20.25" customHeight="1" thickTop="1">
      <c r="B5" s="177">
        <v>1</v>
      </c>
      <c r="C5" s="65">
        <v>1054</v>
      </c>
      <c r="D5" s="66">
        <v>-0.227</v>
      </c>
      <c r="E5" s="63">
        <v>94380</v>
      </c>
      <c r="F5" s="66">
        <v>-0.142</v>
      </c>
      <c r="G5" s="65">
        <v>485</v>
      </c>
      <c r="H5" s="63">
        <v>61107</v>
      </c>
      <c r="I5" s="65">
        <v>408</v>
      </c>
      <c r="J5" s="63">
        <v>17320</v>
      </c>
      <c r="K5" s="65">
        <v>27</v>
      </c>
      <c r="L5" s="63">
        <v>1128</v>
      </c>
      <c r="M5" s="65">
        <v>134</v>
      </c>
      <c r="N5" s="63">
        <v>14825</v>
      </c>
      <c r="O5" s="65">
        <v>811</v>
      </c>
      <c r="P5" s="63">
        <v>84899</v>
      </c>
      <c r="Q5" s="65">
        <v>243</v>
      </c>
      <c r="R5" s="63">
        <v>9481</v>
      </c>
      <c r="S5" s="67">
        <f>(G5+M5)/C5</f>
        <v>0.5872865275142315</v>
      </c>
      <c r="T5" s="68">
        <f>(I5+K5)/C5</f>
        <v>0.4127134724857685</v>
      </c>
    </row>
    <row r="6" spans="2:20" ht="20.25" customHeight="1">
      <c r="B6" s="178">
        <v>2</v>
      </c>
      <c r="C6" s="69">
        <v>905</v>
      </c>
      <c r="D6" s="70">
        <v>-0.321</v>
      </c>
      <c r="E6" s="62">
        <v>87560</v>
      </c>
      <c r="F6" s="70">
        <v>-0.291</v>
      </c>
      <c r="G6" s="69">
        <v>514</v>
      </c>
      <c r="H6" s="62">
        <v>65439</v>
      </c>
      <c r="I6" s="69">
        <v>328</v>
      </c>
      <c r="J6" s="62">
        <v>15154</v>
      </c>
      <c r="K6" s="69">
        <v>2</v>
      </c>
      <c r="L6" s="62">
        <v>149</v>
      </c>
      <c r="M6" s="69">
        <v>61</v>
      </c>
      <c r="N6" s="62">
        <v>6818</v>
      </c>
      <c r="O6" s="69">
        <v>739</v>
      </c>
      <c r="P6" s="62">
        <v>79814</v>
      </c>
      <c r="Q6" s="69">
        <v>166</v>
      </c>
      <c r="R6" s="62">
        <v>7746</v>
      </c>
      <c r="S6" s="463">
        <f>(G6+M6)/C6</f>
        <v>0.6353591160220995</v>
      </c>
      <c r="T6" s="464">
        <f aca="true" t="shared" si="0" ref="T6:T17">(I6+K6)/C6</f>
        <v>0.36464088397790057</v>
      </c>
    </row>
    <row r="7" spans="2:20" ht="20.25" customHeight="1">
      <c r="B7" s="178">
        <v>3</v>
      </c>
      <c r="C7" s="69">
        <v>990</v>
      </c>
      <c r="D7" s="70">
        <v>-0.18</v>
      </c>
      <c r="E7" s="62">
        <v>97278</v>
      </c>
      <c r="F7" s="70">
        <v>-0.16</v>
      </c>
      <c r="G7" s="69">
        <v>549</v>
      </c>
      <c r="H7" s="62">
        <v>70594</v>
      </c>
      <c r="I7" s="69">
        <v>354</v>
      </c>
      <c r="J7" s="62">
        <v>17353</v>
      </c>
      <c r="K7" s="69">
        <v>0</v>
      </c>
      <c r="L7" s="62">
        <v>0</v>
      </c>
      <c r="M7" s="69">
        <v>87</v>
      </c>
      <c r="N7" s="62">
        <v>9331</v>
      </c>
      <c r="O7" s="69">
        <v>816</v>
      </c>
      <c r="P7" s="62">
        <v>88540</v>
      </c>
      <c r="Q7" s="69">
        <v>174</v>
      </c>
      <c r="R7" s="62">
        <v>8738</v>
      </c>
      <c r="S7" s="463">
        <f aca="true" t="shared" si="1" ref="S7:S15">(G7+M7)/C7</f>
        <v>0.6424242424242425</v>
      </c>
      <c r="T7" s="464">
        <f t="shared" si="0"/>
        <v>0.3575757575757576</v>
      </c>
    </row>
    <row r="8" spans="2:20" ht="20.25" customHeight="1">
      <c r="B8" s="179">
        <v>4</v>
      </c>
      <c r="C8" s="69">
        <v>832</v>
      </c>
      <c r="D8" s="70">
        <v>-0.21361058601134217</v>
      </c>
      <c r="E8" s="62">
        <v>84229</v>
      </c>
      <c r="F8" s="70">
        <v>-0.35680467950578065</v>
      </c>
      <c r="G8" s="69">
        <v>511</v>
      </c>
      <c r="H8" s="62">
        <v>64300</v>
      </c>
      <c r="I8" s="69">
        <v>252</v>
      </c>
      <c r="J8" s="62">
        <v>12773</v>
      </c>
      <c r="K8" s="69">
        <v>1</v>
      </c>
      <c r="L8" s="62">
        <v>115</v>
      </c>
      <c r="M8" s="69">
        <v>68</v>
      </c>
      <c r="N8" s="62">
        <v>7041</v>
      </c>
      <c r="O8" s="69">
        <v>709</v>
      </c>
      <c r="P8" s="62">
        <v>78590</v>
      </c>
      <c r="Q8" s="69">
        <v>123</v>
      </c>
      <c r="R8" s="62">
        <v>5639</v>
      </c>
      <c r="S8" s="463">
        <f t="shared" si="1"/>
        <v>0.6959134615384616</v>
      </c>
      <c r="T8" s="464">
        <f t="shared" si="0"/>
        <v>0.30408653846153844</v>
      </c>
    </row>
    <row r="9" spans="2:20" ht="20.25" customHeight="1">
      <c r="B9" s="179">
        <f aca="true" t="shared" si="2" ref="B9:B16">B8+1</f>
        <v>5</v>
      </c>
      <c r="C9" s="69">
        <v>1023</v>
      </c>
      <c r="D9" s="70">
        <v>-0.21729150726855395</v>
      </c>
      <c r="E9" s="62">
        <v>91303</v>
      </c>
      <c r="F9" s="70">
        <v>-0.22844273931855058</v>
      </c>
      <c r="G9" s="69">
        <v>482</v>
      </c>
      <c r="H9" s="62">
        <v>62039</v>
      </c>
      <c r="I9" s="69">
        <v>416</v>
      </c>
      <c r="J9" s="62">
        <v>17377</v>
      </c>
      <c r="K9" s="69">
        <v>48</v>
      </c>
      <c r="L9" s="62">
        <v>3566</v>
      </c>
      <c r="M9" s="69">
        <v>77</v>
      </c>
      <c r="N9" s="62">
        <v>8321</v>
      </c>
      <c r="O9" s="69">
        <v>730</v>
      </c>
      <c r="P9" s="62">
        <v>78809</v>
      </c>
      <c r="Q9" s="69">
        <v>293</v>
      </c>
      <c r="R9" s="62">
        <v>12494</v>
      </c>
      <c r="S9" s="463">
        <f t="shared" si="1"/>
        <v>0.5464320625610948</v>
      </c>
      <c r="T9" s="464">
        <f t="shared" si="0"/>
        <v>0.45356793743890517</v>
      </c>
    </row>
    <row r="10" spans="2:20" ht="20.25" customHeight="1">
      <c r="B10" s="179">
        <f t="shared" si="2"/>
        <v>6</v>
      </c>
      <c r="C10" s="69">
        <v>1227</v>
      </c>
      <c r="D10" s="70">
        <v>-0.1050328227571116</v>
      </c>
      <c r="E10" s="62">
        <v>115573</v>
      </c>
      <c r="F10" s="70">
        <v>-0.27778610975716445</v>
      </c>
      <c r="G10" s="69">
        <v>657</v>
      </c>
      <c r="H10" s="62">
        <v>84551</v>
      </c>
      <c r="I10" s="69">
        <v>466</v>
      </c>
      <c r="J10" s="62">
        <v>19855</v>
      </c>
      <c r="K10" s="69">
        <v>3</v>
      </c>
      <c r="L10" s="62">
        <v>369</v>
      </c>
      <c r="M10" s="69">
        <v>101</v>
      </c>
      <c r="N10" s="62">
        <v>10798</v>
      </c>
      <c r="O10" s="69">
        <v>1011</v>
      </c>
      <c r="P10" s="62">
        <v>106600</v>
      </c>
      <c r="Q10" s="69">
        <v>216</v>
      </c>
      <c r="R10" s="62">
        <v>8973</v>
      </c>
      <c r="S10" s="463">
        <f t="shared" si="1"/>
        <v>0.6177669111654441</v>
      </c>
      <c r="T10" s="464">
        <f t="shared" si="0"/>
        <v>0.3822330888345558</v>
      </c>
    </row>
    <row r="11" spans="2:20" ht="20.25" customHeight="1">
      <c r="B11" s="179">
        <f t="shared" si="2"/>
        <v>7</v>
      </c>
      <c r="C11" s="69">
        <v>915</v>
      </c>
      <c r="D11" s="70">
        <v>-0.45665083135391926</v>
      </c>
      <c r="E11" s="62">
        <v>90118</v>
      </c>
      <c r="F11" s="70">
        <v>-0.10025958466453674</v>
      </c>
      <c r="G11" s="69">
        <v>528</v>
      </c>
      <c r="H11" s="62">
        <v>66576</v>
      </c>
      <c r="I11" s="69">
        <v>309</v>
      </c>
      <c r="J11" s="62">
        <v>15996</v>
      </c>
      <c r="K11" s="69">
        <v>8</v>
      </c>
      <c r="L11" s="62">
        <v>333</v>
      </c>
      <c r="M11" s="69">
        <v>70</v>
      </c>
      <c r="N11" s="62">
        <v>7213</v>
      </c>
      <c r="O11" s="69">
        <v>806</v>
      </c>
      <c r="P11" s="62">
        <v>84552</v>
      </c>
      <c r="Q11" s="69">
        <v>109</v>
      </c>
      <c r="R11" s="62">
        <v>5566</v>
      </c>
      <c r="S11" s="463">
        <f t="shared" si="1"/>
        <v>0.653551912568306</v>
      </c>
      <c r="T11" s="464">
        <f t="shared" si="0"/>
        <v>0.346448087431694</v>
      </c>
    </row>
    <row r="12" spans="2:20" ht="20.25" customHeight="1">
      <c r="B12" s="179">
        <f t="shared" si="2"/>
        <v>8</v>
      </c>
      <c r="C12" s="69">
        <v>927</v>
      </c>
      <c r="D12" s="70">
        <v>-0.3852785145888594</v>
      </c>
      <c r="E12" s="62">
        <v>94936</v>
      </c>
      <c r="F12" s="70">
        <v>-0.10424214975845411</v>
      </c>
      <c r="G12" s="69">
        <v>573</v>
      </c>
      <c r="H12" s="62">
        <v>71873</v>
      </c>
      <c r="I12" s="69">
        <v>259</v>
      </c>
      <c r="J12" s="62">
        <v>12631</v>
      </c>
      <c r="K12" s="69">
        <v>3</v>
      </c>
      <c r="L12" s="62">
        <v>472</v>
      </c>
      <c r="M12" s="69">
        <v>92</v>
      </c>
      <c r="N12" s="62">
        <v>9960</v>
      </c>
      <c r="O12" s="69">
        <v>798</v>
      </c>
      <c r="P12" s="62">
        <v>89201</v>
      </c>
      <c r="Q12" s="69">
        <v>129</v>
      </c>
      <c r="R12" s="62">
        <v>5735</v>
      </c>
      <c r="S12" s="463">
        <f t="shared" si="1"/>
        <v>0.7173678532901834</v>
      </c>
      <c r="T12" s="464">
        <f>(I12+K12)/C12</f>
        <v>0.2826321467098166</v>
      </c>
    </row>
    <row r="13" spans="2:20" ht="20.25" customHeight="1">
      <c r="B13" s="179">
        <f t="shared" si="2"/>
        <v>9</v>
      </c>
      <c r="C13" s="69">
        <v>1026</v>
      </c>
      <c r="D13" s="70">
        <v>-0.26346015793251976</v>
      </c>
      <c r="E13" s="62">
        <v>102001</v>
      </c>
      <c r="F13" s="70">
        <v>-0.22862674218992232</v>
      </c>
      <c r="G13" s="69">
        <v>580</v>
      </c>
      <c r="H13" s="62">
        <v>73315</v>
      </c>
      <c r="I13" s="69">
        <v>325</v>
      </c>
      <c r="J13" s="62">
        <v>15921</v>
      </c>
      <c r="K13" s="69">
        <v>10</v>
      </c>
      <c r="L13" s="62">
        <v>1096</v>
      </c>
      <c r="M13" s="69">
        <v>111</v>
      </c>
      <c r="N13" s="62">
        <v>11669</v>
      </c>
      <c r="O13" s="69">
        <v>799</v>
      </c>
      <c r="P13" s="62">
        <v>92089</v>
      </c>
      <c r="Q13" s="69">
        <v>227</v>
      </c>
      <c r="R13" s="62">
        <v>9912</v>
      </c>
      <c r="S13" s="463">
        <f t="shared" si="1"/>
        <v>0.6734892787524367</v>
      </c>
      <c r="T13" s="464">
        <f t="shared" si="0"/>
        <v>0.32651072124756336</v>
      </c>
    </row>
    <row r="14" spans="2:20" ht="20.25" customHeight="1">
      <c r="B14" s="179">
        <f t="shared" si="2"/>
        <v>10</v>
      </c>
      <c r="C14" s="69">
        <v>1033</v>
      </c>
      <c r="D14" s="70">
        <v>-0.37355973317161917</v>
      </c>
      <c r="E14" s="62">
        <v>99791</v>
      </c>
      <c r="F14" s="70">
        <v>-0.2571481743402687</v>
      </c>
      <c r="G14" s="69">
        <v>590</v>
      </c>
      <c r="H14" s="62">
        <v>74212</v>
      </c>
      <c r="I14" s="69">
        <v>357</v>
      </c>
      <c r="J14" s="62">
        <v>17454</v>
      </c>
      <c r="K14" s="69">
        <v>13</v>
      </c>
      <c r="L14" s="62">
        <v>424</v>
      </c>
      <c r="M14" s="69">
        <v>73</v>
      </c>
      <c r="N14" s="62">
        <v>7701</v>
      </c>
      <c r="O14" s="69">
        <v>907</v>
      </c>
      <c r="P14" s="62">
        <v>93809</v>
      </c>
      <c r="Q14" s="69">
        <v>126</v>
      </c>
      <c r="R14" s="62">
        <v>5982</v>
      </c>
      <c r="S14" s="463">
        <f t="shared" si="1"/>
        <v>0.6418199419167473</v>
      </c>
      <c r="T14" s="464">
        <f t="shared" si="0"/>
        <v>0.35818005808325265</v>
      </c>
    </row>
    <row r="15" spans="2:20" ht="20.25" customHeight="1">
      <c r="B15" s="179">
        <f t="shared" si="2"/>
        <v>11</v>
      </c>
      <c r="C15" s="69">
        <v>1391</v>
      </c>
      <c r="D15" s="70">
        <v>-0.022487702037947997</v>
      </c>
      <c r="E15" s="62">
        <v>121049</v>
      </c>
      <c r="F15" s="70">
        <v>-0.030405703071809044</v>
      </c>
      <c r="G15" s="69">
        <v>614</v>
      </c>
      <c r="H15" s="62">
        <v>77581</v>
      </c>
      <c r="I15" s="69">
        <v>623</v>
      </c>
      <c r="J15" s="62">
        <v>28139</v>
      </c>
      <c r="K15" s="69">
        <v>20</v>
      </c>
      <c r="L15" s="62">
        <v>1076</v>
      </c>
      <c r="M15" s="69">
        <v>134</v>
      </c>
      <c r="N15" s="62">
        <v>14253</v>
      </c>
      <c r="O15" s="69">
        <v>1057</v>
      </c>
      <c r="P15" s="62">
        <v>107722</v>
      </c>
      <c r="Q15" s="69">
        <v>334</v>
      </c>
      <c r="R15" s="62">
        <v>13327</v>
      </c>
      <c r="S15" s="463">
        <f t="shared" si="1"/>
        <v>0.5377426312005751</v>
      </c>
      <c r="T15" s="464">
        <f t="shared" si="0"/>
        <v>0.46225736879942486</v>
      </c>
    </row>
    <row r="16" spans="2:20" ht="20.25" customHeight="1" thickBot="1">
      <c r="B16" s="179">
        <f t="shared" si="2"/>
        <v>12</v>
      </c>
      <c r="C16" s="69">
        <v>1213</v>
      </c>
      <c r="D16" s="70">
        <v>-0.07896735003796507</v>
      </c>
      <c r="E16" s="62">
        <v>111108</v>
      </c>
      <c r="F16" s="70">
        <v>-0.07430828063685671</v>
      </c>
      <c r="G16" s="69">
        <v>549</v>
      </c>
      <c r="H16" s="62">
        <v>69782</v>
      </c>
      <c r="I16" s="69">
        <v>479</v>
      </c>
      <c r="J16" s="62">
        <v>23538</v>
      </c>
      <c r="K16" s="69">
        <v>7</v>
      </c>
      <c r="L16" s="62">
        <v>447</v>
      </c>
      <c r="M16" s="69">
        <v>178</v>
      </c>
      <c r="N16" s="62">
        <v>17341</v>
      </c>
      <c r="O16" s="69">
        <v>890</v>
      </c>
      <c r="P16" s="62">
        <v>93561</v>
      </c>
      <c r="Q16" s="69">
        <v>323</v>
      </c>
      <c r="R16" s="62">
        <v>17547</v>
      </c>
      <c r="S16" s="467">
        <f>(G16+M16)/C16</f>
        <v>0.5993404781533388</v>
      </c>
      <c r="T16" s="468">
        <f t="shared" si="0"/>
        <v>0.40065952184666115</v>
      </c>
    </row>
    <row r="17" spans="2:20" ht="20.25" customHeight="1" thickBot="1" thickTop="1">
      <c r="B17" s="180" t="s">
        <v>15</v>
      </c>
      <c r="C17" s="71">
        <f>SUM(C5:C16)</f>
        <v>12536</v>
      </c>
      <c r="D17" s="72">
        <f>C17/16613-1</f>
        <v>-0.24541022091133446</v>
      </c>
      <c r="E17" s="73">
        <f>SUM(E5:E16)</f>
        <v>1189326</v>
      </c>
      <c r="F17" s="72">
        <f>E17/1522033-1</f>
        <v>-0.21859381498298658</v>
      </c>
      <c r="G17" s="71">
        <f>SUM(G5:G16)</f>
        <v>6632</v>
      </c>
      <c r="H17" s="73">
        <f aca="true" t="shared" si="3" ref="H17:R17">SUM(H5:H16)</f>
        <v>841369</v>
      </c>
      <c r="I17" s="71">
        <f t="shared" si="3"/>
        <v>4576</v>
      </c>
      <c r="J17" s="73">
        <f t="shared" si="3"/>
        <v>213511</v>
      </c>
      <c r="K17" s="71">
        <f t="shared" si="3"/>
        <v>142</v>
      </c>
      <c r="L17" s="73">
        <f t="shared" si="3"/>
        <v>9175</v>
      </c>
      <c r="M17" s="71">
        <f t="shared" si="3"/>
        <v>1186</v>
      </c>
      <c r="N17" s="73">
        <f t="shared" si="3"/>
        <v>125271</v>
      </c>
      <c r="O17" s="71">
        <f t="shared" si="3"/>
        <v>10073</v>
      </c>
      <c r="P17" s="73">
        <f t="shared" si="3"/>
        <v>1078186</v>
      </c>
      <c r="Q17" s="71">
        <f t="shared" si="3"/>
        <v>2463</v>
      </c>
      <c r="R17" s="73">
        <f t="shared" si="3"/>
        <v>111140</v>
      </c>
      <c r="S17" s="465">
        <f>(G17+M17)/C17</f>
        <v>0.6236439055520102</v>
      </c>
      <c r="T17" s="466">
        <f t="shared" si="0"/>
        <v>0.3763560944479898</v>
      </c>
    </row>
    <row r="18" spans="2:10" ht="14.25" thickTop="1">
      <c r="B18" s="112" t="s">
        <v>16</v>
      </c>
      <c r="C18" s="3"/>
      <c r="J18" s="2"/>
    </row>
    <row r="20" spans="3:5" ht="14.25" customHeight="1">
      <c r="C20" s="64"/>
      <c r="D20" s="64"/>
      <c r="E20" s="64"/>
    </row>
    <row r="21" ht="14.25" customHeight="1">
      <c r="D21" s="439"/>
    </row>
  </sheetData>
  <sheetProtection/>
  <mergeCells count="13">
    <mergeCell ref="Q3:R3"/>
    <mergeCell ref="M3:N3"/>
    <mergeCell ref="K3:L3"/>
    <mergeCell ref="S1:T1"/>
    <mergeCell ref="C2:F2"/>
    <mergeCell ref="O2:R2"/>
    <mergeCell ref="G2:N2"/>
    <mergeCell ref="S2:T2"/>
    <mergeCell ref="I3:J3"/>
    <mergeCell ref="G3:H3"/>
    <mergeCell ref="C3:D3"/>
    <mergeCell ref="E3:F3"/>
    <mergeCell ref="O3:P3"/>
  </mergeCells>
  <printOptions/>
  <pageMargins left="0.24" right="0.25" top="1.6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SheetLayoutView="100" zoomScalePageLayoutView="0" workbookViewId="0" topLeftCell="A1">
      <pane xSplit="2" ySplit="5" topLeftCell="C1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N29" sqref="N29:N30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50" customFormat="1" ht="18" customHeight="1" thickBot="1">
      <c r="B1" s="49" t="s">
        <v>196</v>
      </c>
      <c r="C1" s="49"/>
      <c r="L1" s="51"/>
      <c r="N1" s="51"/>
      <c r="O1" s="51"/>
      <c r="U1" s="52"/>
      <c r="V1" s="800" t="s">
        <v>138</v>
      </c>
      <c r="W1" s="800"/>
    </row>
    <row r="2" spans="2:23" ht="24" customHeight="1" thickTop="1">
      <c r="B2" s="700"/>
      <c r="C2" s="698"/>
      <c r="D2" s="187" t="s">
        <v>103</v>
      </c>
      <c r="E2" s="187"/>
      <c r="F2" s="188"/>
      <c r="G2" s="187"/>
      <c r="H2" s="187"/>
      <c r="I2" s="187"/>
      <c r="J2" s="187"/>
      <c r="K2" s="189" t="s">
        <v>120</v>
      </c>
      <c r="L2" s="187"/>
      <c r="M2" s="187"/>
      <c r="N2" s="187"/>
      <c r="O2" s="187"/>
      <c r="P2" s="187"/>
      <c r="Q2" s="187"/>
      <c r="R2" s="188"/>
      <c r="S2" s="187"/>
      <c r="T2" s="189" t="s">
        <v>99</v>
      </c>
      <c r="U2" s="187"/>
      <c r="V2" s="187"/>
      <c r="W2" s="190"/>
    </row>
    <row r="3" spans="2:23" ht="24" customHeight="1">
      <c r="B3" s="701" t="s">
        <v>1</v>
      </c>
      <c r="C3" s="205" t="s">
        <v>17</v>
      </c>
      <c r="D3" s="204"/>
      <c r="E3" s="205" t="s">
        <v>17</v>
      </c>
      <c r="F3" s="164"/>
      <c r="G3" s="192" t="s">
        <v>119</v>
      </c>
      <c r="H3" s="192"/>
      <c r="I3" s="134"/>
      <c r="J3" s="192" t="s">
        <v>102</v>
      </c>
      <c r="K3" s="192"/>
      <c r="L3" s="134"/>
      <c r="M3" s="192" t="s">
        <v>101</v>
      </c>
      <c r="N3" s="192"/>
      <c r="O3" s="134"/>
      <c r="P3" s="192" t="s">
        <v>100</v>
      </c>
      <c r="Q3" s="192"/>
      <c r="R3" s="193"/>
      <c r="S3" s="192" t="s">
        <v>18</v>
      </c>
      <c r="T3" s="192"/>
      <c r="U3" s="194"/>
      <c r="V3" s="192" t="s">
        <v>98</v>
      </c>
      <c r="W3" s="195"/>
    </row>
    <row r="4" spans="2:23" ht="24" customHeight="1">
      <c r="B4" s="702"/>
      <c r="C4" s="192" t="s">
        <v>197</v>
      </c>
      <c r="D4" s="134" t="s">
        <v>17</v>
      </c>
      <c r="E4" s="134" t="s">
        <v>185</v>
      </c>
      <c r="F4" s="167" t="s">
        <v>197</v>
      </c>
      <c r="G4" s="196" t="s">
        <v>17</v>
      </c>
      <c r="H4" s="168" t="s">
        <v>185</v>
      </c>
      <c r="I4" s="168" t="s">
        <v>197</v>
      </c>
      <c r="J4" s="196" t="s">
        <v>17</v>
      </c>
      <c r="K4" s="168" t="s">
        <v>185</v>
      </c>
      <c r="L4" s="168" t="s">
        <v>197</v>
      </c>
      <c r="M4" s="196" t="s">
        <v>17</v>
      </c>
      <c r="N4" s="168" t="s">
        <v>185</v>
      </c>
      <c r="O4" s="168" t="s">
        <v>197</v>
      </c>
      <c r="P4" s="196" t="s">
        <v>17</v>
      </c>
      <c r="Q4" s="197" t="s">
        <v>185</v>
      </c>
      <c r="R4" s="168" t="s">
        <v>197</v>
      </c>
      <c r="S4" s="196" t="s">
        <v>17</v>
      </c>
      <c r="T4" s="168" t="s">
        <v>185</v>
      </c>
      <c r="U4" s="168" t="s">
        <v>197</v>
      </c>
      <c r="V4" s="196" t="s">
        <v>17</v>
      </c>
      <c r="W4" s="324" t="s">
        <v>185</v>
      </c>
    </row>
    <row r="5" spans="2:23" ht="24" customHeight="1" thickBot="1">
      <c r="B5" s="702"/>
      <c r="C5" s="192" t="s">
        <v>11</v>
      </c>
      <c r="D5" s="163" t="s">
        <v>9</v>
      </c>
      <c r="E5" s="134" t="s">
        <v>11</v>
      </c>
      <c r="F5" s="164" t="s">
        <v>11</v>
      </c>
      <c r="G5" s="163" t="s">
        <v>9</v>
      </c>
      <c r="H5" s="134" t="s">
        <v>11</v>
      </c>
      <c r="I5" s="134" t="s">
        <v>11</v>
      </c>
      <c r="J5" s="163" t="s">
        <v>9</v>
      </c>
      <c r="K5" s="134" t="s">
        <v>11</v>
      </c>
      <c r="L5" s="134" t="s">
        <v>11</v>
      </c>
      <c r="M5" s="165" t="s">
        <v>9</v>
      </c>
      <c r="N5" s="134" t="s">
        <v>11</v>
      </c>
      <c r="O5" s="134" t="s">
        <v>11</v>
      </c>
      <c r="P5" s="163" t="s">
        <v>9</v>
      </c>
      <c r="Q5" s="134" t="s">
        <v>11</v>
      </c>
      <c r="R5" s="164" t="s">
        <v>11</v>
      </c>
      <c r="S5" s="322" t="s">
        <v>9</v>
      </c>
      <c r="T5" s="323" t="s">
        <v>11</v>
      </c>
      <c r="U5" s="134" t="s">
        <v>11</v>
      </c>
      <c r="V5" s="163" t="s">
        <v>9</v>
      </c>
      <c r="W5" s="198" t="s">
        <v>11</v>
      </c>
    </row>
    <row r="6" spans="2:23" ht="24" customHeight="1">
      <c r="B6" s="199">
        <v>1</v>
      </c>
      <c r="C6" s="405">
        <v>1054</v>
      </c>
      <c r="D6" s="470">
        <f aca="true" t="shared" si="0" ref="D6:D17">(C6-E6)/E6</f>
        <v>-0.22727272727272727</v>
      </c>
      <c r="E6" s="471">
        <v>1364</v>
      </c>
      <c r="F6" s="469">
        <v>485</v>
      </c>
      <c r="G6" s="470">
        <f aca="true" t="shared" si="1" ref="G6:G17">(F6-H6)/H6</f>
        <v>-0.06551059730250482</v>
      </c>
      <c r="H6" s="472">
        <v>519</v>
      </c>
      <c r="I6" s="472">
        <v>408</v>
      </c>
      <c r="J6" s="470">
        <f aca="true" t="shared" si="2" ref="J6:J17">(I6-K6)/K6</f>
        <v>-0.4146341463414634</v>
      </c>
      <c r="K6" s="472">
        <v>697</v>
      </c>
      <c r="L6" s="472">
        <v>27</v>
      </c>
      <c r="M6" s="470">
        <f aca="true" t="shared" si="3" ref="M6:M17">(L6-N6)/N6</f>
        <v>8</v>
      </c>
      <c r="N6" s="472">
        <v>3</v>
      </c>
      <c r="O6" s="472">
        <v>134</v>
      </c>
      <c r="P6" s="470">
        <f aca="true" t="shared" si="4" ref="P6:P17">(O6-Q6)/Q6</f>
        <v>-0.07586206896551724</v>
      </c>
      <c r="Q6" s="473">
        <v>145</v>
      </c>
      <c r="R6" s="405">
        <v>811</v>
      </c>
      <c r="S6" s="470">
        <f aca="true" t="shared" si="5" ref="S6:S17">(R6-T6)/T6</f>
        <v>-0.033373063170441</v>
      </c>
      <c r="T6" s="472">
        <v>839</v>
      </c>
      <c r="U6" s="472">
        <v>243</v>
      </c>
      <c r="V6" s="470">
        <f aca="true" t="shared" si="6" ref="V6:V17">(U6-W6)/W6</f>
        <v>-0.5371428571428571</v>
      </c>
      <c r="W6" s="707">
        <v>525</v>
      </c>
    </row>
    <row r="7" spans="2:23" ht="24" customHeight="1">
      <c r="B7" s="703">
        <v>2</v>
      </c>
      <c r="C7" s="406">
        <v>905</v>
      </c>
      <c r="D7" s="475">
        <f t="shared" si="0"/>
        <v>-0.3205705705705706</v>
      </c>
      <c r="E7" s="476">
        <v>1332</v>
      </c>
      <c r="F7" s="474">
        <v>514</v>
      </c>
      <c r="G7" s="475">
        <f t="shared" si="1"/>
        <v>-0.12585034013605442</v>
      </c>
      <c r="H7" s="477">
        <v>588</v>
      </c>
      <c r="I7" s="477">
        <v>328</v>
      </c>
      <c r="J7" s="475">
        <f t="shared" si="2"/>
        <v>-0.40255009107468126</v>
      </c>
      <c r="K7" s="477">
        <v>549</v>
      </c>
      <c r="L7" s="477">
        <v>2</v>
      </c>
      <c r="M7" s="475">
        <f t="shared" si="3"/>
        <v>-0.9310344827586207</v>
      </c>
      <c r="N7" s="477">
        <v>29</v>
      </c>
      <c r="O7" s="477">
        <v>61</v>
      </c>
      <c r="P7" s="475">
        <f t="shared" si="4"/>
        <v>-0.6325301204819277</v>
      </c>
      <c r="Q7" s="478">
        <v>166</v>
      </c>
      <c r="R7" s="406">
        <v>739</v>
      </c>
      <c r="S7" s="475">
        <f t="shared" si="5"/>
        <v>-0.18612334801762115</v>
      </c>
      <c r="T7" s="477">
        <v>908</v>
      </c>
      <c r="U7" s="477">
        <v>166</v>
      </c>
      <c r="V7" s="475">
        <f t="shared" si="6"/>
        <v>-0.6084905660377359</v>
      </c>
      <c r="W7" s="708">
        <v>424</v>
      </c>
    </row>
    <row r="8" spans="2:23" ht="24" customHeight="1">
      <c r="B8" s="703">
        <v>3</v>
      </c>
      <c r="C8" s="406">
        <v>990</v>
      </c>
      <c r="D8" s="475">
        <f t="shared" si="0"/>
        <v>-0.17978458989229495</v>
      </c>
      <c r="E8" s="476">
        <v>1207</v>
      </c>
      <c r="F8" s="474">
        <v>549</v>
      </c>
      <c r="G8" s="475">
        <f t="shared" si="1"/>
        <v>-0.16310975609756098</v>
      </c>
      <c r="H8" s="477">
        <v>656</v>
      </c>
      <c r="I8" s="477">
        <v>354</v>
      </c>
      <c r="J8" s="475">
        <f t="shared" si="2"/>
        <v>0.005681818181818182</v>
      </c>
      <c r="K8" s="477">
        <v>352</v>
      </c>
      <c r="L8" s="477">
        <v>0</v>
      </c>
      <c r="M8" s="475">
        <f t="shared" si="3"/>
        <v>-1</v>
      </c>
      <c r="N8" s="477">
        <v>55</v>
      </c>
      <c r="O8" s="477">
        <v>87</v>
      </c>
      <c r="P8" s="475">
        <f t="shared" si="4"/>
        <v>-0.3958333333333333</v>
      </c>
      <c r="Q8" s="478">
        <v>144</v>
      </c>
      <c r="R8" s="406">
        <v>816</v>
      </c>
      <c r="S8" s="475">
        <f t="shared" si="5"/>
        <v>-0.07167235494880546</v>
      </c>
      <c r="T8" s="477">
        <v>879</v>
      </c>
      <c r="U8" s="477">
        <v>174</v>
      </c>
      <c r="V8" s="475">
        <f t="shared" si="6"/>
        <v>-0.4695121951219512</v>
      </c>
      <c r="W8" s="708">
        <v>328</v>
      </c>
    </row>
    <row r="9" spans="2:23" ht="24" customHeight="1">
      <c r="B9" s="704">
        <v>4</v>
      </c>
      <c r="C9" s="406">
        <v>832</v>
      </c>
      <c r="D9" s="475">
        <f t="shared" si="0"/>
        <v>-0.21361058601134217</v>
      </c>
      <c r="E9" s="476">
        <v>1058</v>
      </c>
      <c r="F9" s="474">
        <v>511</v>
      </c>
      <c r="G9" s="475">
        <f t="shared" si="1"/>
        <v>-0.1850079744816587</v>
      </c>
      <c r="H9" s="477">
        <v>627</v>
      </c>
      <c r="I9" s="477">
        <v>252</v>
      </c>
      <c r="J9" s="475">
        <f t="shared" si="2"/>
        <v>-0.25</v>
      </c>
      <c r="K9" s="477">
        <v>336</v>
      </c>
      <c r="L9" s="477">
        <v>1</v>
      </c>
      <c r="M9" s="475">
        <f t="shared" si="3"/>
        <v>-0.5</v>
      </c>
      <c r="N9" s="477">
        <v>2</v>
      </c>
      <c r="O9" s="477">
        <v>68</v>
      </c>
      <c r="P9" s="475">
        <f t="shared" si="4"/>
        <v>-0.26881720430107525</v>
      </c>
      <c r="Q9" s="478">
        <v>93</v>
      </c>
      <c r="R9" s="406">
        <v>709</v>
      </c>
      <c r="S9" s="475">
        <f t="shared" si="5"/>
        <v>-0.1970554926387316</v>
      </c>
      <c r="T9" s="477">
        <v>883</v>
      </c>
      <c r="U9" s="477">
        <v>123</v>
      </c>
      <c r="V9" s="475">
        <f t="shared" si="6"/>
        <v>-0.29714285714285715</v>
      </c>
      <c r="W9" s="708">
        <v>175</v>
      </c>
    </row>
    <row r="10" spans="2:23" ht="24" customHeight="1">
      <c r="B10" s="704">
        <f aca="true" t="shared" si="7" ref="B10:B17">B9+1</f>
        <v>5</v>
      </c>
      <c r="C10" s="406">
        <v>1023</v>
      </c>
      <c r="D10" s="475">
        <f t="shared" si="0"/>
        <v>-0.21729150726855395</v>
      </c>
      <c r="E10" s="476">
        <v>1307</v>
      </c>
      <c r="F10" s="474">
        <v>482</v>
      </c>
      <c r="G10" s="475">
        <f t="shared" si="1"/>
        <v>-0.2515527950310559</v>
      </c>
      <c r="H10" s="477">
        <v>644</v>
      </c>
      <c r="I10" s="477">
        <v>416</v>
      </c>
      <c r="J10" s="475">
        <f t="shared" si="2"/>
        <v>-0.1072961373390558</v>
      </c>
      <c r="K10" s="477">
        <v>466</v>
      </c>
      <c r="L10" s="477">
        <v>48</v>
      </c>
      <c r="M10" s="475">
        <f t="shared" si="3"/>
        <v>23</v>
      </c>
      <c r="N10" s="477">
        <v>2</v>
      </c>
      <c r="O10" s="477">
        <v>77</v>
      </c>
      <c r="P10" s="475">
        <f t="shared" si="4"/>
        <v>-0.6051282051282051</v>
      </c>
      <c r="Q10" s="478">
        <v>195</v>
      </c>
      <c r="R10" s="406">
        <v>730</v>
      </c>
      <c r="S10" s="475">
        <f t="shared" si="5"/>
        <v>-0.17792792792792791</v>
      </c>
      <c r="T10" s="477">
        <v>888</v>
      </c>
      <c r="U10" s="477">
        <v>293</v>
      </c>
      <c r="V10" s="475">
        <f t="shared" si="6"/>
        <v>-0.30071599045346065</v>
      </c>
      <c r="W10" s="708">
        <v>419</v>
      </c>
    </row>
    <row r="11" spans="2:23" ht="24" customHeight="1">
      <c r="B11" s="704">
        <f t="shared" si="7"/>
        <v>6</v>
      </c>
      <c r="C11" s="406">
        <v>1227</v>
      </c>
      <c r="D11" s="475">
        <f t="shared" si="0"/>
        <v>-0.1050328227571116</v>
      </c>
      <c r="E11" s="476">
        <v>1371</v>
      </c>
      <c r="F11" s="474">
        <v>657</v>
      </c>
      <c r="G11" s="475">
        <f t="shared" si="1"/>
        <v>-0.09876543209876543</v>
      </c>
      <c r="H11" s="477">
        <v>729</v>
      </c>
      <c r="I11" s="477">
        <v>466</v>
      </c>
      <c r="J11" s="475">
        <f t="shared" si="2"/>
        <v>-0.029166666666666667</v>
      </c>
      <c r="K11" s="477">
        <v>480</v>
      </c>
      <c r="L11" s="477">
        <v>3</v>
      </c>
      <c r="M11" s="475">
        <f t="shared" si="3"/>
        <v>-0.875</v>
      </c>
      <c r="N11" s="477">
        <v>24</v>
      </c>
      <c r="O11" s="477">
        <v>101</v>
      </c>
      <c r="P11" s="475">
        <f t="shared" si="4"/>
        <v>-0.26811594202898553</v>
      </c>
      <c r="Q11" s="478">
        <v>138</v>
      </c>
      <c r="R11" s="406">
        <v>1011</v>
      </c>
      <c r="S11" s="475">
        <f t="shared" si="5"/>
        <v>0.005970149253731343</v>
      </c>
      <c r="T11" s="477">
        <v>1005</v>
      </c>
      <c r="U11" s="477">
        <v>216</v>
      </c>
      <c r="V11" s="475">
        <f t="shared" si="6"/>
        <v>-0.4098360655737705</v>
      </c>
      <c r="W11" s="708">
        <v>366</v>
      </c>
    </row>
    <row r="12" spans="2:23" ht="24" customHeight="1">
      <c r="B12" s="704">
        <f t="shared" si="7"/>
        <v>7</v>
      </c>
      <c r="C12" s="406">
        <v>915</v>
      </c>
      <c r="D12" s="475">
        <f t="shared" si="0"/>
        <v>-0.45665083135391926</v>
      </c>
      <c r="E12" s="476">
        <v>1684</v>
      </c>
      <c r="F12" s="474">
        <v>528</v>
      </c>
      <c r="G12" s="475">
        <f t="shared" si="1"/>
        <v>-0.41202672605790647</v>
      </c>
      <c r="H12" s="477">
        <v>898</v>
      </c>
      <c r="I12" s="477">
        <v>309</v>
      </c>
      <c r="J12" s="475">
        <f t="shared" si="2"/>
        <v>-0.4797979797979798</v>
      </c>
      <c r="K12" s="477">
        <v>594</v>
      </c>
      <c r="L12" s="477">
        <v>8</v>
      </c>
      <c r="M12" s="475">
        <f t="shared" si="3"/>
        <v>-0.813953488372093</v>
      </c>
      <c r="N12" s="477">
        <v>43</v>
      </c>
      <c r="O12" s="477">
        <v>70</v>
      </c>
      <c r="P12" s="475">
        <f t="shared" si="4"/>
        <v>-0.5302013422818792</v>
      </c>
      <c r="Q12" s="478">
        <v>149</v>
      </c>
      <c r="R12" s="406">
        <v>806</v>
      </c>
      <c r="S12" s="475">
        <f t="shared" si="5"/>
        <v>-0.3866057838660578</v>
      </c>
      <c r="T12" s="477">
        <v>1314</v>
      </c>
      <c r="U12" s="477">
        <v>109</v>
      </c>
      <c r="V12" s="475">
        <f t="shared" si="6"/>
        <v>-0.7054054054054054</v>
      </c>
      <c r="W12" s="708">
        <v>370</v>
      </c>
    </row>
    <row r="13" spans="2:23" ht="24" customHeight="1">
      <c r="B13" s="704">
        <f t="shared" si="7"/>
        <v>8</v>
      </c>
      <c r="C13" s="406">
        <v>927</v>
      </c>
      <c r="D13" s="475">
        <f t="shared" si="0"/>
        <v>-0.3852785145888594</v>
      </c>
      <c r="E13" s="476">
        <v>1508</v>
      </c>
      <c r="F13" s="474">
        <v>573</v>
      </c>
      <c r="G13" s="475">
        <f t="shared" si="1"/>
        <v>-0.31212484993997597</v>
      </c>
      <c r="H13" s="477">
        <v>833</v>
      </c>
      <c r="I13" s="477">
        <v>259</v>
      </c>
      <c r="J13" s="475">
        <f t="shared" si="2"/>
        <v>-0.44539614561027835</v>
      </c>
      <c r="K13" s="477">
        <v>467</v>
      </c>
      <c r="L13" s="477">
        <v>3</v>
      </c>
      <c r="M13" s="479" t="s">
        <v>199</v>
      </c>
      <c r="N13" s="477">
        <v>0</v>
      </c>
      <c r="O13" s="477">
        <v>92</v>
      </c>
      <c r="P13" s="475">
        <f t="shared" si="4"/>
        <v>-0.5576923076923077</v>
      </c>
      <c r="Q13" s="478">
        <v>208</v>
      </c>
      <c r="R13" s="406">
        <v>798</v>
      </c>
      <c r="S13" s="475">
        <f t="shared" si="5"/>
        <v>-0.3265822784810127</v>
      </c>
      <c r="T13" s="477">
        <v>1185</v>
      </c>
      <c r="U13" s="477">
        <v>129</v>
      </c>
      <c r="V13" s="475">
        <f t="shared" si="6"/>
        <v>-0.6006191950464397</v>
      </c>
      <c r="W13" s="708">
        <v>323</v>
      </c>
    </row>
    <row r="14" spans="2:23" ht="24" customHeight="1">
      <c r="B14" s="704">
        <f t="shared" si="7"/>
        <v>9</v>
      </c>
      <c r="C14" s="406">
        <v>1026</v>
      </c>
      <c r="D14" s="475">
        <f t="shared" si="0"/>
        <v>-0.26346015793251976</v>
      </c>
      <c r="E14" s="476">
        <v>1393</v>
      </c>
      <c r="F14" s="474">
        <v>580</v>
      </c>
      <c r="G14" s="475">
        <f t="shared" si="1"/>
        <v>-0.24281984334203655</v>
      </c>
      <c r="H14" s="477">
        <v>766</v>
      </c>
      <c r="I14" s="477">
        <v>325</v>
      </c>
      <c r="J14" s="475">
        <f t="shared" si="2"/>
        <v>-0.3099787685774947</v>
      </c>
      <c r="K14" s="477">
        <v>471</v>
      </c>
      <c r="L14" s="477">
        <v>10</v>
      </c>
      <c r="M14" s="475">
        <f t="shared" si="3"/>
        <v>-0.375</v>
      </c>
      <c r="N14" s="477">
        <v>16</v>
      </c>
      <c r="O14" s="477">
        <v>111</v>
      </c>
      <c r="P14" s="475">
        <f t="shared" si="4"/>
        <v>-0.20714285714285716</v>
      </c>
      <c r="Q14" s="478">
        <v>140</v>
      </c>
      <c r="R14" s="406">
        <v>799</v>
      </c>
      <c r="S14" s="475">
        <f t="shared" si="5"/>
        <v>-0.24976525821596243</v>
      </c>
      <c r="T14" s="477">
        <v>1065</v>
      </c>
      <c r="U14" s="477">
        <v>227</v>
      </c>
      <c r="V14" s="475">
        <f t="shared" si="6"/>
        <v>-0.3079268292682927</v>
      </c>
      <c r="W14" s="708">
        <v>328</v>
      </c>
    </row>
    <row r="15" spans="2:23" ht="24" customHeight="1">
      <c r="B15" s="704">
        <f t="shared" si="7"/>
        <v>10</v>
      </c>
      <c r="C15" s="406">
        <v>1033</v>
      </c>
      <c r="D15" s="475">
        <f t="shared" si="0"/>
        <v>-0.37355973317161917</v>
      </c>
      <c r="E15" s="476">
        <v>1649</v>
      </c>
      <c r="F15" s="474">
        <v>590</v>
      </c>
      <c r="G15" s="475">
        <f t="shared" si="1"/>
        <v>-0.07086614173228346</v>
      </c>
      <c r="H15" s="477">
        <v>635</v>
      </c>
      <c r="I15" s="477">
        <v>357</v>
      </c>
      <c r="J15" s="475">
        <f t="shared" si="2"/>
        <v>-0.5603448275862069</v>
      </c>
      <c r="K15" s="477">
        <v>812</v>
      </c>
      <c r="L15" s="477">
        <v>13</v>
      </c>
      <c r="M15" s="475">
        <f t="shared" si="3"/>
        <v>12</v>
      </c>
      <c r="N15" s="477">
        <v>1</v>
      </c>
      <c r="O15" s="477">
        <v>73</v>
      </c>
      <c r="P15" s="475">
        <f t="shared" si="4"/>
        <v>-0.6368159203980099</v>
      </c>
      <c r="Q15" s="478">
        <v>201</v>
      </c>
      <c r="R15" s="406">
        <v>907</v>
      </c>
      <c r="S15" s="475">
        <f t="shared" si="5"/>
        <v>-0.13783269961977188</v>
      </c>
      <c r="T15" s="477">
        <v>1052</v>
      </c>
      <c r="U15" s="477">
        <v>126</v>
      </c>
      <c r="V15" s="475">
        <f t="shared" si="6"/>
        <v>-0.7889447236180904</v>
      </c>
      <c r="W15" s="708">
        <v>597</v>
      </c>
    </row>
    <row r="16" spans="2:23" ht="24" customHeight="1">
      <c r="B16" s="704">
        <f t="shared" si="7"/>
        <v>11</v>
      </c>
      <c r="C16" s="406">
        <v>1391</v>
      </c>
      <c r="D16" s="475">
        <f t="shared" si="0"/>
        <v>-0.022487702037947997</v>
      </c>
      <c r="E16" s="476">
        <v>1423</v>
      </c>
      <c r="F16" s="474">
        <v>614</v>
      </c>
      <c r="G16" s="475">
        <f t="shared" si="1"/>
        <v>0.12867647058823528</v>
      </c>
      <c r="H16" s="477">
        <v>544</v>
      </c>
      <c r="I16" s="477">
        <v>623</v>
      </c>
      <c r="J16" s="475">
        <f t="shared" si="2"/>
        <v>-0.08516886930983847</v>
      </c>
      <c r="K16" s="477">
        <v>681</v>
      </c>
      <c r="L16" s="477">
        <v>20</v>
      </c>
      <c r="M16" s="475">
        <f t="shared" si="3"/>
        <v>0.6666666666666666</v>
      </c>
      <c r="N16" s="477">
        <v>12</v>
      </c>
      <c r="O16" s="477">
        <v>134</v>
      </c>
      <c r="P16" s="475">
        <f t="shared" si="4"/>
        <v>-0.27956989247311825</v>
      </c>
      <c r="Q16" s="478">
        <v>186</v>
      </c>
      <c r="R16" s="406">
        <v>1057</v>
      </c>
      <c r="S16" s="475">
        <f t="shared" si="5"/>
        <v>0.1943502824858757</v>
      </c>
      <c r="T16" s="477">
        <v>885</v>
      </c>
      <c r="U16" s="477">
        <v>334</v>
      </c>
      <c r="V16" s="475">
        <f t="shared" si="6"/>
        <v>-0.379182156133829</v>
      </c>
      <c r="W16" s="708">
        <v>538</v>
      </c>
    </row>
    <row r="17" spans="2:23" ht="24" customHeight="1" thickBot="1">
      <c r="B17" s="705">
        <f t="shared" si="7"/>
        <v>12</v>
      </c>
      <c r="C17" s="485">
        <v>1213</v>
      </c>
      <c r="D17" s="481">
        <f t="shared" si="0"/>
        <v>-0.07896735003796507</v>
      </c>
      <c r="E17" s="482">
        <v>1317</v>
      </c>
      <c r="F17" s="480">
        <v>549</v>
      </c>
      <c r="G17" s="481">
        <f t="shared" si="1"/>
        <v>-0.06153846153846154</v>
      </c>
      <c r="H17" s="483">
        <v>585</v>
      </c>
      <c r="I17" s="483">
        <v>479</v>
      </c>
      <c r="J17" s="481">
        <f t="shared" si="2"/>
        <v>-0.22741935483870968</v>
      </c>
      <c r="K17" s="483">
        <v>620</v>
      </c>
      <c r="L17" s="483">
        <v>7</v>
      </c>
      <c r="M17" s="481">
        <f t="shared" si="3"/>
        <v>2.5</v>
      </c>
      <c r="N17" s="483">
        <v>2</v>
      </c>
      <c r="O17" s="483">
        <v>178</v>
      </c>
      <c r="P17" s="481">
        <f t="shared" si="4"/>
        <v>0.6181818181818182</v>
      </c>
      <c r="Q17" s="484">
        <v>110</v>
      </c>
      <c r="R17" s="485">
        <v>890</v>
      </c>
      <c r="S17" s="481">
        <f t="shared" si="5"/>
        <v>-0.1188118811881188</v>
      </c>
      <c r="T17" s="483">
        <v>1010</v>
      </c>
      <c r="U17" s="483">
        <v>323</v>
      </c>
      <c r="V17" s="481">
        <f t="shared" si="6"/>
        <v>0.05211726384364821</v>
      </c>
      <c r="W17" s="709">
        <v>307</v>
      </c>
    </row>
    <row r="18" spans="2:23" ht="24" customHeight="1" thickBot="1">
      <c r="B18" s="706" t="s">
        <v>19</v>
      </c>
      <c r="C18" s="699">
        <f>SUM(C6:C17)</f>
        <v>12536</v>
      </c>
      <c r="D18" s="441">
        <f>(C18-E18)/E18</f>
        <v>-0.2454102209113345</v>
      </c>
      <c r="E18" s="116">
        <f>SUM(E6:E17)</f>
        <v>16613</v>
      </c>
      <c r="F18" s="442">
        <f>SUM(F6:F17)</f>
        <v>6632</v>
      </c>
      <c r="G18" s="444">
        <f>(F18-H18)/H18</f>
        <v>-0.17347956131605186</v>
      </c>
      <c r="H18" s="116">
        <f>SUM(H6:H17)</f>
        <v>8024</v>
      </c>
      <c r="I18" s="116">
        <f>SUM(I6:I17)</f>
        <v>4576</v>
      </c>
      <c r="J18" s="441">
        <f>(I18-K18)/K18</f>
        <v>-0.29869731800766286</v>
      </c>
      <c r="K18" s="116">
        <f>SUM(K6:K17)</f>
        <v>6525</v>
      </c>
      <c r="L18" s="116">
        <f>SUM(L6:L17)</f>
        <v>142</v>
      </c>
      <c r="M18" s="441">
        <f>(L18-N18)/N18</f>
        <v>-0.24867724867724866</v>
      </c>
      <c r="N18" s="116">
        <f>SUM(N6:N17)</f>
        <v>189</v>
      </c>
      <c r="O18" s="116">
        <f>SUM(O6:O17)</f>
        <v>1186</v>
      </c>
      <c r="P18" s="441">
        <f>(O18-Q18)/Q18</f>
        <v>-0.36746666666666666</v>
      </c>
      <c r="Q18" s="116">
        <f>SUM(Q6:Q17)</f>
        <v>1875</v>
      </c>
      <c r="R18" s="442">
        <f>SUM(R6:R17)</f>
        <v>10073</v>
      </c>
      <c r="S18" s="444">
        <f>(R18-T18)/T18</f>
        <v>-0.1544531184420381</v>
      </c>
      <c r="T18" s="443">
        <f>SUM(T6:T17)</f>
        <v>11913</v>
      </c>
      <c r="U18" s="116">
        <f>SUM(U6:U17)</f>
        <v>2463</v>
      </c>
      <c r="V18" s="441">
        <f>(U18-W18)/W18</f>
        <v>-0.47595744680851065</v>
      </c>
      <c r="W18" s="105">
        <f>SUM(W6:W17)</f>
        <v>4700</v>
      </c>
    </row>
    <row r="19" spans="2:3" ht="24" customHeight="1" thickTop="1">
      <c r="B19" s="291" t="s">
        <v>143</v>
      </c>
      <c r="C19" s="8"/>
    </row>
    <row r="21" spans="3:12" s="64" customFormat="1" ht="14.25" customHeight="1">
      <c r="C21" s="64" t="s">
        <v>133</v>
      </c>
      <c r="D21" s="64" t="s">
        <v>134</v>
      </c>
      <c r="E21" s="64" t="s">
        <v>135</v>
      </c>
      <c r="F21" s="64" t="s">
        <v>145</v>
      </c>
      <c r="G21" s="64" t="s">
        <v>172</v>
      </c>
      <c r="H21" s="64" t="s">
        <v>174</v>
      </c>
      <c r="I21" s="64" t="s">
        <v>180</v>
      </c>
      <c r="J21" s="64" t="s">
        <v>182</v>
      </c>
      <c r="K21" s="64" t="s">
        <v>184</v>
      </c>
      <c r="L21" s="64" t="s">
        <v>200</v>
      </c>
    </row>
    <row r="22" spans="2:12" ht="14.25" customHeight="1">
      <c r="B22">
        <v>1</v>
      </c>
      <c r="C22" s="36">
        <v>1374</v>
      </c>
      <c r="D22" s="96">
        <v>1260</v>
      </c>
      <c r="E22" s="96">
        <v>993</v>
      </c>
      <c r="F22">
        <v>1152</v>
      </c>
      <c r="G22">
        <v>1112</v>
      </c>
      <c r="H22" s="35">
        <v>1164</v>
      </c>
      <c r="I22">
        <v>1511</v>
      </c>
      <c r="J22">
        <v>1316</v>
      </c>
      <c r="K22">
        <v>1364</v>
      </c>
      <c r="L22">
        <v>1054</v>
      </c>
    </row>
    <row r="23" spans="2:12" ht="14.25" customHeight="1">
      <c r="B23">
        <v>2</v>
      </c>
      <c r="C23" s="36">
        <v>1215</v>
      </c>
      <c r="D23" s="96">
        <v>1033</v>
      </c>
      <c r="E23" s="96">
        <v>1027</v>
      </c>
      <c r="F23">
        <v>1081</v>
      </c>
      <c r="G23">
        <v>974</v>
      </c>
      <c r="H23">
        <v>1067</v>
      </c>
      <c r="I23">
        <v>1261</v>
      </c>
      <c r="J23">
        <v>1429</v>
      </c>
      <c r="K23">
        <v>1332</v>
      </c>
      <c r="L23">
        <v>905</v>
      </c>
    </row>
    <row r="24" spans="2:12" ht="14.25" customHeight="1">
      <c r="B24">
        <v>3</v>
      </c>
      <c r="C24" s="36">
        <v>1409</v>
      </c>
      <c r="D24" s="96">
        <v>1530</v>
      </c>
      <c r="E24" s="96">
        <v>1498</v>
      </c>
      <c r="F24">
        <v>1327</v>
      </c>
      <c r="G24">
        <v>1651</v>
      </c>
      <c r="H24">
        <v>1088</v>
      </c>
      <c r="I24">
        <v>1452</v>
      </c>
      <c r="J24">
        <v>1279</v>
      </c>
      <c r="K24">
        <v>1207</v>
      </c>
      <c r="L24">
        <v>990</v>
      </c>
    </row>
    <row r="25" spans="2:12" ht="14.25" customHeight="1">
      <c r="B25">
        <v>4</v>
      </c>
      <c r="C25" s="36">
        <v>1423</v>
      </c>
      <c r="D25" s="96">
        <v>1551</v>
      </c>
      <c r="E25" s="96">
        <v>1274</v>
      </c>
      <c r="F25">
        <v>1429</v>
      </c>
      <c r="G25">
        <v>1425</v>
      </c>
      <c r="H25">
        <v>1284</v>
      </c>
      <c r="I25">
        <v>1323</v>
      </c>
      <c r="J25">
        <v>1310</v>
      </c>
      <c r="K25">
        <v>1058</v>
      </c>
      <c r="L25">
        <v>832</v>
      </c>
    </row>
    <row r="26" spans="2:12" ht="14.25" customHeight="1">
      <c r="B26">
        <v>5</v>
      </c>
      <c r="C26" s="36">
        <v>1452</v>
      </c>
      <c r="D26" s="96">
        <v>1445</v>
      </c>
      <c r="E26" s="96">
        <v>1490</v>
      </c>
      <c r="F26">
        <v>1678</v>
      </c>
      <c r="G26">
        <v>1312</v>
      </c>
      <c r="H26">
        <v>1384</v>
      </c>
      <c r="I26">
        <v>1603</v>
      </c>
      <c r="J26">
        <v>1171</v>
      </c>
      <c r="K26">
        <v>1307</v>
      </c>
      <c r="L26">
        <v>1023</v>
      </c>
    </row>
    <row r="27" spans="2:12" ht="14.25" customHeight="1">
      <c r="B27">
        <v>6</v>
      </c>
      <c r="C27" s="36">
        <v>1536</v>
      </c>
      <c r="D27" s="96">
        <v>1464</v>
      </c>
      <c r="E27" s="96">
        <v>1386</v>
      </c>
      <c r="F27">
        <v>2163</v>
      </c>
      <c r="G27">
        <v>1700</v>
      </c>
      <c r="H27">
        <v>1500</v>
      </c>
      <c r="I27">
        <v>1807</v>
      </c>
      <c r="J27">
        <v>1649</v>
      </c>
      <c r="K27">
        <v>1371</v>
      </c>
      <c r="L27">
        <v>1227</v>
      </c>
    </row>
    <row r="28" spans="2:12" ht="14.25" customHeight="1">
      <c r="B28">
        <v>7</v>
      </c>
      <c r="C28" s="36">
        <v>1532</v>
      </c>
      <c r="D28" s="96">
        <v>1479</v>
      </c>
      <c r="E28" s="96">
        <v>1426</v>
      </c>
      <c r="F28">
        <v>1152</v>
      </c>
      <c r="G28">
        <v>1519</v>
      </c>
      <c r="H28">
        <v>1662</v>
      </c>
      <c r="I28">
        <v>1555</v>
      </c>
      <c r="J28">
        <v>1029</v>
      </c>
      <c r="K28">
        <v>1684</v>
      </c>
      <c r="L28">
        <v>915</v>
      </c>
    </row>
    <row r="29" spans="2:12" ht="14.25" customHeight="1">
      <c r="B29">
        <v>8</v>
      </c>
      <c r="C29" s="36">
        <v>1399</v>
      </c>
      <c r="D29" s="96">
        <v>1224</v>
      </c>
      <c r="E29" s="96">
        <v>1415</v>
      </c>
      <c r="F29">
        <v>1453</v>
      </c>
      <c r="G29">
        <v>1580</v>
      </c>
      <c r="H29">
        <v>1459</v>
      </c>
      <c r="I29">
        <v>1381</v>
      </c>
      <c r="J29">
        <v>1020</v>
      </c>
      <c r="K29">
        <v>1508</v>
      </c>
      <c r="L29">
        <v>927</v>
      </c>
    </row>
    <row r="30" spans="2:12" ht="14.25" customHeight="1">
      <c r="B30">
        <v>9</v>
      </c>
      <c r="C30" s="36">
        <v>1826</v>
      </c>
      <c r="D30" s="96">
        <v>1372</v>
      </c>
      <c r="E30" s="96">
        <v>1476</v>
      </c>
      <c r="F30">
        <v>1462</v>
      </c>
      <c r="G30">
        <v>1597</v>
      </c>
      <c r="H30">
        <v>1400</v>
      </c>
      <c r="I30">
        <v>1348</v>
      </c>
      <c r="J30">
        <v>1444</v>
      </c>
      <c r="K30">
        <v>1393</v>
      </c>
      <c r="L30">
        <v>1026</v>
      </c>
    </row>
    <row r="31" spans="2:12" ht="14.25" customHeight="1">
      <c r="B31">
        <v>10</v>
      </c>
      <c r="C31" s="36">
        <v>1556</v>
      </c>
      <c r="D31" s="96">
        <v>1628</v>
      </c>
      <c r="E31" s="96">
        <v>1370</v>
      </c>
      <c r="F31">
        <v>1545</v>
      </c>
      <c r="G31">
        <v>1635</v>
      </c>
      <c r="H31">
        <v>1774</v>
      </c>
      <c r="I31">
        <v>2302</v>
      </c>
      <c r="J31">
        <v>1439</v>
      </c>
      <c r="K31">
        <v>1649</v>
      </c>
      <c r="L31">
        <v>1033</v>
      </c>
    </row>
    <row r="32" spans="2:12" ht="14.25" customHeight="1">
      <c r="B32">
        <v>11</v>
      </c>
      <c r="C32" s="36">
        <v>1694</v>
      </c>
      <c r="D32" s="96">
        <v>1421</v>
      </c>
      <c r="E32" s="96">
        <v>1723</v>
      </c>
      <c r="F32">
        <v>1155</v>
      </c>
      <c r="G32">
        <v>1375</v>
      </c>
      <c r="H32">
        <v>1367</v>
      </c>
      <c r="I32">
        <v>1686</v>
      </c>
      <c r="J32">
        <v>1371</v>
      </c>
      <c r="K32">
        <v>1423</v>
      </c>
      <c r="L32">
        <v>1391</v>
      </c>
    </row>
    <row r="33" spans="2:12" ht="14.25" customHeight="1">
      <c r="B33">
        <v>12</v>
      </c>
      <c r="C33" s="36">
        <v>1641</v>
      </c>
      <c r="D33" s="96">
        <v>1559</v>
      </c>
      <c r="E33" s="96">
        <v>1655</v>
      </c>
      <c r="F33">
        <v>1582</v>
      </c>
      <c r="G33">
        <v>1867</v>
      </c>
      <c r="H33">
        <v>1238</v>
      </c>
      <c r="I33">
        <v>1901</v>
      </c>
      <c r="J33">
        <v>1327</v>
      </c>
      <c r="K33">
        <v>1317</v>
      </c>
      <c r="L33">
        <v>1213</v>
      </c>
    </row>
  </sheetData>
  <sheetProtection/>
  <mergeCells count="1">
    <mergeCell ref="V1:W1"/>
  </mergeCells>
  <printOptions/>
  <pageMargins left="0.21" right="0.27" top="1.38" bottom="0.984251968503937" header="0.48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5"/>
  <sheetViews>
    <sheetView zoomScaleSheetLayoutView="100" workbookViewId="0" topLeftCell="A1">
      <selection activeCell="AB15" sqref="AB15"/>
    </sheetView>
  </sheetViews>
  <sheetFormatPr defaultColWidth="11.25390625" defaultRowHeight="14.25" customHeight="1"/>
  <cols>
    <col min="1" max="1" width="4.25390625" style="0" customWidth="1"/>
    <col min="2" max="2" width="4.75390625" style="0" customWidth="1"/>
    <col min="3" max="4" width="6.125" style="0" customWidth="1"/>
    <col min="5" max="5" width="6.125" style="0" hidden="1" customWidth="1"/>
    <col min="6" max="7" width="6.125" style="0" customWidth="1"/>
    <col min="8" max="8" width="6.125" style="0" hidden="1" customWidth="1"/>
    <col min="9" max="10" width="6.125" style="0" customWidth="1"/>
    <col min="11" max="11" width="6.125" style="0" hidden="1" customWidth="1"/>
    <col min="12" max="13" width="6.125" style="0" customWidth="1"/>
    <col min="14" max="14" width="6.125" style="0" hidden="1" customWidth="1"/>
    <col min="15" max="16" width="6.125" style="0" customWidth="1"/>
    <col min="17" max="17" width="6.125" style="0" hidden="1" customWidth="1"/>
    <col min="18" max="19" width="6.125" style="0" customWidth="1"/>
    <col min="20" max="20" width="6.125" style="0" hidden="1" customWidth="1"/>
    <col min="21" max="22" width="6.125" style="0" customWidth="1"/>
    <col min="23" max="23" width="6.125" style="0" hidden="1" customWidth="1"/>
    <col min="24" max="25" width="6.125" style="0" customWidth="1"/>
    <col min="26" max="26" width="6.125" style="0" hidden="1" customWidth="1"/>
    <col min="27" max="28" width="6.125" style="0" customWidth="1"/>
    <col min="29" max="29" width="6.125" style="0" hidden="1" customWidth="1"/>
    <col min="30" max="31" width="6.125" style="0" customWidth="1"/>
    <col min="32" max="32" width="6.125" style="0" hidden="1" customWidth="1"/>
    <col min="33" max="34" width="6.125" style="0" customWidth="1"/>
    <col min="35" max="35" width="6.125" style="0" hidden="1" customWidth="1"/>
    <col min="36" max="37" width="6.125" style="0" customWidth="1"/>
    <col min="38" max="38" width="6.125" style="0" hidden="1" customWidth="1"/>
    <col min="39" max="40" width="6.125" style="0" customWidth="1"/>
    <col min="41" max="41" width="6.125" style="0" hidden="1" customWidth="1"/>
    <col min="42" max="43" width="6.125" style="0" customWidth="1"/>
    <col min="44" max="44" width="6.125" style="0" hidden="1" customWidth="1"/>
    <col min="45" max="45" width="8.00390625" style="0" customWidth="1"/>
  </cols>
  <sheetData>
    <row r="1" ht="24.75" customHeight="1">
      <c r="B1" s="166" t="s">
        <v>198</v>
      </c>
    </row>
    <row r="2" ht="16.5" customHeight="1">
      <c r="AN2" s="50" t="s">
        <v>150</v>
      </c>
    </row>
    <row r="3" ht="5.25" customHeight="1" thickBot="1"/>
    <row r="4" spans="2:44" ht="24" customHeight="1" thickBot="1" thickTop="1">
      <c r="B4" s="181"/>
      <c r="C4" s="201"/>
      <c r="D4" s="212" t="s">
        <v>151</v>
      </c>
      <c r="E4" s="202"/>
      <c r="F4" s="202"/>
      <c r="G4" s="501"/>
      <c r="H4" s="501"/>
      <c r="I4" s="203"/>
      <c r="J4" s="187"/>
      <c r="K4" s="187"/>
      <c r="L4" s="187"/>
      <c r="M4" s="187"/>
      <c r="N4" s="187"/>
      <c r="O4" s="187"/>
      <c r="P4" s="214"/>
      <c r="Q4" s="189"/>
      <c r="R4" s="214" t="s">
        <v>155</v>
      </c>
      <c r="S4" s="187"/>
      <c r="T4" s="189"/>
      <c r="U4" s="187"/>
      <c r="V4" s="187"/>
      <c r="W4" s="187"/>
      <c r="X4" s="187"/>
      <c r="Y4" s="505"/>
      <c r="Z4" s="187"/>
      <c r="AA4" s="187"/>
      <c r="AB4" s="187"/>
      <c r="AC4" s="187"/>
      <c r="AD4" s="187"/>
      <c r="AE4" s="187"/>
      <c r="AF4" s="187"/>
      <c r="AG4" s="203"/>
      <c r="AH4" s="187"/>
      <c r="AI4" s="189"/>
      <c r="AJ4" s="217"/>
      <c r="AK4" s="214" t="s">
        <v>160</v>
      </c>
      <c r="AL4" s="189"/>
      <c r="AM4" s="187"/>
      <c r="AN4" s="187"/>
      <c r="AO4" s="187"/>
      <c r="AP4" s="187"/>
      <c r="AQ4" s="190"/>
      <c r="AR4" s="525"/>
    </row>
    <row r="5" spans="2:44" ht="24" customHeight="1">
      <c r="B5" s="182" t="s">
        <v>1</v>
      </c>
      <c r="C5" s="191" t="s">
        <v>17</v>
      </c>
      <c r="D5" s="204"/>
      <c r="E5" s="205" t="s">
        <v>17</v>
      </c>
      <c r="F5" s="205" t="s">
        <v>17</v>
      </c>
      <c r="G5" s="719"/>
      <c r="H5" s="502" t="s">
        <v>17</v>
      </c>
      <c r="I5" s="716"/>
      <c r="J5" s="215" t="s">
        <v>157</v>
      </c>
      <c r="K5" s="207"/>
      <c r="L5" s="207"/>
      <c r="M5" s="207"/>
      <c r="N5" s="207"/>
      <c r="O5" s="211"/>
      <c r="P5" s="215" t="s">
        <v>158</v>
      </c>
      <c r="Q5" s="207"/>
      <c r="R5" s="215"/>
      <c r="S5" s="207"/>
      <c r="T5" s="717"/>
      <c r="U5" s="211"/>
      <c r="V5" s="215" t="s">
        <v>156</v>
      </c>
      <c r="W5" s="207"/>
      <c r="X5" s="207"/>
      <c r="Y5" s="717"/>
      <c r="Z5" s="717"/>
      <c r="AA5" s="207"/>
      <c r="AB5" s="215" t="s">
        <v>159</v>
      </c>
      <c r="AC5" s="207"/>
      <c r="AD5" s="207"/>
      <c r="AE5" s="207"/>
      <c r="AF5" s="206"/>
      <c r="AG5" s="209"/>
      <c r="AH5" s="216" t="s">
        <v>18</v>
      </c>
      <c r="AI5" s="206"/>
      <c r="AJ5" s="210"/>
      <c r="AK5" s="208"/>
      <c r="AL5" s="206"/>
      <c r="AM5" s="211"/>
      <c r="AN5" s="213" t="s">
        <v>161</v>
      </c>
      <c r="AO5" s="206"/>
      <c r="AP5" s="207"/>
      <c r="AQ5" s="526"/>
      <c r="AR5" s="526"/>
    </row>
    <row r="6" spans="2:44" ht="24" customHeight="1">
      <c r="B6" s="182"/>
      <c r="C6" s="805" t="s">
        <v>162</v>
      </c>
      <c r="D6" s="802"/>
      <c r="E6" s="509" t="s">
        <v>148</v>
      </c>
      <c r="F6" s="803" t="s">
        <v>149</v>
      </c>
      <c r="G6" s="806"/>
      <c r="H6" s="218" t="s">
        <v>149</v>
      </c>
      <c r="I6" s="807" t="s">
        <v>162</v>
      </c>
      <c r="J6" s="808"/>
      <c r="K6" s="316" t="s">
        <v>148</v>
      </c>
      <c r="L6" s="803" t="s">
        <v>149</v>
      </c>
      <c r="M6" s="809"/>
      <c r="N6" s="218" t="s">
        <v>149</v>
      </c>
      <c r="O6" s="801" t="s">
        <v>162</v>
      </c>
      <c r="P6" s="802"/>
      <c r="Q6" s="316" t="s">
        <v>148</v>
      </c>
      <c r="R6" s="803" t="s">
        <v>149</v>
      </c>
      <c r="S6" s="809"/>
      <c r="T6" s="314" t="s">
        <v>149</v>
      </c>
      <c r="U6" s="801" t="s">
        <v>162</v>
      </c>
      <c r="V6" s="802"/>
      <c r="W6" s="316" t="s">
        <v>148</v>
      </c>
      <c r="X6" s="803" t="s">
        <v>149</v>
      </c>
      <c r="Y6" s="804"/>
      <c r="Z6" s="314" t="s">
        <v>149</v>
      </c>
      <c r="AA6" s="801" t="s">
        <v>162</v>
      </c>
      <c r="AB6" s="808"/>
      <c r="AC6" s="316" t="s">
        <v>148</v>
      </c>
      <c r="AD6" s="809" t="s">
        <v>149</v>
      </c>
      <c r="AE6" s="809"/>
      <c r="AF6" s="218" t="s">
        <v>149</v>
      </c>
      <c r="AG6" s="805" t="s">
        <v>162</v>
      </c>
      <c r="AH6" s="802"/>
      <c r="AI6" s="316" t="s">
        <v>148</v>
      </c>
      <c r="AJ6" s="810" t="s">
        <v>149</v>
      </c>
      <c r="AK6" s="811"/>
      <c r="AL6" s="314" t="s">
        <v>149</v>
      </c>
      <c r="AM6" s="801" t="s">
        <v>162</v>
      </c>
      <c r="AN6" s="808"/>
      <c r="AO6" s="316" t="s">
        <v>148</v>
      </c>
      <c r="AP6" s="803" t="s">
        <v>149</v>
      </c>
      <c r="AQ6" s="806"/>
      <c r="AR6" s="527" t="s">
        <v>149</v>
      </c>
    </row>
    <row r="7" spans="2:44" ht="24" customHeight="1" hidden="1">
      <c r="B7" s="183"/>
      <c r="C7" s="219" t="s">
        <v>145</v>
      </c>
      <c r="D7" s="220" t="s">
        <v>17</v>
      </c>
      <c r="E7" s="510" t="s">
        <v>146</v>
      </c>
      <c r="F7" s="221" t="s">
        <v>145</v>
      </c>
      <c r="G7" s="720" t="s">
        <v>17</v>
      </c>
      <c r="H7" s="320" t="s">
        <v>146</v>
      </c>
      <c r="I7" s="220" t="s">
        <v>145</v>
      </c>
      <c r="J7" s="728"/>
      <c r="K7" s="317" t="s">
        <v>146</v>
      </c>
      <c r="L7" s="221" t="s">
        <v>145</v>
      </c>
      <c r="M7" s="223"/>
      <c r="N7" s="320" t="s">
        <v>146</v>
      </c>
      <c r="O7" s="224" t="s">
        <v>145</v>
      </c>
      <c r="P7" s="222"/>
      <c r="Q7" s="317" t="s">
        <v>146</v>
      </c>
      <c r="R7" s="221" t="s">
        <v>145</v>
      </c>
      <c r="S7" s="223"/>
      <c r="T7" s="315" t="s">
        <v>146</v>
      </c>
      <c r="U7" s="224" t="s">
        <v>145</v>
      </c>
      <c r="V7" s="222"/>
      <c r="W7" s="317" t="s">
        <v>146</v>
      </c>
      <c r="X7" s="221" t="s">
        <v>145</v>
      </c>
      <c r="Y7" s="736"/>
      <c r="Z7" s="315" t="s">
        <v>146</v>
      </c>
      <c r="AA7" s="224" t="s">
        <v>145</v>
      </c>
      <c r="AB7" s="728"/>
      <c r="AC7" s="317" t="s">
        <v>146</v>
      </c>
      <c r="AD7" s="318" t="s">
        <v>145</v>
      </c>
      <c r="AE7" s="223"/>
      <c r="AF7" s="320" t="s">
        <v>146</v>
      </c>
      <c r="AG7" s="219" t="s">
        <v>145</v>
      </c>
      <c r="AH7" s="222"/>
      <c r="AI7" s="317" t="s">
        <v>146</v>
      </c>
      <c r="AJ7" s="221" t="s">
        <v>145</v>
      </c>
      <c r="AK7" s="736"/>
      <c r="AL7" s="315" t="s">
        <v>146</v>
      </c>
      <c r="AM7" s="224" t="s">
        <v>145</v>
      </c>
      <c r="AN7" s="728"/>
      <c r="AO7" s="317" t="s">
        <v>146</v>
      </c>
      <c r="AP7" s="221" t="s">
        <v>145</v>
      </c>
      <c r="AQ7" s="710"/>
      <c r="AR7" s="527" t="s">
        <v>146</v>
      </c>
    </row>
    <row r="8" spans="2:44" ht="24" customHeight="1" thickBot="1">
      <c r="B8" s="183"/>
      <c r="C8" s="219" t="s">
        <v>11</v>
      </c>
      <c r="D8" s="225" t="s">
        <v>9</v>
      </c>
      <c r="E8" s="510" t="s">
        <v>11</v>
      </c>
      <c r="F8" s="221" t="s">
        <v>11</v>
      </c>
      <c r="G8" s="721" t="s">
        <v>9</v>
      </c>
      <c r="H8" s="320" t="s">
        <v>11</v>
      </c>
      <c r="I8" s="718" t="s">
        <v>11</v>
      </c>
      <c r="J8" s="729" t="s">
        <v>9</v>
      </c>
      <c r="K8" s="317" t="s">
        <v>11</v>
      </c>
      <c r="L8" s="221" t="s">
        <v>11</v>
      </c>
      <c r="M8" s="226" t="s">
        <v>9</v>
      </c>
      <c r="N8" s="320" t="s">
        <v>11</v>
      </c>
      <c r="O8" s="224" t="s">
        <v>11</v>
      </c>
      <c r="P8" s="225" t="s">
        <v>9</v>
      </c>
      <c r="Q8" s="317" t="s">
        <v>11</v>
      </c>
      <c r="R8" s="221" t="s">
        <v>11</v>
      </c>
      <c r="S8" s="226" t="s">
        <v>9</v>
      </c>
      <c r="T8" s="518" t="s">
        <v>11</v>
      </c>
      <c r="U8" s="224" t="s">
        <v>11</v>
      </c>
      <c r="V8" s="227" t="s">
        <v>9</v>
      </c>
      <c r="W8" s="510" t="s">
        <v>11</v>
      </c>
      <c r="X8" s="506" t="s">
        <v>11</v>
      </c>
      <c r="Y8" s="737" t="s">
        <v>9</v>
      </c>
      <c r="Z8" s="518" t="s">
        <v>11</v>
      </c>
      <c r="AA8" s="507" t="s">
        <v>11</v>
      </c>
      <c r="AB8" s="729" t="s">
        <v>9</v>
      </c>
      <c r="AC8" s="510" t="s">
        <v>11</v>
      </c>
      <c r="AD8" s="318" t="s">
        <v>11</v>
      </c>
      <c r="AE8" s="226" t="s">
        <v>9</v>
      </c>
      <c r="AF8" s="522" t="s">
        <v>11</v>
      </c>
      <c r="AG8" s="228" t="s">
        <v>11</v>
      </c>
      <c r="AH8" s="508" t="s">
        <v>9</v>
      </c>
      <c r="AI8" s="510" t="s">
        <v>11</v>
      </c>
      <c r="AJ8" s="221" t="s">
        <v>11</v>
      </c>
      <c r="AK8" s="747" t="s">
        <v>9</v>
      </c>
      <c r="AL8" s="518" t="s">
        <v>11</v>
      </c>
      <c r="AM8" s="507" t="s">
        <v>11</v>
      </c>
      <c r="AN8" s="729" t="s">
        <v>9</v>
      </c>
      <c r="AO8" s="510" t="s">
        <v>11</v>
      </c>
      <c r="AP8" s="506" t="s">
        <v>11</v>
      </c>
      <c r="AQ8" s="711" t="s">
        <v>9</v>
      </c>
      <c r="AR8" s="528" t="s">
        <v>11</v>
      </c>
    </row>
    <row r="9" spans="2:45" ht="24" customHeight="1">
      <c r="B9" s="199">
        <v>1</v>
      </c>
      <c r="C9" s="486">
        <v>70688</v>
      </c>
      <c r="D9" s="487">
        <f>(C9-E9)/E9</f>
        <v>-0.1872233273160019</v>
      </c>
      <c r="E9" s="511">
        <v>86971</v>
      </c>
      <c r="F9" s="539">
        <v>1054</v>
      </c>
      <c r="G9" s="722">
        <f>(F9-H9)/H9</f>
        <v>-0.22727272727272727</v>
      </c>
      <c r="H9" s="536">
        <v>1364</v>
      </c>
      <c r="I9" s="497">
        <v>20057</v>
      </c>
      <c r="J9" s="730">
        <f>(I9-K9)/K9</f>
        <v>-0.1077846975088968</v>
      </c>
      <c r="K9" s="725">
        <v>22480</v>
      </c>
      <c r="L9" s="405">
        <v>485</v>
      </c>
      <c r="M9" s="489">
        <f>(L9-N9)/N9</f>
        <v>-0.06551059730250482</v>
      </c>
      <c r="N9" s="511">
        <v>519</v>
      </c>
      <c r="O9" s="407">
        <v>31628</v>
      </c>
      <c r="P9" s="488">
        <f>(O9-Q9)/Q9</f>
        <v>-0.18434082937899732</v>
      </c>
      <c r="Q9" s="511">
        <v>38776</v>
      </c>
      <c r="R9" s="539">
        <v>408</v>
      </c>
      <c r="S9" s="489">
        <f>(R9-T9)/T9</f>
        <v>-0.4146341463414634</v>
      </c>
      <c r="T9" s="519">
        <v>697</v>
      </c>
      <c r="U9" s="407">
        <v>569</v>
      </c>
      <c r="V9" s="488">
        <f>(U9-W9)/W9</f>
        <v>-0.14177978883861236</v>
      </c>
      <c r="W9" s="515">
        <v>663</v>
      </c>
      <c r="X9" s="539">
        <v>27</v>
      </c>
      <c r="Y9" s="738">
        <f>(X9-Z9)/Z9</f>
        <v>8</v>
      </c>
      <c r="Z9" s="734">
        <v>3</v>
      </c>
      <c r="AA9" s="407">
        <v>18434</v>
      </c>
      <c r="AB9" s="730">
        <f>(AA9-AC9)/AC9</f>
        <v>-0.2641705253073607</v>
      </c>
      <c r="AC9" s="725">
        <v>25052</v>
      </c>
      <c r="AD9" s="405">
        <v>134</v>
      </c>
      <c r="AE9" s="489">
        <f>(AD9-AF9)/AF9</f>
        <v>-0.07586206896551724</v>
      </c>
      <c r="AF9" s="511">
        <v>145</v>
      </c>
      <c r="AG9" s="486">
        <v>35254</v>
      </c>
      <c r="AH9" s="488">
        <f>(AG9-AI9)/AI9</f>
        <v>-0.1535654261704682</v>
      </c>
      <c r="AI9" s="511">
        <v>41650</v>
      </c>
      <c r="AJ9" s="539">
        <v>811</v>
      </c>
      <c r="AK9" s="738">
        <f>(AJ9-AL9)/AL9</f>
        <v>-0.033373063170441</v>
      </c>
      <c r="AL9" s="744">
        <v>839</v>
      </c>
      <c r="AM9" s="497">
        <v>35434</v>
      </c>
      <c r="AN9" s="730">
        <f>(AM9-AO9)/AO9</f>
        <v>-0.2181549392114031</v>
      </c>
      <c r="AO9" s="725">
        <v>45321</v>
      </c>
      <c r="AP9" s="405">
        <v>243</v>
      </c>
      <c r="AQ9" s="712">
        <f>(AP9-AR9)/AR9</f>
        <v>-0.5371428571428571</v>
      </c>
      <c r="AR9" s="536">
        <v>525</v>
      </c>
      <c r="AS9" s="319"/>
    </row>
    <row r="10" spans="2:45" ht="24" customHeight="1">
      <c r="B10" s="184">
        <v>2</v>
      </c>
      <c r="C10" s="490">
        <v>62303</v>
      </c>
      <c r="D10" s="491">
        <f>(C10-E10)/E10</f>
        <v>-0.24901762252597576</v>
      </c>
      <c r="E10" s="512">
        <v>82962</v>
      </c>
      <c r="F10" s="540">
        <v>905</v>
      </c>
      <c r="G10" s="723">
        <f>(F10-H10)/H10</f>
        <v>-0.3205705705705706</v>
      </c>
      <c r="H10" s="537">
        <v>1332</v>
      </c>
      <c r="I10" s="498">
        <v>20278</v>
      </c>
      <c r="J10" s="731">
        <f>(I10-K10)/K10</f>
        <v>-0.09851515959811505</v>
      </c>
      <c r="K10" s="726">
        <v>22494</v>
      </c>
      <c r="L10" s="406">
        <v>514</v>
      </c>
      <c r="M10" s="493">
        <f>(L10-N10)/N10</f>
        <v>-0.12585034013605442</v>
      </c>
      <c r="N10" s="512">
        <v>588</v>
      </c>
      <c r="O10" s="503">
        <v>23652</v>
      </c>
      <c r="P10" s="492">
        <f>(O10-Q10)/Q10</f>
        <v>-0.284638417566464</v>
      </c>
      <c r="Q10" s="512">
        <v>33063</v>
      </c>
      <c r="R10" s="540">
        <v>328</v>
      </c>
      <c r="S10" s="493">
        <f>(R10-T10)/T10</f>
        <v>-0.40255009107468126</v>
      </c>
      <c r="T10" s="520">
        <v>549</v>
      </c>
      <c r="U10" s="503">
        <v>815</v>
      </c>
      <c r="V10" s="492">
        <f>(U10-W10)/W10</f>
        <v>0.25771604938271603</v>
      </c>
      <c r="W10" s="516">
        <v>648</v>
      </c>
      <c r="X10" s="540">
        <v>2</v>
      </c>
      <c r="Y10" s="739">
        <f>(X10-Z10)/Z10</f>
        <v>-0.9310344827586207</v>
      </c>
      <c r="Z10" s="735">
        <v>29</v>
      </c>
      <c r="AA10" s="503">
        <v>17558</v>
      </c>
      <c r="AB10" s="731">
        <f>(AA10-AC10)/AC10</f>
        <v>-0.34379788466569494</v>
      </c>
      <c r="AC10" s="726">
        <v>26757</v>
      </c>
      <c r="AD10" s="406">
        <v>61</v>
      </c>
      <c r="AE10" s="493">
        <f>(AD10-AF10)/AF10</f>
        <v>-0.6325301204819277</v>
      </c>
      <c r="AF10" s="512">
        <v>166</v>
      </c>
      <c r="AG10" s="490">
        <v>32200</v>
      </c>
      <c r="AH10" s="492">
        <f>(AG10-AI10)/AI10</f>
        <v>-0.1729593671341244</v>
      </c>
      <c r="AI10" s="512">
        <v>38934</v>
      </c>
      <c r="AJ10" s="540">
        <v>739</v>
      </c>
      <c r="AK10" s="739">
        <f>(AJ10-AL10)/AL10</f>
        <v>-0.18612334801762115</v>
      </c>
      <c r="AL10" s="745">
        <v>908</v>
      </c>
      <c r="AM10" s="498">
        <v>30103</v>
      </c>
      <c r="AN10" s="731">
        <f>(AM10-AO10)/AO10</f>
        <v>-0.3162760061778868</v>
      </c>
      <c r="AO10" s="726">
        <v>44028</v>
      </c>
      <c r="AP10" s="406">
        <v>166</v>
      </c>
      <c r="AQ10" s="713">
        <f>(AP10-AR10)/AR10</f>
        <v>-0.6084905660377359</v>
      </c>
      <c r="AR10" s="537">
        <v>424</v>
      </c>
      <c r="AS10" s="319"/>
    </row>
    <row r="11" spans="2:45" ht="24" customHeight="1">
      <c r="B11" s="184">
        <v>3</v>
      </c>
      <c r="C11" s="490">
        <v>66628</v>
      </c>
      <c r="D11" s="491">
        <f aca="true" t="shared" si="0" ref="D11:D21">(C11-E11)/E11</f>
        <v>-0.20672453000916766</v>
      </c>
      <c r="E11" s="512">
        <v>83991</v>
      </c>
      <c r="F11" s="540">
        <v>990</v>
      </c>
      <c r="G11" s="723">
        <f aca="true" t="shared" si="1" ref="G11:G21">(F11-H11)/H11</f>
        <v>-0.17978458989229495</v>
      </c>
      <c r="H11" s="537">
        <v>1207</v>
      </c>
      <c r="I11" s="498">
        <v>21295</v>
      </c>
      <c r="J11" s="731">
        <f aca="true" t="shared" si="2" ref="J11:J21">(I11-K11)/K11</f>
        <v>-0.13081632653061223</v>
      </c>
      <c r="K11" s="726">
        <v>24500</v>
      </c>
      <c r="L11" s="406">
        <v>549</v>
      </c>
      <c r="M11" s="493">
        <f aca="true" t="shared" si="3" ref="M11:M21">(L11-N11)/N11</f>
        <v>-0.16310975609756098</v>
      </c>
      <c r="N11" s="512">
        <v>656</v>
      </c>
      <c r="O11" s="503">
        <v>27492</v>
      </c>
      <c r="P11" s="492">
        <f aca="true" t="shared" si="4" ref="P11:P21">(O11-Q11)/Q11</f>
        <v>-0.11169989337296843</v>
      </c>
      <c r="Q11" s="512">
        <v>30949</v>
      </c>
      <c r="R11" s="540">
        <v>354</v>
      </c>
      <c r="S11" s="493">
        <f aca="true" t="shared" si="5" ref="S11:S21">(R11-T11)/T11</f>
        <v>0.005681818181818182</v>
      </c>
      <c r="T11" s="520">
        <v>352</v>
      </c>
      <c r="U11" s="503">
        <v>1930</v>
      </c>
      <c r="V11" s="492">
        <f aca="true" t="shared" si="6" ref="V11:V21">(U11-W11)/W11</f>
        <v>0.8380952380952381</v>
      </c>
      <c r="W11" s="516">
        <v>1050</v>
      </c>
      <c r="X11" s="540">
        <v>0</v>
      </c>
      <c r="Y11" s="739">
        <f aca="true" t="shared" si="7" ref="Y11:Y21">(X11-Z11)/Z11</f>
        <v>-1</v>
      </c>
      <c r="Z11" s="735">
        <v>55</v>
      </c>
      <c r="AA11" s="503">
        <v>15911</v>
      </c>
      <c r="AB11" s="731">
        <f aca="true" t="shared" si="8" ref="AB11:AB21">(AA11-AC11)/AC11</f>
        <v>-0.4212498181289102</v>
      </c>
      <c r="AC11" s="726">
        <v>27492</v>
      </c>
      <c r="AD11" s="406">
        <v>87</v>
      </c>
      <c r="AE11" s="493">
        <f aca="true" t="shared" si="9" ref="AE11:AE21">(AD11-AF11)/AF11</f>
        <v>-0.3958333333333333</v>
      </c>
      <c r="AF11" s="512">
        <v>144</v>
      </c>
      <c r="AG11" s="490">
        <v>33712</v>
      </c>
      <c r="AH11" s="492">
        <f aca="true" t="shared" si="10" ref="AH11:AH21">(AG11-AI11)/AI11</f>
        <v>-0.18321461452730534</v>
      </c>
      <c r="AI11" s="512">
        <v>41274</v>
      </c>
      <c r="AJ11" s="540">
        <v>816</v>
      </c>
      <c r="AK11" s="739">
        <f aca="true" t="shared" si="11" ref="AK11:AK21">(AJ11-AL11)/AL11</f>
        <v>-0.07167235494880546</v>
      </c>
      <c r="AL11" s="745">
        <v>879</v>
      </c>
      <c r="AM11" s="498">
        <v>32916</v>
      </c>
      <c r="AN11" s="731">
        <f aca="true" t="shared" si="12" ref="AN11:AN21">(AM11-AO11)/AO11</f>
        <v>-0.22944026968185968</v>
      </c>
      <c r="AO11" s="726">
        <v>42717</v>
      </c>
      <c r="AP11" s="406">
        <v>174</v>
      </c>
      <c r="AQ11" s="713">
        <f aca="true" t="shared" si="13" ref="AQ11:AQ21">(AP11-AR11)/AR11</f>
        <v>-0.4695121951219512</v>
      </c>
      <c r="AR11" s="537">
        <v>328</v>
      </c>
      <c r="AS11" s="319"/>
    </row>
    <row r="12" spans="2:44" ht="24" customHeight="1">
      <c r="B12" s="185">
        <v>4</v>
      </c>
      <c r="C12" s="490">
        <v>66198</v>
      </c>
      <c r="D12" s="492">
        <f>(C12-E12)/E12</f>
        <v>-0.3240273664862657</v>
      </c>
      <c r="E12" s="512">
        <v>97930</v>
      </c>
      <c r="F12" s="540">
        <v>832</v>
      </c>
      <c r="G12" s="713">
        <f>(F12-H12)/H12</f>
        <v>-0.21361058601134217</v>
      </c>
      <c r="H12" s="537">
        <v>1058</v>
      </c>
      <c r="I12" s="498">
        <v>22971</v>
      </c>
      <c r="J12" s="731">
        <f>(I12-K12)/K12</f>
        <v>-0.15776930409914203</v>
      </c>
      <c r="K12" s="726">
        <v>27274</v>
      </c>
      <c r="L12" s="406">
        <v>511</v>
      </c>
      <c r="M12" s="493">
        <f>(L12-N12)/N12</f>
        <v>-0.1850079744816587</v>
      </c>
      <c r="N12" s="512">
        <v>627</v>
      </c>
      <c r="O12" s="503">
        <v>26262</v>
      </c>
      <c r="P12" s="492">
        <f>(O12-Q12)/Q12</f>
        <v>-0.33039265680775115</v>
      </c>
      <c r="Q12" s="512">
        <v>39220</v>
      </c>
      <c r="R12" s="540">
        <v>252</v>
      </c>
      <c r="S12" s="493">
        <f>(R12-T12)/T12</f>
        <v>-0.25</v>
      </c>
      <c r="T12" s="520">
        <v>336</v>
      </c>
      <c r="U12" s="503">
        <v>2774</v>
      </c>
      <c r="V12" s="492">
        <f>(U12-W12)/W12</f>
        <v>6.149484536082475</v>
      </c>
      <c r="W12" s="516">
        <v>388</v>
      </c>
      <c r="X12" s="540">
        <v>1</v>
      </c>
      <c r="Y12" s="739">
        <f t="shared" si="7"/>
        <v>-0.5</v>
      </c>
      <c r="Z12" s="735">
        <v>2</v>
      </c>
      <c r="AA12" s="503">
        <v>14191</v>
      </c>
      <c r="AB12" s="731">
        <f>(AA12-AC12)/AC12</f>
        <v>-0.5429335222880701</v>
      </c>
      <c r="AC12" s="726">
        <v>31048</v>
      </c>
      <c r="AD12" s="406">
        <v>68</v>
      </c>
      <c r="AE12" s="493">
        <f>(AD12-AF12)/AF12</f>
        <v>-0.26881720430107525</v>
      </c>
      <c r="AF12" s="512">
        <v>93</v>
      </c>
      <c r="AG12" s="490">
        <v>36294</v>
      </c>
      <c r="AH12" s="492">
        <f>(AG12-AI12)/AI12</f>
        <v>-0.20902255639097744</v>
      </c>
      <c r="AI12" s="512">
        <v>45885</v>
      </c>
      <c r="AJ12" s="540">
        <v>709</v>
      </c>
      <c r="AK12" s="739">
        <f>(AJ12-AL12)/AL12</f>
        <v>-0.1970554926387316</v>
      </c>
      <c r="AL12" s="745">
        <v>883</v>
      </c>
      <c r="AM12" s="498">
        <v>29904</v>
      </c>
      <c r="AN12" s="731">
        <f>(AM12-AO12)/AO12</f>
        <v>-0.4254203093476799</v>
      </c>
      <c r="AO12" s="726">
        <v>52045</v>
      </c>
      <c r="AP12" s="406">
        <v>123</v>
      </c>
      <c r="AQ12" s="713">
        <f>(AP12-AR12)/AR12</f>
        <v>-0.29714285714285715</v>
      </c>
      <c r="AR12" s="537">
        <v>175</v>
      </c>
    </row>
    <row r="13" spans="2:44" ht="24" customHeight="1">
      <c r="B13" s="200">
        <f aca="true" t="shared" si="14" ref="B13:B20">B12+1</f>
        <v>5</v>
      </c>
      <c r="C13" s="490">
        <v>62805</v>
      </c>
      <c r="D13" s="492">
        <f t="shared" si="0"/>
        <v>-0.3083454473371217</v>
      </c>
      <c r="E13" s="512">
        <v>90804</v>
      </c>
      <c r="F13" s="540">
        <v>1023</v>
      </c>
      <c r="G13" s="713">
        <f t="shared" si="1"/>
        <v>-0.21729150726855395</v>
      </c>
      <c r="H13" s="537">
        <v>1307</v>
      </c>
      <c r="I13" s="498">
        <v>23139</v>
      </c>
      <c r="J13" s="731">
        <f t="shared" si="2"/>
        <v>-0.14911377509744797</v>
      </c>
      <c r="K13" s="726">
        <v>27194</v>
      </c>
      <c r="L13" s="406">
        <v>482</v>
      </c>
      <c r="M13" s="493">
        <f t="shared" si="3"/>
        <v>-0.2515527950310559</v>
      </c>
      <c r="N13" s="512">
        <v>644</v>
      </c>
      <c r="O13" s="503">
        <v>25167</v>
      </c>
      <c r="P13" s="492">
        <f t="shared" si="4"/>
        <v>-0.3330241433228209</v>
      </c>
      <c r="Q13" s="512">
        <v>37733</v>
      </c>
      <c r="R13" s="540">
        <v>416</v>
      </c>
      <c r="S13" s="493">
        <f t="shared" si="5"/>
        <v>-0.1072961373390558</v>
      </c>
      <c r="T13" s="520">
        <v>466</v>
      </c>
      <c r="U13" s="503">
        <v>1433</v>
      </c>
      <c r="V13" s="492">
        <f t="shared" si="6"/>
        <v>0.9902777777777778</v>
      </c>
      <c r="W13" s="516">
        <v>720</v>
      </c>
      <c r="X13" s="540">
        <v>48</v>
      </c>
      <c r="Y13" s="739">
        <f t="shared" si="7"/>
        <v>23</v>
      </c>
      <c r="Z13" s="735">
        <v>2</v>
      </c>
      <c r="AA13" s="503">
        <v>13066</v>
      </c>
      <c r="AB13" s="731">
        <f t="shared" si="8"/>
        <v>-0.4806216957506857</v>
      </c>
      <c r="AC13" s="726">
        <v>25157</v>
      </c>
      <c r="AD13" s="406">
        <v>77</v>
      </c>
      <c r="AE13" s="493">
        <f t="shared" si="9"/>
        <v>-0.6051282051282051</v>
      </c>
      <c r="AF13" s="512">
        <v>195</v>
      </c>
      <c r="AG13" s="490">
        <v>36873</v>
      </c>
      <c r="AH13" s="492">
        <f t="shared" si="10"/>
        <v>-0.18382841205896674</v>
      </c>
      <c r="AI13" s="512">
        <v>45178</v>
      </c>
      <c r="AJ13" s="540">
        <v>730</v>
      </c>
      <c r="AK13" s="739">
        <f t="shared" si="11"/>
        <v>-0.17792792792792791</v>
      </c>
      <c r="AL13" s="745">
        <v>888</v>
      </c>
      <c r="AM13" s="498">
        <v>25932</v>
      </c>
      <c r="AN13" s="731">
        <f t="shared" si="12"/>
        <v>-0.43163985446894315</v>
      </c>
      <c r="AO13" s="726">
        <v>45626</v>
      </c>
      <c r="AP13" s="406">
        <v>293</v>
      </c>
      <c r="AQ13" s="713">
        <f t="shared" si="13"/>
        <v>-0.30071599045346065</v>
      </c>
      <c r="AR13" s="537">
        <v>419</v>
      </c>
    </row>
    <row r="14" spans="2:44" ht="24" customHeight="1">
      <c r="B14" s="185">
        <f t="shared" si="14"/>
        <v>6</v>
      </c>
      <c r="C14" s="490">
        <v>68268</v>
      </c>
      <c r="D14" s="492">
        <f t="shared" si="0"/>
        <v>-0.3236037214279345</v>
      </c>
      <c r="E14" s="512">
        <v>100929</v>
      </c>
      <c r="F14" s="540">
        <v>1227</v>
      </c>
      <c r="G14" s="713">
        <f t="shared" si="1"/>
        <v>-0.1050328227571116</v>
      </c>
      <c r="H14" s="537">
        <v>1371</v>
      </c>
      <c r="I14" s="498">
        <v>26494</v>
      </c>
      <c r="J14" s="731">
        <f t="shared" si="2"/>
        <v>-0.10508360074311772</v>
      </c>
      <c r="K14" s="726">
        <v>29605</v>
      </c>
      <c r="L14" s="406">
        <v>657</v>
      </c>
      <c r="M14" s="493">
        <f t="shared" si="3"/>
        <v>-0.09876543209876543</v>
      </c>
      <c r="N14" s="512">
        <v>729</v>
      </c>
      <c r="O14" s="503">
        <v>27920</v>
      </c>
      <c r="P14" s="492">
        <f t="shared" si="4"/>
        <v>-0.38400441257584117</v>
      </c>
      <c r="Q14" s="512">
        <v>45325</v>
      </c>
      <c r="R14" s="540">
        <v>466</v>
      </c>
      <c r="S14" s="493">
        <f t="shared" si="5"/>
        <v>-0.029166666666666667</v>
      </c>
      <c r="T14" s="520">
        <v>480</v>
      </c>
      <c r="U14" s="503">
        <v>1250</v>
      </c>
      <c r="V14" s="492">
        <f t="shared" si="6"/>
        <v>0.5566625155666252</v>
      </c>
      <c r="W14" s="516">
        <v>803</v>
      </c>
      <c r="X14" s="540">
        <v>3</v>
      </c>
      <c r="Y14" s="739">
        <f t="shared" si="7"/>
        <v>-0.875</v>
      </c>
      <c r="Z14" s="735">
        <v>24</v>
      </c>
      <c r="AA14" s="503">
        <v>12604</v>
      </c>
      <c r="AB14" s="731">
        <f t="shared" si="8"/>
        <v>-0.49976186696301</v>
      </c>
      <c r="AC14" s="726">
        <v>25196</v>
      </c>
      <c r="AD14" s="406">
        <v>101</v>
      </c>
      <c r="AE14" s="493">
        <f t="shared" si="9"/>
        <v>-0.26811594202898553</v>
      </c>
      <c r="AF14" s="512">
        <v>138</v>
      </c>
      <c r="AG14" s="490">
        <v>42676</v>
      </c>
      <c r="AH14" s="492">
        <f t="shared" si="10"/>
        <v>-0.1428628813593364</v>
      </c>
      <c r="AI14" s="512">
        <v>49789</v>
      </c>
      <c r="AJ14" s="540">
        <v>1011</v>
      </c>
      <c r="AK14" s="739">
        <f t="shared" si="11"/>
        <v>0.005970149253731343</v>
      </c>
      <c r="AL14" s="745">
        <v>1005</v>
      </c>
      <c r="AM14" s="498">
        <v>25592</v>
      </c>
      <c r="AN14" s="731">
        <f t="shared" si="12"/>
        <v>-0.49956980836918263</v>
      </c>
      <c r="AO14" s="726">
        <v>51140</v>
      </c>
      <c r="AP14" s="406">
        <v>216</v>
      </c>
      <c r="AQ14" s="713">
        <f t="shared" si="13"/>
        <v>-0.4098360655737705</v>
      </c>
      <c r="AR14" s="537">
        <v>366</v>
      </c>
    </row>
    <row r="15" spans="2:44" ht="24" customHeight="1">
      <c r="B15" s="185">
        <f t="shared" si="14"/>
        <v>7</v>
      </c>
      <c r="C15" s="490">
        <v>65974</v>
      </c>
      <c r="D15" s="492">
        <f t="shared" si="0"/>
        <v>-0.32133892935028596</v>
      </c>
      <c r="E15" s="512">
        <v>97212</v>
      </c>
      <c r="F15" s="540">
        <v>915</v>
      </c>
      <c r="G15" s="713">
        <f t="shared" si="1"/>
        <v>-0.45665083135391926</v>
      </c>
      <c r="H15" s="537">
        <v>1684</v>
      </c>
      <c r="I15" s="498">
        <v>26045</v>
      </c>
      <c r="J15" s="731">
        <f t="shared" si="2"/>
        <v>-0.12197013113980379</v>
      </c>
      <c r="K15" s="726">
        <v>29663</v>
      </c>
      <c r="L15" s="406">
        <v>528</v>
      </c>
      <c r="M15" s="493">
        <f t="shared" si="3"/>
        <v>-0.41202672605790647</v>
      </c>
      <c r="N15" s="512">
        <v>898</v>
      </c>
      <c r="O15" s="503">
        <v>27278</v>
      </c>
      <c r="P15" s="492">
        <f t="shared" si="4"/>
        <v>-0.36049701090141834</v>
      </c>
      <c r="Q15" s="512">
        <v>42655</v>
      </c>
      <c r="R15" s="540">
        <v>309</v>
      </c>
      <c r="S15" s="493">
        <f t="shared" si="5"/>
        <v>-0.4797979797979798</v>
      </c>
      <c r="T15" s="520">
        <v>594</v>
      </c>
      <c r="U15" s="503">
        <v>710</v>
      </c>
      <c r="V15" s="492">
        <f t="shared" si="6"/>
        <v>-0.25498426023084997</v>
      </c>
      <c r="W15" s="516">
        <v>953</v>
      </c>
      <c r="X15" s="540">
        <v>8</v>
      </c>
      <c r="Y15" s="739">
        <f t="shared" si="7"/>
        <v>-0.813953488372093</v>
      </c>
      <c r="Z15" s="735">
        <v>43</v>
      </c>
      <c r="AA15" s="503">
        <v>11941</v>
      </c>
      <c r="AB15" s="731">
        <f t="shared" si="8"/>
        <v>-0.5012321958147111</v>
      </c>
      <c r="AC15" s="726">
        <v>23941</v>
      </c>
      <c r="AD15" s="406">
        <v>70</v>
      </c>
      <c r="AE15" s="493">
        <f t="shared" si="9"/>
        <v>-0.5302013422818792</v>
      </c>
      <c r="AF15" s="512">
        <v>149</v>
      </c>
      <c r="AG15" s="490">
        <v>41094</v>
      </c>
      <c r="AH15" s="492">
        <f t="shared" si="10"/>
        <v>-0.13526366735406758</v>
      </c>
      <c r="AI15" s="512">
        <v>47522</v>
      </c>
      <c r="AJ15" s="540">
        <v>806</v>
      </c>
      <c r="AK15" s="739">
        <f t="shared" si="11"/>
        <v>-0.3866057838660578</v>
      </c>
      <c r="AL15" s="745">
        <v>1314</v>
      </c>
      <c r="AM15" s="498">
        <v>24880</v>
      </c>
      <c r="AN15" s="731">
        <f t="shared" si="12"/>
        <v>-0.4992956329241296</v>
      </c>
      <c r="AO15" s="726">
        <v>49690</v>
      </c>
      <c r="AP15" s="406">
        <v>109</v>
      </c>
      <c r="AQ15" s="713">
        <f t="shared" si="13"/>
        <v>-0.7054054054054054</v>
      </c>
      <c r="AR15" s="537">
        <v>370</v>
      </c>
    </row>
    <row r="16" spans="2:44" ht="24" customHeight="1">
      <c r="B16" s="185">
        <f t="shared" si="14"/>
        <v>8</v>
      </c>
      <c r="C16" s="490">
        <v>59749</v>
      </c>
      <c r="D16" s="492">
        <f t="shared" si="0"/>
        <v>-0.3834270677467623</v>
      </c>
      <c r="E16" s="512">
        <v>96905</v>
      </c>
      <c r="F16" s="540">
        <v>927</v>
      </c>
      <c r="G16" s="713">
        <f t="shared" si="1"/>
        <v>-0.3852785145888594</v>
      </c>
      <c r="H16" s="537">
        <v>1508</v>
      </c>
      <c r="I16" s="498">
        <v>25147</v>
      </c>
      <c r="J16" s="731">
        <f t="shared" si="2"/>
        <v>-0.20026078107111053</v>
      </c>
      <c r="K16" s="726">
        <v>31444</v>
      </c>
      <c r="L16" s="406">
        <v>573</v>
      </c>
      <c r="M16" s="493">
        <f t="shared" si="3"/>
        <v>-0.31212484993997597</v>
      </c>
      <c r="N16" s="512">
        <v>833</v>
      </c>
      <c r="O16" s="503">
        <v>22141</v>
      </c>
      <c r="P16" s="492">
        <f t="shared" si="4"/>
        <v>-0.42196637426900585</v>
      </c>
      <c r="Q16" s="512">
        <v>38304</v>
      </c>
      <c r="R16" s="540">
        <v>259</v>
      </c>
      <c r="S16" s="493">
        <f t="shared" si="5"/>
        <v>-0.44539614561027835</v>
      </c>
      <c r="T16" s="520">
        <v>467</v>
      </c>
      <c r="U16" s="503">
        <v>191</v>
      </c>
      <c r="V16" s="492">
        <f t="shared" si="6"/>
        <v>-0.7436241610738255</v>
      </c>
      <c r="W16" s="516">
        <v>745</v>
      </c>
      <c r="X16" s="540">
        <v>3</v>
      </c>
      <c r="Y16" s="740" t="s">
        <v>181</v>
      </c>
      <c r="Z16" s="735">
        <v>0</v>
      </c>
      <c r="AA16" s="503">
        <v>12270</v>
      </c>
      <c r="AB16" s="731">
        <f t="shared" si="8"/>
        <v>-0.5354384370740572</v>
      </c>
      <c r="AC16" s="726">
        <v>26412</v>
      </c>
      <c r="AD16" s="406">
        <v>92</v>
      </c>
      <c r="AE16" s="493">
        <f t="shared" si="9"/>
        <v>-0.5576923076923077</v>
      </c>
      <c r="AF16" s="512">
        <v>208</v>
      </c>
      <c r="AG16" s="490">
        <v>38985</v>
      </c>
      <c r="AH16" s="492">
        <f t="shared" si="10"/>
        <v>-0.20919712767252222</v>
      </c>
      <c r="AI16" s="512">
        <v>49298</v>
      </c>
      <c r="AJ16" s="540">
        <v>798</v>
      </c>
      <c r="AK16" s="739">
        <f t="shared" si="11"/>
        <v>-0.3265822784810127</v>
      </c>
      <c r="AL16" s="745">
        <v>1185</v>
      </c>
      <c r="AM16" s="498">
        <v>20764</v>
      </c>
      <c r="AN16" s="731">
        <f t="shared" si="12"/>
        <v>-0.5638456529501964</v>
      </c>
      <c r="AO16" s="726">
        <v>47607</v>
      </c>
      <c r="AP16" s="406">
        <v>129</v>
      </c>
      <c r="AQ16" s="713">
        <f t="shared" si="13"/>
        <v>-0.6006191950464397</v>
      </c>
      <c r="AR16" s="537">
        <v>323</v>
      </c>
    </row>
    <row r="17" spans="2:44" ht="24" customHeight="1">
      <c r="B17" s="185">
        <f t="shared" si="14"/>
        <v>9</v>
      </c>
      <c r="C17" s="490">
        <v>61181</v>
      </c>
      <c r="D17" s="492">
        <f t="shared" si="0"/>
        <v>-0.3704622160026342</v>
      </c>
      <c r="E17" s="512">
        <v>97184</v>
      </c>
      <c r="F17" s="540">
        <v>1026</v>
      </c>
      <c r="G17" s="713">
        <f t="shared" si="1"/>
        <v>-0.26346015793251976</v>
      </c>
      <c r="H17" s="537">
        <v>1393</v>
      </c>
      <c r="I17" s="498">
        <v>24501</v>
      </c>
      <c r="J17" s="731">
        <f t="shared" si="2"/>
        <v>-0.19658315844700944</v>
      </c>
      <c r="K17" s="726">
        <v>30496</v>
      </c>
      <c r="L17" s="406">
        <v>580</v>
      </c>
      <c r="M17" s="493">
        <f t="shared" si="3"/>
        <v>-0.24281984334203655</v>
      </c>
      <c r="N17" s="512">
        <v>766</v>
      </c>
      <c r="O17" s="503">
        <v>23179</v>
      </c>
      <c r="P17" s="492">
        <f t="shared" si="4"/>
        <v>-0.3895765300747919</v>
      </c>
      <c r="Q17" s="512">
        <v>37972</v>
      </c>
      <c r="R17" s="540">
        <v>325</v>
      </c>
      <c r="S17" s="493">
        <f t="shared" si="5"/>
        <v>-0.3099787685774947</v>
      </c>
      <c r="T17" s="520">
        <v>471</v>
      </c>
      <c r="U17" s="503">
        <v>874</v>
      </c>
      <c r="V17" s="492">
        <f t="shared" si="6"/>
        <v>-0.593299208934388</v>
      </c>
      <c r="W17" s="516">
        <v>2149</v>
      </c>
      <c r="X17" s="540">
        <v>10</v>
      </c>
      <c r="Y17" s="739">
        <f t="shared" si="7"/>
        <v>-0.375</v>
      </c>
      <c r="Z17" s="735">
        <v>16</v>
      </c>
      <c r="AA17" s="503">
        <v>12627</v>
      </c>
      <c r="AB17" s="731">
        <f t="shared" si="8"/>
        <v>-0.5247111077652727</v>
      </c>
      <c r="AC17" s="726">
        <v>26567</v>
      </c>
      <c r="AD17" s="406">
        <v>111</v>
      </c>
      <c r="AE17" s="493">
        <f t="shared" si="9"/>
        <v>-0.20714285714285716</v>
      </c>
      <c r="AF17" s="512">
        <v>140</v>
      </c>
      <c r="AG17" s="490">
        <v>39365</v>
      </c>
      <c r="AH17" s="492">
        <f t="shared" si="10"/>
        <v>-0.18287493513233005</v>
      </c>
      <c r="AI17" s="512">
        <v>48175</v>
      </c>
      <c r="AJ17" s="540">
        <v>799</v>
      </c>
      <c r="AK17" s="739">
        <f t="shared" si="11"/>
        <v>-0.24976525821596243</v>
      </c>
      <c r="AL17" s="745">
        <v>1065</v>
      </c>
      <c r="AM17" s="498">
        <v>21816</v>
      </c>
      <c r="AN17" s="731">
        <f t="shared" si="12"/>
        <v>-0.5548572711134689</v>
      </c>
      <c r="AO17" s="726">
        <v>49009</v>
      </c>
      <c r="AP17" s="406">
        <v>227</v>
      </c>
      <c r="AQ17" s="713">
        <f t="shared" si="13"/>
        <v>-0.3079268292682927</v>
      </c>
      <c r="AR17" s="537">
        <v>328</v>
      </c>
    </row>
    <row r="18" spans="2:44" ht="24" customHeight="1">
      <c r="B18" s="185">
        <f t="shared" si="14"/>
        <v>10</v>
      </c>
      <c r="C18" s="490">
        <v>67120</v>
      </c>
      <c r="D18" s="492">
        <f t="shared" si="0"/>
        <v>-0.2714088772619216</v>
      </c>
      <c r="E18" s="512">
        <v>92123</v>
      </c>
      <c r="F18" s="540">
        <v>1033</v>
      </c>
      <c r="G18" s="713">
        <f t="shared" si="1"/>
        <v>-0.37355973317161917</v>
      </c>
      <c r="H18" s="537">
        <v>1649</v>
      </c>
      <c r="I18" s="498">
        <v>25227</v>
      </c>
      <c r="J18" s="731">
        <f t="shared" si="2"/>
        <v>-0.049221723891003655</v>
      </c>
      <c r="K18" s="726">
        <v>26533</v>
      </c>
      <c r="L18" s="406">
        <v>590</v>
      </c>
      <c r="M18" s="493">
        <f t="shared" si="3"/>
        <v>-0.07086614173228346</v>
      </c>
      <c r="N18" s="512">
        <v>635</v>
      </c>
      <c r="O18" s="503">
        <v>27638</v>
      </c>
      <c r="P18" s="492">
        <f t="shared" si="4"/>
        <v>-0.35635770843036796</v>
      </c>
      <c r="Q18" s="512">
        <v>42940</v>
      </c>
      <c r="R18" s="540">
        <v>357</v>
      </c>
      <c r="S18" s="493">
        <f t="shared" si="5"/>
        <v>-0.5603448275862069</v>
      </c>
      <c r="T18" s="520">
        <v>812</v>
      </c>
      <c r="U18" s="503">
        <v>1207</v>
      </c>
      <c r="V18" s="492">
        <f t="shared" si="6"/>
        <v>0.7569141193595342</v>
      </c>
      <c r="W18" s="516">
        <v>687</v>
      </c>
      <c r="X18" s="540">
        <v>13</v>
      </c>
      <c r="Y18" s="739">
        <f t="shared" si="7"/>
        <v>12</v>
      </c>
      <c r="Z18" s="735">
        <v>1</v>
      </c>
      <c r="AA18" s="503">
        <v>13048</v>
      </c>
      <c r="AB18" s="731">
        <f t="shared" si="8"/>
        <v>-0.4059099394436097</v>
      </c>
      <c r="AC18" s="726">
        <v>21963</v>
      </c>
      <c r="AD18" s="406">
        <v>73</v>
      </c>
      <c r="AE18" s="493">
        <f t="shared" si="9"/>
        <v>-0.6368159203980099</v>
      </c>
      <c r="AF18" s="512">
        <v>201</v>
      </c>
      <c r="AG18" s="490">
        <v>41799</v>
      </c>
      <c r="AH18" s="492">
        <f t="shared" si="10"/>
        <v>-0.08178463160669566</v>
      </c>
      <c r="AI18" s="512">
        <v>45522</v>
      </c>
      <c r="AJ18" s="540">
        <v>907</v>
      </c>
      <c r="AK18" s="739">
        <f t="shared" si="11"/>
        <v>-0.13783269961977188</v>
      </c>
      <c r="AL18" s="745">
        <v>1052</v>
      </c>
      <c r="AM18" s="498">
        <v>25321</v>
      </c>
      <c r="AN18" s="731">
        <f t="shared" si="12"/>
        <v>-0.4566425613184266</v>
      </c>
      <c r="AO18" s="726">
        <v>46601</v>
      </c>
      <c r="AP18" s="406">
        <v>126</v>
      </c>
      <c r="AQ18" s="713">
        <f t="shared" si="13"/>
        <v>-0.7889447236180904</v>
      </c>
      <c r="AR18" s="537">
        <v>597</v>
      </c>
    </row>
    <row r="19" spans="2:44" ht="24" customHeight="1">
      <c r="B19" s="185">
        <f t="shared" si="14"/>
        <v>11</v>
      </c>
      <c r="C19" s="490">
        <v>68198</v>
      </c>
      <c r="D19" s="492">
        <f t="shared" si="0"/>
        <v>-0.1907875220997425</v>
      </c>
      <c r="E19" s="512">
        <v>84277</v>
      </c>
      <c r="F19" s="540">
        <v>1391</v>
      </c>
      <c r="G19" s="713">
        <f t="shared" si="1"/>
        <v>-0.022487702037947997</v>
      </c>
      <c r="H19" s="537">
        <v>1423</v>
      </c>
      <c r="I19" s="498">
        <v>25441</v>
      </c>
      <c r="J19" s="731">
        <f t="shared" si="2"/>
        <v>0.0826418145452998</v>
      </c>
      <c r="K19" s="726">
        <v>23499</v>
      </c>
      <c r="L19" s="406">
        <v>614</v>
      </c>
      <c r="M19" s="493">
        <f t="shared" si="3"/>
        <v>0.12867647058823528</v>
      </c>
      <c r="N19" s="512">
        <v>544</v>
      </c>
      <c r="O19" s="503">
        <v>29508</v>
      </c>
      <c r="P19" s="492">
        <f t="shared" si="4"/>
        <v>-0.2533589737101794</v>
      </c>
      <c r="Q19" s="512">
        <v>39521</v>
      </c>
      <c r="R19" s="540">
        <v>623</v>
      </c>
      <c r="S19" s="493">
        <f t="shared" si="5"/>
        <v>-0.08516886930983847</v>
      </c>
      <c r="T19" s="520">
        <v>681</v>
      </c>
      <c r="U19" s="503">
        <v>572</v>
      </c>
      <c r="V19" s="492">
        <f t="shared" si="6"/>
        <v>-0.2259810554803789</v>
      </c>
      <c r="W19" s="516">
        <v>739</v>
      </c>
      <c r="X19" s="540">
        <v>20</v>
      </c>
      <c r="Y19" s="739">
        <f t="shared" si="7"/>
        <v>0.6666666666666666</v>
      </c>
      <c r="Z19" s="735">
        <v>12</v>
      </c>
      <c r="AA19" s="503">
        <v>12677</v>
      </c>
      <c r="AB19" s="731">
        <f t="shared" si="8"/>
        <v>-0.3821522565552198</v>
      </c>
      <c r="AC19" s="726">
        <v>20518</v>
      </c>
      <c r="AD19" s="406">
        <v>134</v>
      </c>
      <c r="AE19" s="493">
        <f t="shared" si="9"/>
        <v>-0.27956989247311825</v>
      </c>
      <c r="AF19" s="512">
        <v>186</v>
      </c>
      <c r="AG19" s="490">
        <v>43751</v>
      </c>
      <c r="AH19" s="492">
        <f t="shared" si="10"/>
        <v>0.03533058829097449</v>
      </c>
      <c r="AI19" s="512">
        <v>42258</v>
      </c>
      <c r="AJ19" s="540">
        <v>1057</v>
      </c>
      <c r="AK19" s="739">
        <f t="shared" si="11"/>
        <v>0.1943502824858757</v>
      </c>
      <c r="AL19" s="745">
        <v>885</v>
      </c>
      <c r="AM19" s="498">
        <v>24447</v>
      </c>
      <c r="AN19" s="731">
        <f t="shared" si="12"/>
        <v>-0.41819177038958566</v>
      </c>
      <c r="AO19" s="726">
        <v>42019</v>
      </c>
      <c r="AP19" s="406">
        <v>334</v>
      </c>
      <c r="AQ19" s="713">
        <f t="shared" si="13"/>
        <v>-0.379182156133829</v>
      </c>
      <c r="AR19" s="537">
        <v>538</v>
      </c>
    </row>
    <row r="20" spans="2:44" ht="24" customHeight="1" thickBot="1">
      <c r="B20" s="185">
        <f t="shared" si="14"/>
        <v>12</v>
      </c>
      <c r="C20" s="494">
        <v>69298</v>
      </c>
      <c r="D20" s="495">
        <f t="shared" si="0"/>
        <v>-0.15692786841368905</v>
      </c>
      <c r="E20" s="529">
        <v>82197</v>
      </c>
      <c r="F20" s="541">
        <v>1213</v>
      </c>
      <c r="G20" s="714">
        <f t="shared" si="1"/>
        <v>-0.07896735003796507</v>
      </c>
      <c r="H20" s="538">
        <v>1317</v>
      </c>
      <c r="I20" s="499">
        <v>24036</v>
      </c>
      <c r="J20" s="732">
        <f t="shared" si="2"/>
        <v>0.030438137700420132</v>
      </c>
      <c r="K20" s="727">
        <v>23326</v>
      </c>
      <c r="L20" s="485">
        <v>549</v>
      </c>
      <c r="M20" s="496">
        <f t="shared" si="3"/>
        <v>-0.06153846153846154</v>
      </c>
      <c r="N20" s="513">
        <v>585</v>
      </c>
      <c r="O20" s="504">
        <v>29604</v>
      </c>
      <c r="P20" s="495">
        <f t="shared" si="4"/>
        <v>-0.22715050254535962</v>
      </c>
      <c r="Q20" s="513">
        <v>38305</v>
      </c>
      <c r="R20" s="541">
        <v>479</v>
      </c>
      <c r="S20" s="496">
        <f t="shared" si="5"/>
        <v>-0.22741935483870968</v>
      </c>
      <c r="T20" s="521">
        <v>620</v>
      </c>
      <c r="U20" s="504">
        <v>1148</v>
      </c>
      <c r="V20" s="495">
        <f t="shared" si="6"/>
        <v>0.9424703891708968</v>
      </c>
      <c r="W20" s="517">
        <v>591</v>
      </c>
      <c r="X20" s="541">
        <v>7</v>
      </c>
      <c r="Y20" s="741">
        <f t="shared" si="7"/>
        <v>2.5</v>
      </c>
      <c r="Z20" s="529">
        <v>2</v>
      </c>
      <c r="AA20" s="504">
        <v>14510</v>
      </c>
      <c r="AB20" s="732">
        <f t="shared" si="8"/>
        <v>-0.27359198998748435</v>
      </c>
      <c r="AC20" s="727">
        <v>19975</v>
      </c>
      <c r="AD20" s="485">
        <v>178</v>
      </c>
      <c r="AE20" s="496">
        <f t="shared" si="9"/>
        <v>0.6181818181818182</v>
      </c>
      <c r="AF20" s="513">
        <v>110</v>
      </c>
      <c r="AG20" s="494">
        <v>43465</v>
      </c>
      <c r="AH20" s="495">
        <f t="shared" si="10"/>
        <v>0.019826372595025808</v>
      </c>
      <c r="AI20" s="513">
        <v>42620</v>
      </c>
      <c r="AJ20" s="541">
        <v>890</v>
      </c>
      <c r="AK20" s="741">
        <f t="shared" si="11"/>
        <v>-0.1188118811881188</v>
      </c>
      <c r="AL20" s="746">
        <v>1010</v>
      </c>
      <c r="AM20" s="499">
        <v>25833</v>
      </c>
      <c r="AN20" s="732">
        <f t="shared" si="12"/>
        <v>-0.3472724056901736</v>
      </c>
      <c r="AO20" s="727">
        <v>39577</v>
      </c>
      <c r="AP20" s="485">
        <v>323</v>
      </c>
      <c r="AQ20" s="714">
        <f t="shared" si="13"/>
        <v>0.05211726384364821</v>
      </c>
      <c r="AR20" s="538">
        <v>307</v>
      </c>
    </row>
    <row r="21" spans="2:44" ht="24" customHeight="1" thickBot="1">
      <c r="B21" s="186" t="s">
        <v>19</v>
      </c>
      <c r="C21" s="408">
        <f>SUM(C9:C20)</f>
        <v>788410</v>
      </c>
      <c r="D21" s="530">
        <f t="shared" si="0"/>
        <v>-0.27899331037920044</v>
      </c>
      <c r="E21" s="514">
        <f>SUM(E9:E20)</f>
        <v>1093485</v>
      </c>
      <c r="F21" s="411">
        <f>SUM(F9:F20)</f>
        <v>12536</v>
      </c>
      <c r="G21" s="724">
        <f t="shared" si="1"/>
        <v>-0.2454102209113345</v>
      </c>
      <c r="H21" s="412">
        <f>SUM(H9:H20)</f>
        <v>16613</v>
      </c>
      <c r="I21" s="500">
        <f>SUM(I9:I20)</f>
        <v>284631</v>
      </c>
      <c r="J21" s="733">
        <f t="shared" si="2"/>
        <v>-0.10636153566001481</v>
      </c>
      <c r="K21" s="410">
        <f>SUM(K9:K20)</f>
        <v>318508</v>
      </c>
      <c r="L21" s="411">
        <f>SUM(L9:L20)</f>
        <v>6632</v>
      </c>
      <c r="M21" s="531">
        <f t="shared" si="3"/>
        <v>-0.17347956131605186</v>
      </c>
      <c r="N21" s="415">
        <f>SUM(N9:N20)</f>
        <v>8024</v>
      </c>
      <c r="O21" s="414">
        <f>SUM(O9:O20)</f>
        <v>321469</v>
      </c>
      <c r="P21" s="409">
        <f t="shared" si="4"/>
        <v>-0.3083162816317134</v>
      </c>
      <c r="Q21" s="532">
        <f>SUM(Q9:Q20)</f>
        <v>464763</v>
      </c>
      <c r="R21" s="411">
        <f>SUM(R9:R20)</f>
        <v>4576</v>
      </c>
      <c r="S21" s="533">
        <f t="shared" si="5"/>
        <v>-0.29869731800766286</v>
      </c>
      <c r="T21" s="413">
        <f>SUM(T9:T20)</f>
        <v>6525</v>
      </c>
      <c r="U21" s="414">
        <f>SUM(U9:U20)</f>
        <v>13473</v>
      </c>
      <c r="V21" s="448">
        <f t="shared" si="6"/>
        <v>0.3292225730071034</v>
      </c>
      <c r="W21" s="534">
        <f>SUM(W9:W20)</f>
        <v>10136</v>
      </c>
      <c r="X21" s="411">
        <f>SUM(X9:X20)</f>
        <v>142</v>
      </c>
      <c r="Y21" s="742">
        <f t="shared" si="7"/>
        <v>-0.24867724867724866</v>
      </c>
      <c r="Z21" s="413">
        <f>SUM(Z9:Z20)</f>
        <v>189</v>
      </c>
      <c r="AA21" s="414">
        <f>SUM(AA9:AA20)</f>
        <v>168837</v>
      </c>
      <c r="AB21" s="743">
        <f t="shared" si="8"/>
        <v>-0.43735628736528503</v>
      </c>
      <c r="AC21" s="514">
        <f>SUM(AC9:AC20)</f>
        <v>300078</v>
      </c>
      <c r="AD21" s="416">
        <f>SUM(AD9:AD20)</f>
        <v>1186</v>
      </c>
      <c r="AE21" s="535">
        <f t="shared" si="9"/>
        <v>-0.36746666666666666</v>
      </c>
      <c r="AF21" s="523">
        <f>SUM(AF9:AF20)</f>
        <v>1875</v>
      </c>
      <c r="AG21" s="408">
        <f>SUM(AG9:AG20)</f>
        <v>465468</v>
      </c>
      <c r="AH21" s="448">
        <f t="shared" si="10"/>
        <v>-0.13498666617110044</v>
      </c>
      <c r="AI21" s="534">
        <f>SUM(AI9:AI20)</f>
        <v>538105</v>
      </c>
      <c r="AJ21" s="411">
        <f>SUM(AJ9:AJ20)</f>
        <v>10073</v>
      </c>
      <c r="AK21" s="742">
        <f t="shared" si="11"/>
        <v>-0.1544531184420381</v>
      </c>
      <c r="AL21" s="524">
        <f>SUM(AL9:AL20)</f>
        <v>11913</v>
      </c>
      <c r="AM21" s="414">
        <f>SUM(AM9:AM20)</f>
        <v>322942</v>
      </c>
      <c r="AN21" s="743">
        <f t="shared" si="12"/>
        <v>-0.4185206525261983</v>
      </c>
      <c r="AO21" s="514">
        <f>SUM(AO9:AO20)</f>
        <v>555380</v>
      </c>
      <c r="AP21" s="416">
        <f>SUM(AP9:AP20)</f>
        <v>2463</v>
      </c>
      <c r="AQ21" s="715">
        <f t="shared" si="13"/>
        <v>-0.47595744680851065</v>
      </c>
      <c r="AR21" s="412">
        <f>SUM(AR9:AR20)</f>
        <v>4700</v>
      </c>
    </row>
    <row r="22" spans="2:3" ht="24" customHeight="1" thickTop="1">
      <c r="B22" s="113" t="s">
        <v>147</v>
      </c>
      <c r="C22" s="8"/>
    </row>
    <row r="23" spans="45:48" ht="14.25" customHeight="1">
      <c r="AS23" s="64"/>
      <c r="AT23" s="64"/>
      <c r="AU23" s="64"/>
      <c r="AV23" s="64"/>
    </row>
    <row r="24" spans="3:50" s="64" customFormat="1" ht="14.25" customHeight="1"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7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/>
      <c r="AS24" s="133"/>
      <c r="AT24" s="96"/>
      <c r="AU24" s="96" t="s">
        <v>168</v>
      </c>
      <c r="AV24" t="s">
        <v>169</v>
      </c>
      <c r="AW24" s="64" t="s">
        <v>170</v>
      </c>
      <c r="AX24" s="64" t="s">
        <v>171</v>
      </c>
    </row>
    <row r="25" spans="45:50" ht="14.25" customHeight="1">
      <c r="AS25" s="133"/>
      <c r="AT25" s="96" t="s">
        <v>148</v>
      </c>
      <c r="AU25" s="96">
        <f>I21</f>
        <v>284631</v>
      </c>
      <c r="AV25" s="290">
        <f>O21</f>
        <v>321469</v>
      </c>
      <c r="AW25" s="290">
        <f>U21</f>
        <v>13473</v>
      </c>
      <c r="AX25" s="290">
        <f>AA21</f>
        <v>168837</v>
      </c>
    </row>
    <row r="26" spans="45:50" ht="14.25" customHeight="1">
      <c r="AS26" s="133"/>
      <c r="AT26" s="96" t="s">
        <v>167</v>
      </c>
      <c r="AU26" s="96">
        <f>L21</f>
        <v>6632</v>
      </c>
      <c r="AV26" s="290">
        <f>R21</f>
        <v>4576</v>
      </c>
      <c r="AW26" s="290">
        <f>X21</f>
        <v>142</v>
      </c>
      <c r="AX26" s="290">
        <f>AD21</f>
        <v>1186</v>
      </c>
    </row>
    <row r="27" spans="45:47" ht="14.25" customHeight="1">
      <c r="AS27" s="133"/>
      <c r="AT27" s="96"/>
      <c r="AU27" s="96"/>
    </row>
    <row r="28" spans="45:47" ht="14.25" customHeight="1">
      <c r="AS28" s="133"/>
      <c r="AT28" s="96"/>
      <c r="AU28" s="96"/>
    </row>
    <row r="29" spans="45:47" ht="14.25" customHeight="1">
      <c r="AS29" s="133"/>
      <c r="AT29" s="96"/>
      <c r="AU29" s="96"/>
    </row>
    <row r="30" spans="45:47" ht="14.25" customHeight="1">
      <c r="AS30" s="133"/>
      <c r="AT30" s="96"/>
      <c r="AU30" s="96"/>
    </row>
    <row r="31" spans="45:47" ht="14.25" customHeight="1">
      <c r="AS31" s="133"/>
      <c r="AT31" s="96"/>
      <c r="AU31" s="96"/>
    </row>
    <row r="32" spans="45:47" ht="14.25" customHeight="1">
      <c r="AS32" s="133"/>
      <c r="AT32" s="96"/>
      <c r="AU32" s="96"/>
    </row>
    <row r="33" spans="45:47" ht="14.25" customHeight="1">
      <c r="AS33" s="133"/>
      <c r="AT33" s="96"/>
      <c r="AU33" s="96"/>
    </row>
    <row r="34" spans="45:47" ht="14.25" customHeight="1">
      <c r="AS34" s="133"/>
      <c r="AT34" s="96"/>
      <c r="AU34" s="96"/>
    </row>
    <row r="35" spans="45:47" ht="14.25" customHeight="1">
      <c r="AS35" s="133"/>
      <c r="AT35" s="96"/>
      <c r="AU35" s="96"/>
    </row>
  </sheetData>
  <sheetProtection/>
  <mergeCells count="14">
    <mergeCell ref="AM6:AN6"/>
    <mergeCell ref="AP6:AQ6"/>
    <mergeCell ref="AA6:AB6"/>
    <mergeCell ref="AD6:AE6"/>
    <mergeCell ref="AG6:AH6"/>
    <mergeCell ref="AJ6:AK6"/>
    <mergeCell ref="U6:V6"/>
    <mergeCell ref="X6:Y6"/>
    <mergeCell ref="C6:D6"/>
    <mergeCell ref="F6:G6"/>
    <mergeCell ref="I6:J6"/>
    <mergeCell ref="L6:M6"/>
    <mergeCell ref="O6:P6"/>
    <mergeCell ref="R6:S6"/>
  </mergeCells>
  <printOptions/>
  <pageMargins left="0.21" right="0.17" top="1.38" bottom="0.49" header="0.48" footer="0.38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D8" sqref="D8:O8"/>
    </sheetView>
  </sheetViews>
  <sheetFormatPr defaultColWidth="11.25390625" defaultRowHeight="14.25" customHeight="1"/>
  <cols>
    <col min="1" max="1" width="2.125" style="78" hidden="1" customWidth="1"/>
    <col min="2" max="2" width="8.00390625" style="78" customWidth="1"/>
    <col min="3" max="7" width="7.375" style="78" customWidth="1"/>
    <col min="8" max="8" width="7.50390625" style="78" customWidth="1"/>
    <col min="9" max="15" width="7.375" style="78" customWidth="1"/>
    <col min="16" max="16" width="8.00390625" style="78" customWidth="1"/>
    <col min="17" max="17" width="2.25390625" style="78" customWidth="1"/>
    <col min="18" max="16384" width="11.25390625" style="78" customWidth="1"/>
  </cols>
  <sheetData>
    <row r="1" spans="2:16" ht="16.5" customHeight="1" thickBot="1">
      <c r="B1" s="812" t="s">
        <v>193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</row>
    <row r="2" spans="2:16" ht="13.5" customHeight="1" thickTop="1">
      <c r="B2" s="238" t="s">
        <v>130</v>
      </c>
      <c r="C2" s="554"/>
      <c r="D2" s="546"/>
      <c r="E2" s="230"/>
      <c r="F2" s="231"/>
      <c r="G2" s="232"/>
      <c r="H2" s="232"/>
      <c r="I2" s="230"/>
      <c r="J2" s="232"/>
      <c r="K2" s="230"/>
      <c r="L2" s="232"/>
      <c r="M2" s="230"/>
      <c r="N2" s="232"/>
      <c r="O2" s="230"/>
      <c r="P2" s="233"/>
    </row>
    <row r="3" spans="2:16" ht="12" customHeight="1" thickBot="1">
      <c r="B3" s="239"/>
      <c r="C3" s="555"/>
      <c r="D3" s="547" t="s">
        <v>56</v>
      </c>
      <c r="E3" s="234" t="s">
        <v>57</v>
      </c>
      <c r="F3" s="235" t="s">
        <v>58</v>
      </c>
      <c r="G3" s="236" t="s">
        <v>59</v>
      </c>
      <c r="H3" s="236" t="s">
        <v>60</v>
      </c>
      <c r="I3" s="234" t="s">
        <v>61</v>
      </c>
      <c r="J3" s="236" t="s">
        <v>62</v>
      </c>
      <c r="K3" s="234" t="s">
        <v>63</v>
      </c>
      <c r="L3" s="236" t="s">
        <v>64</v>
      </c>
      <c r="M3" s="234" t="s">
        <v>65</v>
      </c>
      <c r="N3" s="236" t="s">
        <v>66</v>
      </c>
      <c r="O3" s="234" t="s">
        <v>67</v>
      </c>
      <c r="P3" s="237" t="s">
        <v>15</v>
      </c>
    </row>
    <row r="4" spans="2:16" ht="14.25" thickTop="1">
      <c r="B4" s="240"/>
      <c r="C4" s="556" t="s">
        <v>75</v>
      </c>
      <c r="D4" s="548">
        <v>1054</v>
      </c>
      <c r="E4" s="543">
        <v>905</v>
      </c>
      <c r="F4" s="542">
        <v>990</v>
      </c>
      <c r="G4" s="142">
        <v>832</v>
      </c>
      <c r="H4" s="89">
        <v>1023</v>
      </c>
      <c r="I4" s="89">
        <v>1227</v>
      </c>
      <c r="J4" s="89">
        <v>915</v>
      </c>
      <c r="K4" s="89">
        <v>927</v>
      </c>
      <c r="L4" s="89">
        <v>1026</v>
      </c>
      <c r="M4" s="89">
        <v>1033</v>
      </c>
      <c r="N4" s="89">
        <v>1391</v>
      </c>
      <c r="O4" s="89">
        <v>1213</v>
      </c>
      <c r="P4" s="79">
        <f aca="true" t="shared" si="0" ref="P4:P35">SUM(D4:O4)</f>
        <v>12536</v>
      </c>
    </row>
    <row r="5" spans="2:16" ht="13.5">
      <c r="B5" s="241"/>
      <c r="C5" s="557" t="s">
        <v>91</v>
      </c>
      <c r="D5" s="549">
        <v>485</v>
      </c>
      <c r="E5" s="88">
        <v>514</v>
      </c>
      <c r="F5" s="88">
        <v>549</v>
      </c>
      <c r="G5" s="143">
        <v>511</v>
      </c>
      <c r="H5" s="88">
        <v>482</v>
      </c>
      <c r="I5" s="88">
        <v>657</v>
      </c>
      <c r="J5" s="88">
        <v>528</v>
      </c>
      <c r="K5" s="88">
        <v>573</v>
      </c>
      <c r="L5" s="88">
        <v>580</v>
      </c>
      <c r="M5" s="88">
        <v>590</v>
      </c>
      <c r="N5" s="88">
        <v>614</v>
      </c>
      <c r="O5" s="88">
        <v>549</v>
      </c>
      <c r="P5" s="80">
        <f t="shared" si="0"/>
        <v>6632</v>
      </c>
    </row>
    <row r="6" spans="2:16" ht="13.5">
      <c r="B6" s="242" t="s">
        <v>92</v>
      </c>
      <c r="C6" s="557" t="s">
        <v>93</v>
      </c>
      <c r="D6" s="549">
        <v>408</v>
      </c>
      <c r="E6" s="88">
        <v>328</v>
      </c>
      <c r="F6" s="88">
        <v>354</v>
      </c>
      <c r="G6" s="143">
        <v>252</v>
      </c>
      <c r="H6" s="88">
        <v>416</v>
      </c>
      <c r="I6" s="88">
        <v>466</v>
      </c>
      <c r="J6" s="88">
        <v>309</v>
      </c>
      <c r="K6" s="88">
        <v>259</v>
      </c>
      <c r="L6" s="88">
        <v>325</v>
      </c>
      <c r="M6" s="88">
        <v>357</v>
      </c>
      <c r="N6" s="88">
        <v>623</v>
      </c>
      <c r="O6" s="88">
        <v>479</v>
      </c>
      <c r="P6" s="80">
        <f t="shared" si="0"/>
        <v>4576</v>
      </c>
    </row>
    <row r="7" spans="2:16" ht="13.5">
      <c r="B7" s="241"/>
      <c r="C7" s="557" t="s">
        <v>94</v>
      </c>
      <c r="D7" s="549">
        <v>27</v>
      </c>
      <c r="E7" s="88">
        <v>2</v>
      </c>
      <c r="F7" s="88">
        <v>0</v>
      </c>
      <c r="G7" s="143">
        <v>1</v>
      </c>
      <c r="H7" s="88">
        <v>48</v>
      </c>
      <c r="I7" s="88">
        <v>3</v>
      </c>
      <c r="J7" s="88">
        <v>8</v>
      </c>
      <c r="K7" s="88">
        <v>3</v>
      </c>
      <c r="L7" s="88">
        <v>10</v>
      </c>
      <c r="M7" s="88">
        <v>13</v>
      </c>
      <c r="N7" s="88">
        <v>20</v>
      </c>
      <c r="O7" s="88">
        <v>7</v>
      </c>
      <c r="P7" s="80">
        <f t="shared" si="0"/>
        <v>142</v>
      </c>
    </row>
    <row r="8" spans="2:16" ht="14.25" thickBot="1">
      <c r="B8" s="241"/>
      <c r="C8" s="557" t="s">
        <v>95</v>
      </c>
      <c r="D8" s="549">
        <v>134</v>
      </c>
      <c r="E8" s="88">
        <v>61</v>
      </c>
      <c r="F8" s="88">
        <v>87</v>
      </c>
      <c r="G8" s="143">
        <v>68</v>
      </c>
      <c r="H8" s="88">
        <v>77</v>
      </c>
      <c r="I8" s="88">
        <v>101</v>
      </c>
      <c r="J8" s="88">
        <v>70</v>
      </c>
      <c r="K8" s="88">
        <v>92</v>
      </c>
      <c r="L8" s="88">
        <v>111</v>
      </c>
      <c r="M8" s="88">
        <v>73</v>
      </c>
      <c r="N8" s="88">
        <v>134</v>
      </c>
      <c r="O8" s="88">
        <v>178</v>
      </c>
      <c r="P8" s="80">
        <f t="shared" si="0"/>
        <v>1186</v>
      </c>
    </row>
    <row r="9" spans="2:16" ht="14.25" thickTop="1">
      <c r="B9" s="243"/>
      <c r="C9" s="558" t="s">
        <v>75</v>
      </c>
      <c r="D9" s="550">
        <f aca="true" t="shared" si="1" ref="D9:F13">D19+D24+D29+D34+D39+D44+D49+D54+D59+D64+D69+D74</f>
        <v>977</v>
      </c>
      <c r="E9" s="144">
        <f t="shared" si="1"/>
        <v>812</v>
      </c>
      <c r="F9" s="87">
        <f t="shared" si="1"/>
        <v>878</v>
      </c>
      <c r="G9" s="144">
        <f>SUM(G19+G24+G29+G34+G39+G44+G49+G54+G59+G64+G69+G74)</f>
        <v>689</v>
      </c>
      <c r="H9" s="87">
        <f aca="true" t="shared" si="2" ref="H9:O9">SUM(H19+H24+H29+H34+H39+H44+H49+H54+H59+H64+H69+H74)</f>
        <v>909</v>
      </c>
      <c r="I9" s="87">
        <f t="shared" si="2"/>
        <v>1066</v>
      </c>
      <c r="J9" s="87">
        <f t="shared" si="2"/>
        <v>830</v>
      </c>
      <c r="K9" s="87">
        <f t="shared" si="2"/>
        <v>798</v>
      </c>
      <c r="L9" s="87">
        <f t="shared" si="2"/>
        <v>939</v>
      </c>
      <c r="M9" s="87">
        <f t="shared" si="2"/>
        <v>933</v>
      </c>
      <c r="N9" s="87">
        <f t="shared" si="2"/>
        <v>1229</v>
      </c>
      <c r="O9" s="87">
        <f t="shared" si="2"/>
        <v>1078</v>
      </c>
      <c r="P9" s="81">
        <f t="shared" si="0"/>
        <v>11138</v>
      </c>
    </row>
    <row r="10" spans="2:16" ht="13.5">
      <c r="B10" s="241"/>
      <c r="C10" s="557" t="s">
        <v>91</v>
      </c>
      <c r="D10" s="551">
        <f>D20+D25+D30+D35+D40+D45+D50+D55+D60+D65+D70+D75</f>
        <v>424</v>
      </c>
      <c r="E10" s="544">
        <f t="shared" si="1"/>
        <v>446</v>
      </c>
      <c r="F10" s="561">
        <f t="shared" si="1"/>
        <v>460</v>
      </c>
      <c r="G10" s="143">
        <f aca="true" t="shared" si="3" ref="G10:O13">SUM(G20+G25+G30+G35+G40+G45+G50+G55+G60+G65+G70+G75)</f>
        <v>407</v>
      </c>
      <c r="H10" s="88">
        <f t="shared" si="3"/>
        <v>402</v>
      </c>
      <c r="I10" s="88">
        <f t="shared" si="3"/>
        <v>585</v>
      </c>
      <c r="J10" s="88">
        <f t="shared" si="3"/>
        <v>450</v>
      </c>
      <c r="K10" s="88">
        <f t="shared" si="3"/>
        <v>492</v>
      </c>
      <c r="L10" s="88">
        <f t="shared" si="3"/>
        <v>515</v>
      </c>
      <c r="M10" s="88">
        <f t="shared" si="3"/>
        <v>515</v>
      </c>
      <c r="N10" s="88">
        <f t="shared" si="3"/>
        <v>536</v>
      </c>
      <c r="O10" s="88">
        <f t="shared" si="3"/>
        <v>476</v>
      </c>
      <c r="P10" s="80">
        <f t="shared" si="0"/>
        <v>5708</v>
      </c>
    </row>
    <row r="11" spans="2:16" ht="13.5">
      <c r="B11" s="244" t="s">
        <v>78</v>
      </c>
      <c r="C11" s="557" t="s">
        <v>93</v>
      </c>
      <c r="D11" s="548">
        <f t="shared" si="1"/>
        <v>399</v>
      </c>
      <c r="E11" s="543">
        <f t="shared" si="1"/>
        <v>306</v>
      </c>
      <c r="F11" s="542">
        <f t="shared" si="1"/>
        <v>336</v>
      </c>
      <c r="G11" s="143">
        <f t="shared" si="3"/>
        <v>219</v>
      </c>
      <c r="H11" s="88">
        <f t="shared" si="3"/>
        <v>386</v>
      </c>
      <c r="I11" s="88">
        <f t="shared" si="3"/>
        <v>378</v>
      </c>
      <c r="J11" s="88">
        <f t="shared" si="3"/>
        <v>309</v>
      </c>
      <c r="K11" s="88">
        <f t="shared" si="3"/>
        <v>215</v>
      </c>
      <c r="L11" s="88">
        <f t="shared" si="3"/>
        <v>309</v>
      </c>
      <c r="M11" s="88">
        <f t="shared" si="3"/>
        <v>332</v>
      </c>
      <c r="N11" s="88">
        <f t="shared" si="3"/>
        <v>549</v>
      </c>
      <c r="O11" s="88">
        <f t="shared" si="3"/>
        <v>419</v>
      </c>
      <c r="P11" s="80">
        <f t="shared" si="0"/>
        <v>4157</v>
      </c>
    </row>
    <row r="12" spans="2:16" ht="13.5">
      <c r="B12" s="241"/>
      <c r="C12" s="557" t="s">
        <v>94</v>
      </c>
      <c r="D12" s="551">
        <f t="shared" si="1"/>
        <v>27</v>
      </c>
      <c r="E12" s="544">
        <f t="shared" si="1"/>
        <v>2</v>
      </c>
      <c r="F12" s="561">
        <f t="shared" si="1"/>
        <v>0</v>
      </c>
      <c r="G12" s="143">
        <f t="shared" si="3"/>
        <v>1</v>
      </c>
      <c r="H12" s="88">
        <f t="shared" si="3"/>
        <v>48</v>
      </c>
      <c r="I12" s="88">
        <f t="shared" si="3"/>
        <v>3</v>
      </c>
      <c r="J12" s="88">
        <f t="shared" si="3"/>
        <v>8</v>
      </c>
      <c r="K12" s="88">
        <f t="shared" si="3"/>
        <v>3</v>
      </c>
      <c r="L12" s="88">
        <f t="shared" si="3"/>
        <v>9</v>
      </c>
      <c r="M12" s="88">
        <f t="shared" si="3"/>
        <v>13</v>
      </c>
      <c r="N12" s="88">
        <f t="shared" si="3"/>
        <v>19</v>
      </c>
      <c r="O12" s="88">
        <f t="shared" si="3"/>
        <v>7</v>
      </c>
      <c r="P12" s="80">
        <f t="shared" si="0"/>
        <v>140</v>
      </c>
    </row>
    <row r="13" spans="2:16" ht="14.25" thickBot="1">
      <c r="B13" s="241"/>
      <c r="C13" s="557" t="s">
        <v>95</v>
      </c>
      <c r="D13" s="548">
        <f t="shared" si="1"/>
        <v>127</v>
      </c>
      <c r="E13" s="543">
        <f t="shared" si="1"/>
        <v>58</v>
      </c>
      <c r="F13" s="542">
        <f t="shared" si="1"/>
        <v>82</v>
      </c>
      <c r="G13" s="143">
        <f t="shared" si="3"/>
        <v>62</v>
      </c>
      <c r="H13" s="88">
        <f t="shared" si="3"/>
        <v>73</v>
      </c>
      <c r="I13" s="88">
        <f t="shared" si="3"/>
        <v>100</v>
      </c>
      <c r="J13" s="88">
        <f t="shared" si="3"/>
        <v>63</v>
      </c>
      <c r="K13" s="88">
        <f t="shared" si="3"/>
        <v>88</v>
      </c>
      <c r="L13" s="88">
        <f t="shared" si="3"/>
        <v>106</v>
      </c>
      <c r="M13" s="88">
        <f t="shared" si="3"/>
        <v>73</v>
      </c>
      <c r="N13" s="88">
        <f t="shared" si="3"/>
        <v>125</v>
      </c>
      <c r="O13" s="88">
        <f t="shared" si="3"/>
        <v>176</v>
      </c>
      <c r="P13" s="80">
        <f t="shared" si="0"/>
        <v>1133</v>
      </c>
    </row>
    <row r="14" spans="2:16" ht="14.25" thickTop="1">
      <c r="B14" s="243"/>
      <c r="C14" s="558" t="s">
        <v>75</v>
      </c>
      <c r="D14" s="550">
        <f aca="true" t="shared" si="4" ref="D14:F18">D4-D9</f>
        <v>77</v>
      </c>
      <c r="E14" s="144">
        <f t="shared" si="4"/>
        <v>93</v>
      </c>
      <c r="F14" s="87">
        <f t="shared" si="4"/>
        <v>112</v>
      </c>
      <c r="G14" s="144">
        <f aca="true" t="shared" si="5" ref="G14:O14">SUM(G15:G18)</f>
        <v>143</v>
      </c>
      <c r="H14" s="87">
        <f t="shared" si="5"/>
        <v>114</v>
      </c>
      <c r="I14" s="87">
        <f t="shared" si="5"/>
        <v>161</v>
      </c>
      <c r="J14" s="87">
        <f t="shared" si="5"/>
        <v>85</v>
      </c>
      <c r="K14" s="87">
        <f t="shared" si="5"/>
        <v>129</v>
      </c>
      <c r="L14" s="87">
        <f t="shared" si="5"/>
        <v>87</v>
      </c>
      <c r="M14" s="87">
        <f t="shared" si="5"/>
        <v>100</v>
      </c>
      <c r="N14" s="87">
        <f t="shared" si="5"/>
        <v>162</v>
      </c>
      <c r="O14" s="87">
        <f t="shared" si="5"/>
        <v>135</v>
      </c>
      <c r="P14" s="81">
        <f t="shared" si="0"/>
        <v>1398</v>
      </c>
    </row>
    <row r="15" spans="2:16" ht="13.5">
      <c r="B15" s="241"/>
      <c r="C15" s="557" t="s">
        <v>91</v>
      </c>
      <c r="D15" s="551">
        <f t="shared" si="4"/>
        <v>61</v>
      </c>
      <c r="E15" s="544">
        <f t="shared" si="4"/>
        <v>68</v>
      </c>
      <c r="F15" s="561">
        <f t="shared" si="4"/>
        <v>89</v>
      </c>
      <c r="G15" s="143">
        <f>G5-G10</f>
        <v>104</v>
      </c>
      <c r="H15" s="88">
        <f aca="true" t="shared" si="6" ref="H15:O15">H5-H10</f>
        <v>80</v>
      </c>
      <c r="I15" s="88">
        <f t="shared" si="6"/>
        <v>72</v>
      </c>
      <c r="J15" s="88">
        <f t="shared" si="6"/>
        <v>78</v>
      </c>
      <c r="K15" s="88">
        <f t="shared" si="6"/>
        <v>81</v>
      </c>
      <c r="L15" s="88">
        <f t="shared" si="6"/>
        <v>65</v>
      </c>
      <c r="M15" s="88">
        <f t="shared" si="6"/>
        <v>75</v>
      </c>
      <c r="N15" s="88">
        <f t="shared" si="6"/>
        <v>78</v>
      </c>
      <c r="O15" s="88">
        <f t="shared" si="6"/>
        <v>73</v>
      </c>
      <c r="P15" s="80">
        <f t="shared" si="0"/>
        <v>924</v>
      </c>
    </row>
    <row r="16" spans="2:16" ht="13.5">
      <c r="B16" s="244" t="s">
        <v>79</v>
      </c>
      <c r="C16" s="557" t="s">
        <v>93</v>
      </c>
      <c r="D16" s="548">
        <f t="shared" si="4"/>
        <v>9</v>
      </c>
      <c r="E16" s="543">
        <f t="shared" si="4"/>
        <v>22</v>
      </c>
      <c r="F16" s="542">
        <f t="shared" si="4"/>
        <v>18</v>
      </c>
      <c r="G16" s="143">
        <f aca="true" t="shared" si="7" ref="G16:O18">G6-G11</f>
        <v>33</v>
      </c>
      <c r="H16" s="88">
        <f t="shared" si="7"/>
        <v>30</v>
      </c>
      <c r="I16" s="88">
        <f t="shared" si="7"/>
        <v>88</v>
      </c>
      <c r="J16" s="88">
        <f t="shared" si="7"/>
        <v>0</v>
      </c>
      <c r="K16" s="88">
        <f t="shared" si="7"/>
        <v>44</v>
      </c>
      <c r="L16" s="88">
        <f t="shared" si="7"/>
        <v>16</v>
      </c>
      <c r="M16" s="88">
        <f t="shared" si="7"/>
        <v>25</v>
      </c>
      <c r="N16" s="88">
        <f t="shared" si="7"/>
        <v>74</v>
      </c>
      <c r="O16" s="88">
        <f t="shared" si="7"/>
        <v>60</v>
      </c>
      <c r="P16" s="80">
        <f t="shared" si="0"/>
        <v>419</v>
      </c>
    </row>
    <row r="17" spans="2:16" ht="13.5">
      <c r="B17" s="241"/>
      <c r="C17" s="557" t="s">
        <v>94</v>
      </c>
      <c r="D17" s="551">
        <f t="shared" si="4"/>
        <v>0</v>
      </c>
      <c r="E17" s="544">
        <f t="shared" si="4"/>
        <v>0</v>
      </c>
      <c r="F17" s="561">
        <f t="shared" si="4"/>
        <v>0</v>
      </c>
      <c r="G17" s="143">
        <f t="shared" si="7"/>
        <v>0</v>
      </c>
      <c r="H17" s="88">
        <f t="shared" si="7"/>
        <v>0</v>
      </c>
      <c r="I17" s="88">
        <f t="shared" si="7"/>
        <v>0</v>
      </c>
      <c r="J17" s="88">
        <f t="shared" si="7"/>
        <v>0</v>
      </c>
      <c r="K17" s="88">
        <f t="shared" si="7"/>
        <v>0</v>
      </c>
      <c r="L17" s="88">
        <f t="shared" si="7"/>
        <v>1</v>
      </c>
      <c r="M17" s="88">
        <f t="shared" si="7"/>
        <v>0</v>
      </c>
      <c r="N17" s="88">
        <f t="shared" si="7"/>
        <v>1</v>
      </c>
      <c r="O17" s="88">
        <f t="shared" si="7"/>
        <v>0</v>
      </c>
      <c r="P17" s="80">
        <f t="shared" si="0"/>
        <v>2</v>
      </c>
    </row>
    <row r="18" spans="2:16" ht="14.25" thickBot="1">
      <c r="B18" s="246"/>
      <c r="C18" s="559" t="s">
        <v>95</v>
      </c>
      <c r="D18" s="566">
        <f t="shared" si="4"/>
        <v>7</v>
      </c>
      <c r="E18" s="567">
        <f t="shared" si="4"/>
        <v>3</v>
      </c>
      <c r="F18" s="568">
        <f t="shared" si="4"/>
        <v>5</v>
      </c>
      <c r="G18" s="145">
        <f t="shared" si="7"/>
        <v>6</v>
      </c>
      <c r="H18" s="311">
        <f t="shared" si="7"/>
        <v>4</v>
      </c>
      <c r="I18" s="311">
        <f t="shared" si="7"/>
        <v>1</v>
      </c>
      <c r="J18" s="311">
        <f t="shared" si="7"/>
        <v>7</v>
      </c>
      <c r="K18" s="311">
        <f t="shared" si="7"/>
        <v>4</v>
      </c>
      <c r="L18" s="311">
        <f t="shared" si="7"/>
        <v>5</v>
      </c>
      <c r="M18" s="311">
        <f t="shared" si="7"/>
        <v>0</v>
      </c>
      <c r="N18" s="311">
        <f t="shared" si="7"/>
        <v>9</v>
      </c>
      <c r="O18" s="311">
        <f t="shared" si="7"/>
        <v>2</v>
      </c>
      <c r="P18" s="114">
        <f t="shared" si="0"/>
        <v>53</v>
      </c>
    </row>
    <row r="19" spans="2:16" ht="14.25" thickTop="1">
      <c r="B19" s="241"/>
      <c r="C19" s="564" t="s">
        <v>75</v>
      </c>
      <c r="D19" s="548">
        <v>145</v>
      </c>
      <c r="E19" s="543">
        <v>126</v>
      </c>
      <c r="F19" s="542">
        <v>148</v>
      </c>
      <c r="G19" s="543">
        <v>112</v>
      </c>
      <c r="H19" s="542">
        <v>184</v>
      </c>
      <c r="I19" s="542">
        <v>221</v>
      </c>
      <c r="J19" s="542">
        <v>140</v>
      </c>
      <c r="K19" s="542">
        <v>121</v>
      </c>
      <c r="L19" s="542">
        <v>167</v>
      </c>
      <c r="M19" s="542">
        <v>191</v>
      </c>
      <c r="N19" s="542">
        <v>314</v>
      </c>
      <c r="O19" s="542">
        <v>246</v>
      </c>
      <c r="P19" s="565">
        <f t="shared" si="0"/>
        <v>2115</v>
      </c>
    </row>
    <row r="20" spans="2:16" ht="13.5">
      <c r="B20" s="241"/>
      <c r="C20" s="557" t="s">
        <v>91</v>
      </c>
      <c r="D20" s="549">
        <v>77</v>
      </c>
      <c r="E20" s="88">
        <v>92</v>
      </c>
      <c r="F20" s="88">
        <v>79</v>
      </c>
      <c r="G20" s="143">
        <v>72</v>
      </c>
      <c r="H20" s="88">
        <v>69</v>
      </c>
      <c r="I20" s="88">
        <v>121</v>
      </c>
      <c r="J20" s="88">
        <v>88</v>
      </c>
      <c r="K20" s="88">
        <v>100</v>
      </c>
      <c r="L20" s="88">
        <v>121</v>
      </c>
      <c r="M20" s="88">
        <v>119</v>
      </c>
      <c r="N20" s="88">
        <v>140</v>
      </c>
      <c r="O20" s="88">
        <v>94</v>
      </c>
      <c r="P20" s="80">
        <f t="shared" si="0"/>
        <v>1172</v>
      </c>
    </row>
    <row r="21" spans="2:16" ht="13.5">
      <c r="B21" s="244" t="s">
        <v>80</v>
      </c>
      <c r="C21" s="557" t="s">
        <v>93</v>
      </c>
      <c r="D21" s="549">
        <v>31</v>
      </c>
      <c r="E21" s="88">
        <v>22</v>
      </c>
      <c r="F21" s="88">
        <v>42</v>
      </c>
      <c r="G21" s="143">
        <v>29</v>
      </c>
      <c r="H21" s="88">
        <v>48</v>
      </c>
      <c r="I21" s="88">
        <v>81</v>
      </c>
      <c r="J21" s="88">
        <v>37</v>
      </c>
      <c r="K21" s="88">
        <v>0</v>
      </c>
      <c r="L21" s="88">
        <v>9</v>
      </c>
      <c r="M21" s="88">
        <v>41</v>
      </c>
      <c r="N21" s="88">
        <v>131</v>
      </c>
      <c r="O21" s="88">
        <v>55</v>
      </c>
      <c r="P21" s="80">
        <f t="shared" si="0"/>
        <v>526</v>
      </c>
    </row>
    <row r="22" spans="2:16" ht="13.5">
      <c r="B22" s="241"/>
      <c r="C22" s="557" t="s">
        <v>94</v>
      </c>
      <c r="D22" s="549">
        <v>0</v>
      </c>
      <c r="E22" s="88">
        <v>0</v>
      </c>
      <c r="F22" s="88">
        <v>0</v>
      </c>
      <c r="G22" s="143">
        <v>0</v>
      </c>
      <c r="H22" s="88">
        <v>48</v>
      </c>
      <c r="I22" s="88">
        <v>3</v>
      </c>
      <c r="J22" s="88">
        <v>0</v>
      </c>
      <c r="K22" s="88">
        <v>0</v>
      </c>
      <c r="L22" s="88">
        <v>2</v>
      </c>
      <c r="M22" s="88">
        <v>13</v>
      </c>
      <c r="N22" s="88">
        <v>0</v>
      </c>
      <c r="O22" s="88">
        <v>1</v>
      </c>
      <c r="P22" s="229">
        <f t="shared" si="0"/>
        <v>67</v>
      </c>
    </row>
    <row r="23" spans="2:16" ht="14.25" thickBot="1">
      <c r="B23" s="241"/>
      <c r="C23" s="557" t="s">
        <v>95</v>
      </c>
      <c r="D23" s="552">
        <v>37</v>
      </c>
      <c r="E23" s="545">
        <v>12</v>
      </c>
      <c r="F23" s="545">
        <v>27</v>
      </c>
      <c r="G23" s="145">
        <v>11</v>
      </c>
      <c r="H23" s="88">
        <v>19</v>
      </c>
      <c r="I23" s="88">
        <v>16</v>
      </c>
      <c r="J23" s="88">
        <v>15</v>
      </c>
      <c r="K23" s="88">
        <v>21</v>
      </c>
      <c r="L23" s="88">
        <v>35</v>
      </c>
      <c r="M23" s="88">
        <v>18</v>
      </c>
      <c r="N23" s="88">
        <v>43</v>
      </c>
      <c r="O23" s="88">
        <v>96</v>
      </c>
      <c r="P23" s="80">
        <f t="shared" si="0"/>
        <v>350</v>
      </c>
    </row>
    <row r="24" spans="2:16" ht="14.25" thickTop="1">
      <c r="B24" s="243"/>
      <c r="C24" s="558" t="s">
        <v>75</v>
      </c>
      <c r="D24" s="548">
        <v>298</v>
      </c>
      <c r="E24" s="543">
        <v>177</v>
      </c>
      <c r="F24" s="542">
        <v>123</v>
      </c>
      <c r="G24" s="146">
        <v>164</v>
      </c>
      <c r="H24" s="87">
        <v>146</v>
      </c>
      <c r="I24" s="87">
        <v>330</v>
      </c>
      <c r="J24" s="87">
        <v>238</v>
      </c>
      <c r="K24" s="87">
        <v>177</v>
      </c>
      <c r="L24" s="87">
        <v>254</v>
      </c>
      <c r="M24" s="87">
        <v>261</v>
      </c>
      <c r="N24" s="87">
        <v>372</v>
      </c>
      <c r="O24" s="87">
        <v>283</v>
      </c>
      <c r="P24" s="81">
        <f t="shared" si="0"/>
        <v>2823</v>
      </c>
    </row>
    <row r="25" spans="2:16" ht="13.5">
      <c r="B25" s="241"/>
      <c r="C25" s="557" t="s">
        <v>91</v>
      </c>
      <c r="D25" s="549">
        <v>111</v>
      </c>
      <c r="E25" s="88">
        <v>104</v>
      </c>
      <c r="F25" s="88">
        <v>88</v>
      </c>
      <c r="G25" s="143">
        <v>89</v>
      </c>
      <c r="H25" s="88">
        <v>56</v>
      </c>
      <c r="I25" s="88">
        <v>137</v>
      </c>
      <c r="J25" s="88">
        <v>108</v>
      </c>
      <c r="K25" s="88">
        <v>103</v>
      </c>
      <c r="L25" s="88">
        <v>112</v>
      </c>
      <c r="M25" s="88">
        <v>119</v>
      </c>
      <c r="N25" s="88">
        <v>111</v>
      </c>
      <c r="O25" s="88">
        <v>114</v>
      </c>
      <c r="P25" s="80">
        <f t="shared" si="0"/>
        <v>1252</v>
      </c>
    </row>
    <row r="26" spans="2:16" ht="13.5">
      <c r="B26" s="244" t="s">
        <v>81</v>
      </c>
      <c r="C26" s="557" t="s">
        <v>93</v>
      </c>
      <c r="D26" s="549">
        <v>139</v>
      </c>
      <c r="E26" s="88">
        <v>56</v>
      </c>
      <c r="F26" s="88">
        <v>30</v>
      </c>
      <c r="G26" s="143">
        <v>52</v>
      </c>
      <c r="H26" s="88">
        <v>75</v>
      </c>
      <c r="I26" s="88">
        <v>154</v>
      </c>
      <c r="J26" s="88">
        <v>101</v>
      </c>
      <c r="K26" s="88">
        <v>40</v>
      </c>
      <c r="L26" s="88">
        <v>122</v>
      </c>
      <c r="M26" s="88">
        <v>121</v>
      </c>
      <c r="N26" s="88">
        <v>236</v>
      </c>
      <c r="O26" s="88">
        <v>154</v>
      </c>
      <c r="P26" s="80">
        <f t="shared" si="0"/>
        <v>1280</v>
      </c>
    </row>
    <row r="27" spans="2:16" ht="13.5">
      <c r="B27" s="241"/>
      <c r="C27" s="557" t="s">
        <v>94</v>
      </c>
      <c r="D27" s="549">
        <v>0</v>
      </c>
      <c r="E27" s="88">
        <v>2</v>
      </c>
      <c r="F27" s="88">
        <v>0</v>
      </c>
      <c r="G27" s="143">
        <v>0</v>
      </c>
      <c r="H27" s="88">
        <v>0</v>
      </c>
      <c r="I27" s="88">
        <v>0</v>
      </c>
      <c r="J27" s="88">
        <v>8</v>
      </c>
      <c r="K27" s="88">
        <v>1</v>
      </c>
      <c r="L27" s="88">
        <v>1</v>
      </c>
      <c r="M27" s="88">
        <v>0</v>
      </c>
      <c r="N27" s="88">
        <v>0</v>
      </c>
      <c r="O27" s="88">
        <v>0</v>
      </c>
      <c r="P27" s="80">
        <f t="shared" si="0"/>
        <v>12</v>
      </c>
    </row>
    <row r="28" spans="2:16" ht="14.25" thickBot="1">
      <c r="B28" s="241"/>
      <c r="C28" s="557" t="s">
        <v>95</v>
      </c>
      <c r="D28" s="552">
        <v>48</v>
      </c>
      <c r="E28" s="545">
        <v>15</v>
      </c>
      <c r="F28" s="545">
        <v>5</v>
      </c>
      <c r="G28" s="143">
        <v>23</v>
      </c>
      <c r="H28" s="88">
        <v>15</v>
      </c>
      <c r="I28" s="88">
        <v>39</v>
      </c>
      <c r="J28" s="88">
        <v>21</v>
      </c>
      <c r="K28" s="88">
        <v>33</v>
      </c>
      <c r="L28" s="88">
        <v>19</v>
      </c>
      <c r="M28" s="88">
        <v>21</v>
      </c>
      <c r="N28" s="88">
        <v>25</v>
      </c>
      <c r="O28" s="88">
        <v>15</v>
      </c>
      <c r="P28" s="80">
        <f t="shared" si="0"/>
        <v>279</v>
      </c>
    </row>
    <row r="29" spans="2:16" ht="14.25" thickTop="1">
      <c r="B29" s="243"/>
      <c r="C29" s="558" t="s">
        <v>75</v>
      </c>
      <c r="D29" s="548">
        <v>34</v>
      </c>
      <c r="E29" s="543">
        <v>79</v>
      </c>
      <c r="F29" s="542">
        <v>65</v>
      </c>
      <c r="G29" s="144">
        <v>22</v>
      </c>
      <c r="H29" s="87">
        <v>81</v>
      </c>
      <c r="I29" s="87">
        <v>62</v>
      </c>
      <c r="J29" s="87">
        <v>42</v>
      </c>
      <c r="K29" s="87">
        <v>54</v>
      </c>
      <c r="L29" s="87">
        <v>49</v>
      </c>
      <c r="M29" s="87">
        <v>79</v>
      </c>
      <c r="N29" s="87">
        <v>47</v>
      </c>
      <c r="O29" s="87">
        <v>32</v>
      </c>
      <c r="P29" s="81">
        <f t="shared" si="0"/>
        <v>646</v>
      </c>
    </row>
    <row r="30" spans="2:16" ht="13.5">
      <c r="B30" s="241"/>
      <c r="C30" s="557" t="s">
        <v>91</v>
      </c>
      <c r="D30" s="549">
        <v>18</v>
      </c>
      <c r="E30" s="88">
        <v>30</v>
      </c>
      <c r="F30" s="88">
        <v>25</v>
      </c>
      <c r="G30" s="143">
        <v>19</v>
      </c>
      <c r="H30" s="88">
        <v>24</v>
      </c>
      <c r="I30" s="88">
        <v>39</v>
      </c>
      <c r="J30" s="88">
        <v>23</v>
      </c>
      <c r="K30" s="88">
        <v>29</v>
      </c>
      <c r="L30" s="88">
        <v>23</v>
      </c>
      <c r="M30" s="88">
        <v>34</v>
      </c>
      <c r="N30" s="88">
        <v>21</v>
      </c>
      <c r="O30" s="88">
        <v>24</v>
      </c>
      <c r="P30" s="80">
        <f t="shared" si="0"/>
        <v>309</v>
      </c>
    </row>
    <row r="31" spans="2:16" ht="13.5">
      <c r="B31" s="244" t="s">
        <v>82</v>
      </c>
      <c r="C31" s="557" t="s">
        <v>93</v>
      </c>
      <c r="D31" s="549">
        <v>15</v>
      </c>
      <c r="E31" s="88">
        <v>46</v>
      </c>
      <c r="F31" s="88">
        <v>40</v>
      </c>
      <c r="G31" s="143">
        <v>0</v>
      </c>
      <c r="H31" s="88">
        <v>44</v>
      </c>
      <c r="I31" s="88">
        <v>18</v>
      </c>
      <c r="J31" s="88">
        <v>17</v>
      </c>
      <c r="K31" s="88">
        <v>22</v>
      </c>
      <c r="L31" s="88">
        <v>24</v>
      </c>
      <c r="M31" s="88">
        <v>40</v>
      </c>
      <c r="N31" s="88">
        <v>18</v>
      </c>
      <c r="O31" s="88">
        <v>0</v>
      </c>
      <c r="P31" s="80">
        <f t="shared" si="0"/>
        <v>284</v>
      </c>
    </row>
    <row r="32" spans="2:16" ht="13.5">
      <c r="B32" s="241"/>
      <c r="C32" s="557" t="s">
        <v>94</v>
      </c>
      <c r="D32" s="549">
        <v>0</v>
      </c>
      <c r="E32" s="88">
        <v>0</v>
      </c>
      <c r="F32" s="88">
        <v>0</v>
      </c>
      <c r="G32" s="143">
        <v>0</v>
      </c>
      <c r="H32" s="88">
        <v>0</v>
      </c>
      <c r="I32" s="88">
        <v>0</v>
      </c>
      <c r="J32" s="88">
        <v>0</v>
      </c>
      <c r="K32" s="88">
        <v>1</v>
      </c>
      <c r="L32" s="88">
        <v>0</v>
      </c>
      <c r="M32" s="88">
        <v>0</v>
      </c>
      <c r="N32" s="88">
        <v>0</v>
      </c>
      <c r="O32" s="88">
        <v>0</v>
      </c>
      <c r="P32" s="80">
        <f t="shared" si="0"/>
        <v>1</v>
      </c>
    </row>
    <row r="33" spans="2:16" ht="14.25" thickBot="1">
      <c r="B33" s="241"/>
      <c r="C33" s="557" t="s">
        <v>95</v>
      </c>
      <c r="D33" s="549">
        <v>1</v>
      </c>
      <c r="E33" s="88">
        <v>3</v>
      </c>
      <c r="F33" s="88">
        <v>0</v>
      </c>
      <c r="G33" s="143">
        <v>3</v>
      </c>
      <c r="H33" s="88">
        <v>13</v>
      </c>
      <c r="I33" s="88">
        <v>5</v>
      </c>
      <c r="J33" s="88">
        <v>2</v>
      </c>
      <c r="K33" s="88">
        <v>2</v>
      </c>
      <c r="L33" s="88">
        <v>2</v>
      </c>
      <c r="M33" s="88">
        <v>5</v>
      </c>
      <c r="N33" s="88">
        <v>8</v>
      </c>
      <c r="O33" s="88">
        <v>8</v>
      </c>
      <c r="P33" s="80">
        <f t="shared" si="0"/>
        <v>52</v>
      </c>
    </row>
    <row r="34" spans="2:16" ht="14.25" thickTop="1">
      <c r="B34" s="243"/>
      <c r="C34" s="558" t="s">
        <v>75</v>
      </c>
      <c r="D34" s="553">
        <v>136</v>
      </c>
      <c r="E34" s="146">
        <v>98</v>
      </c>
      <c r="F34" s="562">
        <v>177</v>
      </c>
      <c r="G34" s="144">
        <v>127</v>
      </c>
      <c r="H34" s="87">
        <v>78</v>
      </c>
      <c r="I34" s="87">
        <v>120</v>
      </c>
      <c r="J34" s="87">
        <v>78</v>
      </c>
      <c r="K34" s="87">
        <v>115</v>
      </c>
      <c r="L34" s="87">
        <v>142</v>
      </c>
      <c r="M34" s="87">
        <v>64</v>
      </c>
      <c r="N34" s="87">
        <v>161</v>
      </c>
      <c r="O34" s="87">
        <v>148</v>
      </c>
      <c r="P34" s="81">
        <f t="shared" si="0"/>
        <v>1444</v>
      </c>
    </row>
    <row r="35" spans="2:16" ht="13.5">
      <c r="B35" s="241"/>
      <c r="C35" s="557" t="s">
        <v>91</v>
      </c>
      <c r="D35" s="549">
        <v>63</v>
      </c>
      <c r="E35" s="88">
        <v>38</v>
      </c>
      <c r="F35" s="88">
        <v>64</v>
      </c>
      <c r="G35" s="143">
        <v>53</v>
      </c>
      <c r="H35" s="88">
        <v>54</v>
      </c>
      <c r="I35" s="88">
        <v>75</v>
      </c>
      <c r="J35" s="88">
        <v>39</v>
      </c>
      <c r="K35" s="88">
        <v>61</v>
      </c>
      <c r="L35" s="88">
        <v>65</v>
      </c>
      <c r="M35" s="88">
        <v>42</v>
      </c>
      <c r="N35" s="88">
        <v>68</v>
      </c>
      <c r="O35" s="88">
        <v>72</v>
      </c>
      <c r="P35" s="229">
        <f t="shared" si="0"/>
        <v>694</v>
      </c>
    </row>
    <row r="36" spans="2:16" ht="13.5">
      <c r="B36" s="244" t="s">
        <v>83</v>
      </c>
      <c r="C36" s="557" t="s">
        <v>93</v>
      </c>
      <c r="D36" s="549">
        <v>60</v>
      </c>
      <c r="E36" s="88">
        <v>54</v>
      </c>
      <c r="F36" s="88">
        <v>89</v>
      </c>
      <c r="G36" s="143">
        <v>65</v>
      </c>
      <c r="H36" s="88">
        <v>19</v>
      </c>
      <c r="I36" s="88">
        <v>28</v>
      </c>
      <c r="J36" s="88">
        <v>24</v>
      </c>
      <c r="K36" s="88">
        <v>45</v>
      </c>
      <c r="L36" s="88">
        <v>53</v>
      </c>
      <c r="M36" s="88">
        <v>16</v>
      </c>
      <c r="N36" s="88">
        <v>54</v>
      </c>
      <c r="O36" s="88">
        <v>51</v>
      </c>
      <c r="P36" s="80">
        <f aca="true" t="shared" si="8" ref="P36:P67">SUM(D36:O36)</f>
        <v>558</v>
      </c>
    </row>
    <row r="37" spans="2:16" ht="13.5">
      <c r="B37" s="241"/>
      <c r="C37" s="557" t="s">
        <v>94</v>
      </c>
      <c r="D37" s="549">
        <v>0</v>
      </c>
      <c r="E37" s="88">
        <v>0</v>
      </c>
      <c r="F37" s="88">
        <v>0</v>
      </c>
      <c r="G37" s="143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18</v>
      </c>
      <c r="O37" s="88">
        <v>0</v>
      </c>
      <c r="P37" s="80">
        <f t="shared" si="8"/>
        <v>18</v>
      </c>
    </row>
    <row r="38" spans="2:16" ht="14.25" thickBot="1">
      <c r="B38" s="241"/>
      <c r="C38" s="557" t="s">
        <v>95</v>
      </c>
      <c r="D38" s="549">
        <v>13</v>
      </c>
      <c r="E38" s="88">
        <v>6</v>
      </c>
      <c r="F38" s="88">
        <v>24</v>
      </c>
      <c r="G38" s="143">
        <v>9</v>
      </c>
      <c r="H38" s="88">
        <v>5</v>
      </c>
      <c r="I38" s="88">
        <v>17</v>
      </c>
      <c r="J38" s="88">
        <v>15</v>
      </c>
      <c r="K38" s="88">
        <v>9</v>
      </c>
      <c r="L38" s="88">
        <v>24</v>
      </c>
      <c r="M38" s="88">
        <v>6</v>
      </c>
      <c r="N38" s="88">
        <v>21</v>
      </c>
      <c r="O38" s="88">
        <v>25</v>
      </c>
      <c r="P38" s="80">
        <f t="shared" si="8"/>
        <v>174</v>
      </c>
    </row>
    <row r="39" spans="2:16" ht="14.25" thickTop="1">
      <c r="B39" s="243"/>
      <c r="C39" s="558" t="s">
        <v>75</v>
      </c>
      <c r="D39" s="553">
        <v>185</v>
      </c>
      <c r="E39" s="146">
        <v>143</v>
      </c>
      <c r="F39" s="562">
        <v>158</v>
      </c>
      <c r="G39" s="144">
        <v>136</v>
      </c>
      <c r="H39" s="87">
        <v>211</v>
      </c>
      <c r="I39" s="87">
        <v>170</v>
      </c>
      <c r="J39" s="87">
        <v>126</v>
      </c>
      <c r="K39" s="87">
        <v>135</v>
      </c>
      <c r="L39" s="87">
        <v>156</v>
      </c>
      <c r="M39" s="87">
        <v>137</v>
      </c>
      <c r="N39" s="87">
        <v>140</v>
      </c>
      <c r="O39" s="87">
        <v>99</v>
      </c>
      <c r="P39" s="81">
        <f t="shared" si="8"/>
        <v>1796</v>
      </c>
    </row>
    <row r="40" spans="2:16" ht="13.5">
      <c r="B40" s="241"/>
      <c r="C40" s="557" t="s">
        <v>91</v>
      </c>
      <c r="D40" s="549">
        <v>76</v>
      </c>
      <c r="E40" s="88">
        <v>67</v>
      </c>
      <c r="F40" s="88">
        <v>88</v>
      </c>
      <c r="G40" s="143">
        <v>68</v>
      </c>
      <c r="H40" s="88">
        <v>76</v>
      </c>
      <c r="I40" s="88">
        <v>89</v>
      </c>
      <c r="J40" s="88">
        <v>57</v>
      </c>
      <c r="K40" s="88">
        <v>63</v>
      </c>
      <c r="L40" s="88">
        <v>68</v>
      </c>
      <c r="M40" s="88">
        <v>71</v>
      </c>
      <c r="N40" s="88">
        <v>76</v>
      </c>
      <c r="O40" s="88">
        <v>71</v>
      </c>
      <c r="P40" s="80">
        <f t="shared" si="8"/>
        <v>870</v>
      </c>
    </row>
    <row r="41" spans="2:16" ht="13.5">
      <c r="B41" s="244" t="s">
        <v>84</v>
      </c>
      <c r="C41" s="557" t="s">
        <v>93</v>
      </c>
      <c r="D41" s="549">
        <v>69</v>
      </c>
      <c r="E41" s="88">
        <v>66</v>
      </c>
      <c r="F41" s="88">
        <v>62</v>
      </c>
      <c r="G41" s="143">
        <v>62</v>
      </c>
      <c r="H41" s="88">
        <v>125</v>
      </c>
      <c r="I41" s="88">
        <v>72</v>
      </c>
      <c r="J41" s="88">
        <v>62</v>
      </c>
      <c r="K41" s="88">
        <v>66</v>
      </c>
      <c r="L41" s="88">
        <v>68</v>
      </c>
      <c r="M41" s="88">
        <v>52</v>
      </c>
      <c r="N41" s="88">
        <v>50</v>
      </c>
      <c r="O41" s="88">
        <v>11</v>
      </c>
      <c r="P41" s="80">
        <f t="shared" si="8"/>
        <v>765</v>
      </c>
    </row>
    <row r="42" spans="2:16" ht="13.5">
      <c r="B42" s="241"/>
      <c r="C42" s="557" t="s">
        <v>94</v>
      </c>
      <c r="D42" s="549">
        <v>27</v>
      </c>
      <c r="E42" s="88">
        <v>0</v>
      </c>
      <c r="F42" s="88">
        <v>0</v>
      </c>
      <c r="G42" s="143">
        <v>0</v>
      </c>
      <c r="H42" s="88">
        <v>0</v>
      </c>
      <c r="I42" s="88">
        <v>0</v>
      </c>
      <c r="J42" s="88">
        <v>0</v>
      </c>
      <c r="K42" s="88">
        <v>0</v>
      </c>
      <c r="L42" s="88">
        <v>6</v>
      </c>
      <c r="M42" s="88">
        <v>0</v>
      </c>
      <c r="N42" s="88">
        <v>1</v>
      </c>
      <c r="O42" s="88">
        <v>0</v>
      </c>
      <c r="P42" s="80">
        <f t="shared" si="8"/>
        <v>34</v>
      </c>
    </row>
    <row r="43" spans="2:16" ht="14.25" thickBot="1">
      <c r="B43" s="246"/>
      <c r="C43" s="559" t="s">
        <v>95</v>
      </c>
      <c r="D43" s="549">
        <v>13</v>
      </c>
      <c r="E43" s="88">
        <v>10</v>
      </c>
      <c r="F43" s="88">
        <v>8</v>
      </c>
      <c r="G43" s="143">
        <v>6</v>
      </c>
      <c r="H43" s="88">
        <v>10</v>
      </c>
      <c r="I43" s="88">
        <v>9</v>
      </c>
      <c r="J43" s="88">
        <v>7</v>
      </c>
      <c r="K43" s="88">
        <v>6</v>
      </c>
      <c r="L43" s="88">
        <v>14</v>
      </c>
      <c r="M43" s="88">
        <v>14</v>
      </c>
      <c r="N43" s="88">
        <v>13</v>
      </c>
      <c r="O43" s="88">
        <v>17</v>
      </c>
      <c r="P43" s="114">
        <f t="shared" si="8"/>
        <v>127</v>
      </c>
    </row>
    <row r="44" spans="2:16" ht="14.25" thickTop="1">
      <c r="B44" s="243"/>
      <c r="C44" s="558" t="s">
        <v>75</v>
      </c>
      <c r="D44" s="553">
        <v>3</v>
      </c>
      <c r="E44" s="146">
        <v>16</v>
      </c>
      <c r="F44" s="562">
        <v>20</v>
      </c>
      <c r="G44" s="144">
        <v>11</v>
      </c>
      <c r="H44" s="87">
        <v>29</v>
      </c>
      <c r="I44" s="87">
        <v>11</v>
      </c>
      <c r="J44" s="87">
        <v>19</v>
      </c>
      <c r="K44" s="87">
        <v>22</v>
      </c>
      <c r="L44" s="87">
        <v>20</v>
      </c>
      <c r="M44" s="87">
        <v>15</v>
      </c>
      <c r="N44" s="87">
        <v>11</v>
      </c>
      <c r="O44" s="87">
        <v>22</v>
      </c>
      <c r="P44" s="81">
        <f t="shared" si="8"/>
        <v>199</v>
      </c>
    </row>
    <row r="45" spans="2:16" ht="13.5">
      <c r="B45" s="241"/>
      <c r="C45" s="557" t="s">
        <v>91</v>
      </c>
      <c r="D45" s="549">
        <v>3</v>
      </c>
      <c r="E45" s="88">
        <v>8</v>
      </c>
      <c r="F45" s="88">
        <v>12</v>
      </c>
      <c r="G45" s="143">
        <v>11</v>
      </c>
      <c r="H45" s="88">
        <v>13</v>
      </c>
      <c r="I45" s="88">
        <v>10</v>
      </c>
      <c r="J45" s="88">
        <v>19</v>
      </c>
      <c r="K45" s="88">
        <v>17</v>
      </c>
      <c r="L45" s="88">
        <v>19</v>
      </c>
      <c r="M45" s="88">
        <v>7</v>
      </c>
      <c r="N45" s="88">
        <v>11</v>
      </c>
      <c r="O45" s="88">
        <v>8</v>
      </c>
      <c r="P45" s="80">
        <f t="shared" si="8"/>
        <v>138</v>
      </c>
    </row>
    <row r="46" spans="2:16" ht="13.5">
      <c r="B46" s="244" t="s">
        <v>85</v>
      </c>
      <c r="C46" s="557" t="s">
        <v>93</v>
      </c>
      <c r="D46" s="549">
        <v>0</v>
      </c>
      <c r="E46" s="88">
        <v>8</v>
      </c>
      <c r="F46" s="88">
        <v>8</v>
      </c>
      <c r="G46" s="143">
        <v>0</v>
      </c>
      <c r="H46" s="88">
        <v>16</v>
      </c>
      <c r="I46" s="88">
        <v>0</v>
      </c>
      <c r="J46" s="88">
        <v>0</v>
      </c>
      <c r="K46" s="88">
        <v>4</v>
      </c>
      <c r="L46" s="88">
        <v>1</v>
      </c>
      <c r="M46" s="88">
        <v>8</v>
      </c>
      <c r="N46" s="88">
        <v>0</v>
      </c>
      <c r="O46" s="88">
        <v>8</v>
      </c>
      <c r="P46" s="80">
        <f t="shared" si="8"/>
        <v>53</v>
      </c>
    </row>
    <row r="47" spans="2:16" ht="13.5">
      <c r="B47" s="241"/>
      <c r="C47" s="557" t="s">
        <v>94</v>
      </c>
      <c r="D47" s="549">
        <v>0</v>
      </c>
      <c r="E47" s="88">
        <v>0</v>
      </c>
      <c r="F47" s="88">
        <v>0</v>
      </c>
      <c r="G47" s="143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6</v>
      </c>
      <c r="P47" s="80">
        <f t="shared" si="8"/>
        <v>6</v>
      </c>
    </row>
    <row r="48" spans="2:16" ht="14.25" thickBot="1">
      <c r="B48" s="241"/>
      <c r="C48" s="557" t="s">
        <v>95</v>
      </c>
      <c r="D48" s="549">
        <v>0</v>
      </c>
      <c r="E48" s="88">
        <v>0</v>
      </c>
      <c r="F48" s="88">
        <v>0</v>
      </c>
      <c r="G48" s="143">
        <v>0</v>
      </c>
      <c r="H48" s="88">
        <v>0</v>
      </c>
      <c r="I48" s="88">
        <v>1</v>
      </c>
      <c r="J48" s="88">
        <v>0</v>
      </c>
      <c r="K48" s="88">
        <v>1</v>
      </c>
      <c r="L48" s="88">
        <v>0</v>
      </c>
      <c r="M48" s="88">
        <v>0</v>
      </c>
      <c r="N48" s="88">
        <v>0</v>
      </c>
      <c r="O48" s="88">
        <v>0</v>
      </c>
      <c r="P48" s="80">
        <f t="shared" si="8"/>
        <v>2</v>
      </c>
    </row>
    <row r="49" spans="2:16" ht="14.25" thickTop="1">
      <c r="B49" s="243"/>
      <c r="C49" s="558" t="s">
        <v>75</v>
      </c>
      <c r="D49" s="553">
        <v>20</v>
      </c>
      <c r="E49" s="146">
        <v>70</v>
      </c>
      <c r="F49" s="562">
        <v>31</v>
      </c>
      <c r="G49" s="144">
        <v>23</v>
      </c>
      <c r="H49" s="87">
        <v>15</v>
      </c>
      <c r="I49" s="87">
        <v>39</v>
      </c>
      <c r="J49" s="87">
        <v>41</v>
      </c>
      <c r="K49" s="87">
        <v>42</v>
      </c>
      <c r="L49" s="87">
        <v>38</v>
      </c>
      <c r="M49" s="87">
        <v>49</v>
      </c>
      <c r="N49" s="87">
        <v>24</v>
      </c>
      <c r="O49" s="87">
        <v>60</v>
      </c>
      <c r="P49" s="81">
        <f t="shared" si="8"/>
        <v>452</v>
      </c>
    </row>
    <row r="50" spans="2:16" ht="13.5">
      <c r="B50" s="241"/>
      <c r="C50" s="557" t="s">
        <v>91</v>
      </c>
      <c r="D50" s="549">
        <v>12</v>
      </c>
      <c r="E50" s="88">
        <v>27</v>
      </c>
      <c r="F50" s="88">
        <v>21</v>
      </c>
      <c r="G50" s="143">
        <v>14</v>
      </c>
      <c r="H50" s="88">
        <v>15</v>
      </c>
      <c r="I50" s="88">
        <v>26</v>
      </c>
      <c r="J50" s="88">
        <v>25</v>
      </c>
      <c r="K50" s="88">
        <v>14</v>
      </c>
      <c r="L50" s="88">
        <v>16</v>
      </c>
      <c r="M50" s="88">
        <v>28</v>
      </c>
      <c r="N50" s="88">
        <v>20</v>
      </c>
      <c r="O50" s="88">
        <v>17</v>
      </c>
      <c r="P50" s="80">
        <f t="shared" si="8"/>
        <v>235</v>
      </c>
    </row>
    <row r="51" spans="2:16" ht="13.5">
      <c r="B51" s="244" t="s">
        <v>86</v>
      </c>
      <c r="C51" s="557" t="s">
        <v>93</v>
      </c>
      <c r="D51" s="549">
        <v>4</v>
      </c>
      <c r="E51" s="88">
        <v>42</v>
      </c>
      <c r="F51" s="88">
        <v>2</v>
      </c>
      <c r="G51" s="143">
        <v>4</v>
      </c>
      <c r="H51" s="88">
        <v>0</v>
      </c>
      <c r="I51" s="88">
        <v>9</v>
      </c>
      <c r="J51" s="88">
        <v>16</v>
      </c>
      <c r="K51" s="88">
        <v>22</v>
      </c>
      <c r="L51" s="88">
        <v>16</v>
      </c>
      <c r="M51" s="88">
        <v>19</v>
      </c>
      <c r="N51" s="88">
        <v>2</v>
      </c>
      <c r="O51" s="88">
        <v>34</v>
      </c>
      <c r="P51" s="80">
        <f t="shared" si="8"/>
        <v>170</v>
      </c>
    </row>
    <row r="52" spans="2:16" ht="13.5">
      <c r="B52" s="241"/>
      <c r="C52" s="557" t="s">
        <v>94</v>
      </c>
      <c r="D52" s="549">
        <v>0</v>
      </c>
      <c r="E52" s="88">
        <v>0</v>
      </c>
      <c r="F52" s="88">
        <v>0</v>
      </c>
      <c r="G52" s="143">
        <v>1</v>
      </c>
      <c r="H52" s="88">
        <v>0</v>
      </c>
      <c r="I52" s="88">
        <v>0</v>
      </c>
      <c r="J52" s="88">
        <v>0</v>
      </c>
      <c r="K52" s="88">
        <v>1</v>
      </c>
      <c r="L52" s="88">
        <v>0</v>
      </c>
      <c r="M52" s="88">
        <v>0</v>
      </c>
      <c r="N52" s="88">
        <v>0</v>
      </c>
      <c r="O52" s="88">
        <v>0</v>
      </c>
      <c r="P52" s="80">
        <f t="shared" si="8"/>
        <v>2</v>
      </c>
    </row>
    <row r="53" spans="2:16" ht="14.25" thickBot="1">
      <c r="B53" s="241"/>
      <c r="C53" s="557" t="s">
        <v>95</v>
      </c>
      <c r="D53" s="549">
        <v>4</v>
      </c>
      <c r="E53" s="88">
        <v>1</v>
      </c>
      <c r="F53" s="88">
        <v>8</v>
      </c>
      <c r="G53" s="143">
        <v>4</v>
      </c>
      <c r="H53" s="88">
        <v>0</v>
      </c>
      <c r="I53" s="88">
        <v>4</v>
      </c>
      <c r="J53" s="88">
        <v>0</v>
      </c>
      <c r="K53" s="88">
        <v>5</v>
      </c>
      <c r="L53" s="88">
        <v>6</v>
      </c>
      <c r="M53" s="88">
        <v>2</v>
      </c>
      <c r="N53" s="88">
        <v>2</v>
      </c>
      <c r="O53" s="88">
        <v>9</v>
      </c>
      <c r="P53" s="80">
        <f t="shared" si="8"/>
        <v>45</v>
      </c>
    </row>
    <row r="54" spans="2:16" ht="14.25" thickTop="1">
      <c r="B54" s="243"/>
      <c r="C54" s="558" t="s">
        <v>75</v>
      </c>
      <c r="D54" s="553">
        <v>25</v>
      </c>
      <c r="E54" s="146">
        <v>19</v>
      </c>
      <c r="F54" s="562">
        <v>42</v>
      </c>
      <c r="G54" s="144">
        <v>30</v>
      </c>
      <c r="H54" s="87">
        <v>48</v>
      </c>
      <c r="I54" s="87">
        <v>20</v>
      </c>
      <c r="J54" s="87">
        <v>48</v>
      </c>
      <c r="K54" s="87">
        <v>25</v>
      </c>
      <c r="L54" s="87">
        <v>39</v>
      </c>
      <c r="M54" s="87">
        <v>42</v>
      </c>
      <c r="N54" s="87">
        <v>31</v>
      </c>
      <c r="O54" s="87">
        <v>47</v>
      </c>
      <c r="P54" s="81">
        <f t="shared" si="8"/>
        <v>416</v>
      </c>
    </row>
    <row r="55" spans="2:16" ht="13.5">
      <c r="B55" s="241"/>
      <c r="C55" s="557" t="s">
        <v>91</v>
      </c>
      <c r="D55" s="549">
        <v>24</v>
      </c>
      <c r="E55" s="88">
        <v>15</v>
      </c>
      <c r="F55" s="88">
        <v>26</v>
      </c>
      <c r="G55" s="143">
        <v>28</v>
      </c>
      <c r="H55" s="88">
        <v>24</v>
      </c>
      <c r="I55" s="88">
        <v>19</v>
      </c>
      <c r="J55" s="88">
        <v>23</v>
      </c>
      <c r="K55" s="88">
        <v>25</v>
      </c>
      <c r="L55" s="88">
        <v>27</v>
      </c>
      <c r="M55" s="88">
        <v>21</v>
      </c>
      <c r="N55" s="88">
        <v>31</v>
      </c>
      <c r="O55" s="88">
        <v>19</v>
      </c>
      <c r="P55" s="80">
        <f t="shared" si="8"/>
        <v>282</v>
      </c>
    </row>
    <row r="56" spans="2:16" ht="13.5">
      <c r="B56" s="244" t="s">
        <v>87</v>
      </c>
      <c r="C56" s="557" t="s">
        <v>93</v>
      </c>
      <c r="D56" s="549">
        <v>0</v>
      </c>
      <c r="E56" s="88">
        <v>2</v>
      </c>
      <c r="F56" s="88">
        <v>16</v>
      </c>
      <c r="G56" s="143">
        <v>0</v>
      </c>
      <c r="H56" s="88">
        <v>24</v>
      </c>
      <c r="I56" s="88">
        <v>0</v>
      </c>
      <c r="J56" s="88">
        <v>24</v>
      </c>
      <c r="K56" s="88">
        <v>0</v>
      </c>
      <c r="L56" s="88">
        <v>12</v>
      </c>
      <c r="M56" s="88">
        <v>20</v>
      </c>
      <c r="N56" s="88">
        <v>0</v>
      </c>
      <c r="O56" s="88">
        <v>28</v>
      </c>
      <c r="P56" s="80">
        <f t="shared" si="8"/>
        <v>126</v>
      </c>
    </row>
    <row r="57" spans="2:16" ht="13.5">
      <c r="B57" s="241"/>
      <c r="C57" s="557" t="s">
        <v>94</v>
      </c>
      <c r="D57" s="549">
        <v>0</v>
      </c>
      <c r="E57" s="88">
        <v>0</v>
      </c>
      <c r="F57" s="88">
        <v>0</v>
      </c>
      <c r="G57" s="143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0">
        <f t="shared" si="8"/>
        <v>0</v>
      </c>
    </row>
    <row r="58" spans="2:16" ht="14.25" thickBot="1">
      <c r="B58" s="241"/>
      <c r="C58" s="557" t="s">
        <v>95</v>
      </c>
      <c r="D58" s="549">
        <v>1</v>
      </c>
      <c r="E58" s="88">
        <v>2</v>
      </c>
      <c r="F58" s="88">
        <v>0</v>
      </c>
      <c r="G58" s="143">
        <v>2</v>
      </c>
      <c r="H58" s="88">
        <v>0</v>
      </c>
      <c r="I58" s="88">
        <v>1</v>
      </c>
      <c r="J58" s="88">
        <v>1</v>
      </c>
      <c r="K58" s="88">
        <v>0</v>
      </c>
      <c r="L58" s="88">
        <v>0</v>
      </c>
      <c r="M58" s="88">
        <v>1</v>
      </c>
      <c r="N58" s="88">
        <v>0</v>
      </c>
      <c r="O58" s="88">
        <v>0</v>
      </c>
      <c r="P58" s="80">
        <f t="shared" si="8"/>
        <v>8</v>
      </c>
    </row>
    <row r="59" spans="2:16" ht="14.25" thickTop="1">
      <c r="B59" s="243"/>
      <c r="C59" s="558" t="s">
        <v>75</v>
      </c>
      <c r="D59" s="553">
        <v>33</v>
      </c>
      <c r="E59" s="146">
        <v>22</v>
      </c>
      <c r="F59" s="562">
        <v>29</v>
      </c>
      <c r="G59" s="144">
        <v>29</v>
      </c>
      <c r="H59" s="87">
        <v>16</v>
      </c>
      <c r="I59" s="87">
        <v>38</v>
      </c>
      <c r="J59" s="87">
        <v>29</v>
      </c>
      <c r="K59" s="87">
        <v>27</v>
      </c>
      <c r="L59" s="87">
        <v>20</v>
      </c>
      <c r="M59" s="87">
        <v>22</v>
      </c>
      <c r="N59" s="87">
        <v>62</v>
      </c>
      <c r="O59" s="87">
        <v>60</v>
      </c>
      <c r="P59" s="81">
        <f t="shared" si="8"/>
        <v>387</v>
      </c>
    </row>
    <row r="60" spans="2:16" ht="13.5">
      <c r="B60" s="241"/>
      <c r="C60" s="557" t="s">
        <v>91</v>
      </c>
      <c r="D60" s="549">
        <v>13</v>
      </c>
      <c r="E60" s="88">
        <v>21</v>
      </c>
      <c r="F60" s="88">
        <v>20</v>
      </c>
      <c r="G60" s="143">
        <v>23</v>
      </c>
      <c r="H60" s="88">
        <v>9</v>
      </c>
      <c r="I60" s="88">
        <v>20</v>
      </c>
      <c r="J60" s="88">
        <v>17</v>
      </c>
      <c r="K60" s="88">
        <v>25</v>
      </c>
      <c r="L60" s="88">
        <v>17</v>
      </c>
      <c r="M60" s="88">
        <v>19</v>
      </c>
      <c r="N60" s="88">
        <v>17</v>
      </c>
      <c r="O60" s="88">
        <v>23</v>
      </c>
      <c r="P60" s="80">
        <f t="shared" si="8"/>
        <v>224</v>
      </c>
    </row>
    <row r="61" spans="2:16" ht="13.5">
      <c r="B61" s="244" t="s">
        <v>88</v>
      </c>
      <c r="C61" s="557" t="s">
        <v>93</v>
      </c>
      <c r="D61" s="549">
        <v>12</v>
      </c>
      <c r="E61" s="88">
        <v>0</v>
      </c>
      <c r="F61" s="88">
        <v>5</v>
      </c>
      <c r="G61" s="143">
        <v>5</v>
      </c>
      <c r="H61" s="88">
        <v>1</v>
      </c>
      <c r="I61" s="88">
        <v>16</v>
      </c>
      <c r="J61" s="88">
        <v>12</v>
      </c>
      <c r="K61" s="88">
        <v>0</v>
      </c>
      <c r="L61" s="88">
        <v>1</v>
      </c>
      <c r="M61" s="88">
        <v>0</v>
      </c>
      <c r="N61" s="88">
        <v>44</v>
      </c>
      <c r="O61" s="88">
        <v>35</v>
      </c>
      <c r="P61" s="80">
        <f t="shared" si="8"/>
        <v>131</v>
      </c>
    </row>
    <row r="62" spans="2:16" ht="13.5">
      <c r="B62" s="241"/>
      <c r="C62" s="557" t="s">
        <v>94</v>
      </c>
      <c r="D62" s="549">
        <v>0</v>
      </c>
      <c r="E62" s="88">
        <v>0</v>
      </c>
      <c r="F62" s="88">
        <v>0</v>
      </c>
      <c r="G62" s="143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0">
        <f t="shared" si="8"/>
        <v>0</v>
      </c>
    </row>
    <row r="63" spans="2:16" ht="14.25" thickBot="1">
      <c r="B63" s="241"/>
      <c r="C63" s="557" t="s">
        <v>95</v>
      </c>
      <c r="D63" s="549">
        <v>8</v>
      </c>
      <c r="E63" s="88">
        <v>1</v>
      </c>
      <c r="F63" s="88">
        <v>4</v>
      </c>
      <c r="G63" s="143">
        <v>1</v>
      </c>
      <c r="H63" s="88">
        <v>6</v>
      </c>
      <c r="I63" s="88">
        <v>2</v>
      </c>
      <c r="J63" s="88">
        <v>0</v>
      </c>
      <c r="K63" s="88">
        <v>2</v>
      </c>
      <c r="L63" s="88">
        <v>2</v>
      </c>
      <c r="M63" s="88">
        <v>3</v>
      </c>
      <c r="N63" s="88">
        <v>1</v>
      </c>
      <c r="O63" s="88">
        <v>2</v>
      </c>
      <c r="P63" s="80">
        <f t="shared" si="8"/>
        <v>32</v>
      </c>
    </row>
    <row r="64" spans="2:16" ht="14.25" thickTop="1">
      <c r="B64" s="243"/>
      <c r="C64" s="558" t="s">
        <v>75</v>
      </c>
      <c r="D64" s="553">
        <v>10</v>
      </c>
      <c r="E64" s="146">
        <v>12</v>
      </c>
      <c r="F64" s="562">
        <v>9</v>
      </c>
      <c r="G64" s="144">
        <v>16</v>
      </c>
      <c r="H64" s="87">
        <v>36</v>
      </c>
      <c r="I64" s="87">
        <v>18</v>
      </c>
      <c r="J64" s="87">
        <v>21</v>
      </c>
      <c r="K64" s="87">
        <v>21</v>
      </c>
      <c r="L64" s="87">
        <v>14</v>
      </c>
      <c r="M64" s="87">
        <v>21</v>
      </c>
      <c r="N64" s="87">
        <v>15</v>
      </c>
      <c r="O64" s="87">
        <v>11</v>
      </c>
      <c r="P64" s="81">
        <f t="shared" si="8"/>
        <v>204</v>
      </c>
    </row>
    <row r="65" spans="2:16" ht="13.5">
      <c r="B65" s="241"/>
      <c r="C65" s="557" t="s">
        <v>91</v>
      </c>
      <c r="D65" s="549">
        <v>10</v>
      </c>
      <c r="E65" s="88">
        <v>12</v>
      </c>
      <c r="F65" s="88">
        <v>9</v>
      </c>
      <c r="G65" s="143">
        <v>14</v>
      </c>
      <c r="H65" s="88">
        <v>20</v>
      </c>
      <c r="I65" s="88">
        <v>13</v>
      </c>
      <c r="J65" s="88">
        <v>17</v>
      </c>
      <c r="K65" s="88">
        <v>15</v>
      </c>
      <c r="L65" s="88">
        <v>12</v>
      </c>
      <c r="M65" s="88">
        <v>20</v>
      </c>
      <c r="N65" s="88">
        <v>7</v>
      </c>
      <c r="O65" s="88">
        <v>10</v>
      </c>
      <c r="P65" s="80">
        <f t="shared" si="8"/>
        <v>159</v>
      </c>
    </row>
    <row r="66" spans="2:16" ht="13.5">
      <c r="B66" s="244" t="s">
        <v>89</v>
      </c>
      <c r="C66" s="557" t="s">
        <v>93</v>
      </c>
      <c r="D66" s="549">
        <v>0</v>
      </c>
      <c r="E66" s="88">
        <v>0</v>
      </c>
      <c r="F66" s="88">
        <v>0</v>
      </c>
      <c r="G66" s="143">
        <v>2</v>
      </c>
      <c r="H66" s="88">
        <v>16</v>
      </c>
      <c r="I66" s="88">
        <v>0</v>
      </c>
      <c r="J66" s="88">
        <v>2</v>
      </c>
      <c r="K66" s="88">
        <v>6</v>
      </c>
      <c r="L66" s="88">
        <v>1</v>
      </c>
      <c r="M66" s="88">
        <v>1</v>
      </c>
      <c r="N66" s="88">
        <v>8</v>
      </c>
      <c r="O66" s="88">
        <v>1</v>
      </c>
      <c r="P66" s="80">
        <f t="shared" si="8"/>
        <v>37</v>
      </c>
    </row>
    <row r="67" spans="2:16" ht="13.5">
      <c r="B67" s="241"/>
      <c r="C67" s="557" t="s">
        <v>94</v>
      </c>
      <c r="D67" s="549">
        <v>0</v>
      </c>
      <c r="E67" s="88">
        <v>0</v>
      </c>
      <c r="F67" s="88">
        <v>0</v>
      </c>
      <c r="G67" s="143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0">
        <f t="shared" si="8"/>
        <v>0</v>
      </c>
    </row>
    <row r="68" spans="2:16" ht="14.25" thickBot="1">
      <c r="B68" s="241"/>
      <c r="C68" s="557" t="s">
        <v>95</v>
      </c>
      <c r="D68" s="549">
        <v>0</v>
      </c>
      <c r="E68" s="88">
        <v>0</v>
      </c>
      <c r="F68" s="88">
        <v>0</v>
      </c>
      <c r="G68" s="143">
        <v>0</v>
      </c>
      <c r="H68" s="88">
        <v>0</v>
      </c>
      <c r="I68" s="88">
        <v>5</v>
      </c>
      <c r="J68" s="88">
        <v>2</v>
      </c>
      <c r="K68" s="88">
        <v>0</v>
      </c>
      <c r="L68" s="88">
        <v>1</v>
      </c>
      <c r="M68" s="88">
        <v>0</v>
      </c>
      <c r="N68" s="88">
        <v>0</v>
      </c>
      <c r="O68" s="88">
        <v>0</v>
      </c>
      <c r="P68" s="80">
        <f aca="true" t="shared" si="9" ref="P68:P78">SUM(D68:O68)</f>
        <v>8</v>
      </c>
    </row>
    <row r="69" spans="2:16" ht="14.25" thickTop="1">
      <c r="B69" s="243"/>
      <c r="C69" s="558" t="s">
        <v>75</v>
      </c>
      <c r="D69" s="553">
        <v>19</v>
      </c>
      <c r="E69" s="146">
        <v>34</v>
      </c>
      <c r="F69" s="562">
        <v>18</v>
      </c>
      <c r="G69" s="144">
        <v>17</v>
      </c>
      <c r="H69" s="87">
        <v>37</v>
      </c>
      <c r="I69" s="87">
        <v>16</v>
      </c>
      <c r="J69" s="87">
        <v>18</v>
      </c>
      <c r="K69" s="87">
        <v>25</v>
      </c>
      <c r="L69" s="87">
        <v>26</v>
      </c>
      <c r="M69" s="87">
        <v>22</v>
      </c>
      <c r="N69" s="87">
        <v>23</v>
      </c>
      <c r="O69" s="87">
        <v>29</v>
      </c>
      <c r="P69" s="81">
        <f>SUM(D69:O69)</f>
        <v>284</v>
      </c>
    </row>
    <row r="70" spans="2:16" ht="13.5">
      <c r="B70" s="241"/>
      <c r="C70" s="557" t="s">
        <v>91</v>
      </c>
      <c r="D70" s="549">
        <v>9</v>
      </c>
      <c r="E70" s="88">
        <v>18</v>
      </c>
      <c r="F70" s="88">
        <v>14</v>
      </c>
      <c r="G70" s="143">
        <v>14</v>
      </c>
      <c r="H70" s="88">
        <v>19</v>
      </c>
      <c r="I70" s="88">
        <v>15</v>
      </c>
      <c r="J70" s="88">
        <v>18</v>
      </c>
      <c r="K70" s="88">
        <v>18</v>
      </c>
      <c r="L70" s="88">
        <v>23</v>
      </c>
      <c r="M70" s="88">
        <v>19</v>
      </c>
      <c r="N70" s="88">
        <v>16</v>
      </c>
      <c r="O70" s="88">
        <v>15</v>
      </c>
      <c r="P70" s="80">
        <f>SUM(D70:O70)</f>
        <v>198</v>
      </c>
    </row>
    <row r="71" spans="2:16" ht="13.5">
      <c r="B71" s="244" t="s">
        <v>90</v>
      </c>
      <c r="C71" s="557" t="s">
        <v>93</v>
      </c>
      <c r="D71" s="549">
        <v>10</v>
      </c>
      <c r="E71" s="88">
        <v>10</v>
      </c>
      <c r="F71" s="88">
        <v>0</v>
      </c>
      <c r="G71" s="143">
        <v>0</v>
      </c>
      <c r="H71" s="88">
        <v>18</v>
      </c>
      <c r="I71" s="88">
        <v>0</v>
      </c>
      <c r="J71" s="88">
        <v>0</v>
      </c>
      <c r="K71" s="88">
        <v>0</v>
      </c>
      <c r="L71" s="88">
        <v>2</v>
      </c>
      <c r="M71" s="88">
        <v>0</v>
      </c>
      <c r="N71" s="88">
        <v>0</v>
      </c>
      <c r="O71" s="88">
        <v>10</v>
      </c>
      <c r="P71" s="80">
        <f>SUM(D71:O71)</f>
        <v>50</v>
      </c>
    </row>
    <row r="72" spans="2:16" ht="13.5">
      <c r="B72" s="241"/>
      <c r="C72" s="557" t="s">
        <v>94</v>
      </c>
      <c r="D72" s="549">
        <v>0</v>
      </c>
      <c r="E72" s="88">
        <v>0</v>
      </c>
      <c r="F72" s="88">
        <v>0</v>
      </c>
      <c r="G72" s="143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0">
        <f>SUM(D72:O72)</f>
        <v>0</v>
      </c>
    </row>
    <row r="73" spans="2:16" ht="14.25" thickBot="1">
      <c r="B73" s="245"/>
      <c r="C73" s="560" t="s">
        <v>95</v>
      </c>
      <c r="D73" s="549">
        <v>0</v>
      </c>
      <c r="E73" s="88">
        <v>6</v>
      </c>
      <c r="F73" s="88">
        <v>4</v>
      </c>
      <c r="G73" s="147">
        <v>3</v>
      </c>
      <c r="H73" s="90">
        <v>0</v>
      </c>
      <c r="I73" s="90">
        <v>1</v>
      </c>
      <c r="J73" s="90">
        <v>0</v>
      </c>
      <c r="K73" s="90">
        <v>7</v>
      </c>
      <c r="L73" s="90">
        <v>1</v>
      </c>
      <c r="M73" s="90">
        <v>3</v>
      </c>
      <c r="N73" s="90">
        <v>7</v>
      </c>
      <c r="O73" s="90">
        <v>4</v>
      </c>
      <c r="P73" s="82">
        <f>SUM(D73:O73)</f>
        <v>36</v>
      </c>
    </row>
    <row r="74" spans="2:16" ht="14.25" thickTop="1">
      <c r="B74" s="243"/>
      <c r="C74" s="558" t="s">
        <v>75</v>
      </c>
      <c r="D74" s="553">
        <v>69</v>
      </c>
      <c r="E74" s="146">
        <v>16</v>
      </c>
      <c r="F74" s="562">
        <v>58</v>
      </c>
      <c r="G74" s="144">
        <v>2</v>
      </c>
      <c r="H74" s="87">
        <v>28</v>
      </c>
      <c r="I74" s="87">
        <v>21</v>
      </c>
      <c r="J74" s="87">
        <v>30</v>
      </c>
      <c r="K74" s="87">
        <v>34</v>
      </c>
      <c r="L74" s="87">
        <v>14</v>
      </c>
      <c r="M74" s="87">
        <v>30</v>
      </c>
      <c r="N74" s="87">
        <v>29</v>
      </c>
      <c r="O74" s="87">
        <v>41</v>
      </c>
      <c r="P74" s="81">
        <f t="shared" si="9"/>
        <v>372</v>
      </c>
    </row>
    <row r="75" spans="2:16" ht="13.5">
      <c r="B75" s="241"/>
      <c r="C75" s="557" t="s">
        <v>91</v>
      </c>
      <c r="D75" s="549">
        <v>8</v>
      </c>
      <c r="E75" s="88">
        <v>14</v>
      </c>
      <c r="F75" s="88">
        <v>14</v>
      </c>
      <c r="G75" s="143">
        <v>2</v>
      </c>
      <c r="H75" s="88">
        <v>23</v>
      </c>
      <c r="I75" s="88">
        <v>21</v>
      </c>
      <c r="J75" s="88">
        <v>16</v>
      </c>
      <c r="K75" s="88">
        <v>22</v>
      </c>
      <c r="L75" s="88">
        <v>12</v>
      </c>
      <c r="M75" s="88">
        <v>16</v>
      </c>
      <c r="N75" s="88">
        <v>18</v>
      </c>
      <c r="O75" s="88">
        <v>9</v>
      </c>
      <c r="P75" s="80">
        <f t="shared" si="9"/>
        <v>175</v>
      </c>
    </row>
    <row r="76" spans="2:16" ht="13.5">
      <c r="B76" s="244" t="s">
        <v>177</v>
      </c>
      <c r="C76" s="557" t="s">
        <v>93</v>
      </c>
      <c r="D76" s="549">
        <v>59</v>
      </c>
      <c r="E76" s="88">
        <v>0</v>
      </c>
      <c r="F76" s="88">
        <v>42</v>
      </c>
      <c r="G76" s="143">
        <v>0</v>
      </c>
      <c r="H76" s="88">
        <v>0</v>
      </c>
      <c r="I76" s="88">
        <v>0</v>
      </c>
      <c r="J76" s="88">
        <v>14</v>
      </c>
      <c r="K76" s="88">
        <v>10</v>
      </c>
      <c r="L76" s="88">
        <v>0</v>
      </c>
      <c r="M76" s="88">
        <v>14</v>
      </c>
      <c r="N76" s="88">
        <v>6</v>
      </c>
      <c r="O76" s="88">
        <v>32</v>
      </c>
      <c r="P76" s="80">
        <f t="shared" si="9"/>
        <v>177</v>
      </c>
    </row>
    <row r="77" spans="2:16" ht="13.5">
      <c r="B77" s="241"/>
      <c r="C77" s="557" t="s">
        <v>94</v>
      </c>
      <c r="D77" s="549">
        <v>0</v>
      </c>
      <c r="E77" s="88">
        <v>0</v>
      </c>
      <c r="F77" s="88">
        <v>0</v>
      </c>
      <c r="G77" s="143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0">
        <f t="shared" si="9"/>
        <v>0</v>
      </c>
    </row>
    <row r="78" spans="2:16" ht="14.25" thickBot="1">
      <c r="B78" s="245"/>
      <c r="C78" s="560" t="s">
        <v>95</v>
      </c>
      <c r="D78" s="563">
        <v>2</v>
      </c>
      <c r="E78" s="90">
        <v>2</v>
      </c>
      <c r="F78" s="90">
        <v>2</v>
      </c>
      <c r="G78" s="147">
        <v>0</v>
      </c>
      <c r="H78" s="90">
        <v>5</v>
      </c>
      <c r="I78" s="90">
        <v>0</v>
      </c>
      <c r="J78" s="90">
        <v>0</v>
      </c>
      <c r="K78" s="90">
        <v>2</v>
      </c>
      <c r="L78" s="90">
        <v>2</v>
      </c>
      <c r="M78" s="90">
        <v>0</v>
      </c>
      <c r="N78" s="90">
        <v>5</v>
      </c>
      <c r="O78" s="90">
        <v>0</v>
      </c>
      <c r="P78" s="82">
        <f t="shared" si="9"/>
        <v>20</v>
      </c>
    </row>
    <row r="79" ht="14.25" customHeight="1" thickTop="1"/>
  </sheetData>
  <sheetProtection/>
  <mergeCells count="1">
    <mergeCell ref="B1:P1"/>
  </mergeCells>
  <printOptions/>
  <pageMargins left="0.55" right="0.1968503937007874" top="0.5511811023622047" bottom="0.31496062992125984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84"/>
  <sheetViews>
    <sheetView tabSelected="1" view="pageBreakPreview" zoomScaleSheetLayoutView="100" zoomScalePageLayoutView="0" workbookViewId="0" topLeftCell="A1">
      <pane xSplit="3" ySplit="3" topLeftCell="P2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Z32" sqref="Z32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31" customWidth="1"/>
    <col min="16" max="16" width="6.875" style="31" customWidth="1"/>
    <col min="17" max="22" width="5.625" style="31" customWidth="1"/>
    <col min="23" max="23" width="5.625" style="0" customWidth="1"/>
    <col min="24" max="34" width="6.875" style="0" customWidth="1"/>
    <col min="35" max="35" width="6.25390625" style="0" customWidth="1"/>
    <col min="36" max="36" width="2.75390625" style="0" customWidth="1"/>
  </cols>
  <sheetData>
    <row r="1" spans="3:35" ht="18" thickBot="1">
      <c r="C1" s="61"/>
      <c r="F1" s="445" t="s">
        <v>194</v>
      </c>
      <c r="N1" s="32"/>
      <c r="V1" s="32" t="s">
        <v>55</v>
      </c>
      <c r="AA1" s="815" t="s">
        <v>139</v>
      </c>
      <c r="AB1" s="815"/>
      <c r="AC1" s="815"/>
      <c r="AD1" s="815"/>
      <c r="AE1" s="815"/>
      <c r="AF1" s="815"/>
      <c r="AG1" s="815"/>
      <c r="AH1" s="815"/>
      <c r="AI1" s="815"/>
    </row>
    <row r="2" spans="2:35" ht="14.25" thickTop="1">
      <c r="B2" s="813" t="s">
        <v>118</v>
      </c>
      <c r="C2" s="814"/>
      <c r="D2" s="254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591"/>
      <c r="Q2" s="284"/>
      <c r="R2" s="285"/>
      <c r="S2" s="285"/>
      <c r="T2" s="285"/>
      <c r="U2" s="285"/>
      <c r="V2" s="285"/>
      <c r="W2" s="286"/>
      <c r="X2" s="287"/>
      <c r="Y2" s="288"/>
      <c r="Z2" s="286"/>
      <c r="AA2" s="286"/>
      <c r="AB2" s="286"/>
      <c r="AC2" s="286"/>
      <c r="AD2" s="286"/>
      <c r="AE2" s="286"/>
      <c r="AF2" s="594"/>
      <c r="AG2" s="594"/>
      <c r="AH2" s="569"/>
      <c r="AI2" s="289"/>
    </row>
    <row r="3" spans="2:35" ht="14.25" thickBot="1">
      <c r="B3" s="251"/>
      <c r="C3" s="592"/>
      <c r="D3" s="256" t="s">
        <v>56</v>
      </c>
      <c r="E3" s="313" t="s">
        <v>57</v>
      </c>
      <c r="F3" s="312" t="s">
        <v>58</v>
      </c>
      <c r="G3" s="312" t="s">
        <v>59</v>
      </c>
      <c r="H3" s="313" t="s">
        <v>60</v>
      </c>
      <c r="I3" s="313" t="s">
        <v>61</v>
      </c>
      <c r="J3" s="313" t="s">
        <v>62</v>
      </c>
      <c r="K3" s="313" t="s">
        <v>63</v>
      </c>
      <c r="L3" s="313" t="s">
        <v>64</v>
      </c>
      <c r="M3" s="313" t="s">
        <v>65</v>
      </c>
      <c r="N3" s="313" t="s">
        <v>66</v>
      </c>
      <c r="O3" s="313" t="s">
        <v>67</v>
      </c>
      <c r="P3" s="593" t="s">
        <v>15</v>
      </c>
      <c r="Q3" s="619" t="s">
        <v>68</v>
      </c>
      <c r="R3" s="620" t="s">
        <v>69</v>
      </c>
      <c r="S3" s="620" t="s">
        <v>70</v>
      </c>
      <c r="T3" s="620" t="s">
        <v>71</v>
      </c>
      <c r="U3" s="620" t="s">
        <v>72</v>
      </c>
      <c r="V3" s="620" t="s">
        <v>73</v>
      </c>
      <c r="W3" s="620" t="s">
        <v>122</v>
      </c>
      <c r="X3" s="621" t="s">
        <v>121</v>
      </c>
      <c r="Y3" s="622" t="s">
        <v>123</v>
      </c>
      <c r="Z3" s="620" t="s">
        <v>131</v>
      </c>
      <c r="AA3" s="620" t="s">
        <v>132</v>
      </c>
      <c r="AB3" s="623" t="s">
        <v>144</v>
      </c>
      <c r="AC3" s="623" t="s">
        <v>173</v>
      </c>
      <c r="AD3" s="623" t="s">
        <v>176</v>
      </c>
      <c r="AE3" s="623" t="s">
        <v>179</v>
      </c>
      <c r="AF3" s="624" t="s">
        <v>183</v>
      </c>
      <c r="AG3" s="624" t="s">
        <v>186</v>
      </c>
      <c r="AH3" s="625" t="s">
        <v>195</v>
      </c>
      <c r="AI3" s="626" t="s">
        <v>74</v>
      </c>
    </row>
    <row r="4" spans="2:35" ht="14.25" thickTop="1">
      <c r="B4" s="247"/>
      <c r="C4" s="253" t="s">
        <v>75</v>
      </c>
      <c r="D4" s="577">
        <v>1054</v>
      </c>
      <c r="E4" s="577">
        <v>905</v>
      </c>
      <c r="F4" s="607">
        <v>990</v>
      </c>
      <c r="G4" s="604">
        <v>832</v>
      </c>
      <c r="H4" s="578">
        <v>1023</v>
      </c>
      <c r="I4" s="578">
        <v>1227</v>
      </c>
      <c r="J4" s="578">
        <v>915</v>
      </c>
      <c r="K4" s="578">
        <v>927</v>
      </c>
      <c r="L4" s="578">
        <v>1026</v>
      </c>
      <c r="M4" s="578">
        <v>1033</v>
      </c>
      <c r="N4" s="578">
        <v>1391</v>
      </c>
      <c r="O4" s="578">
        <v>1213</v>
      </c>
      <c r="P4" s="577">
        <f aca="true" t="shared" si="0" ref="P4:P13">SUM(D4:O4)</f>
        <v>12536</v>
      </c>
      <c r="Q4" s="59">
        <f>Q7+Q10</f>
        <v>28169</v>
      </c>
      <c r="R4" s="58">
        <f>R7+R10</f>
        <v>23047</v>
      </c>
      <c r="S4" s="58">
        <f>S7+S10</f>
        <v>22513</v>
      </c>
      <c r="T4" s="58">
        <f>T7+T10</f>
        <v>22031</v>
      </c>
      <c r="U4" s="58">
        <f>U7+U10</f>
        <v>21631</v>
      </c>
      <c r="V4" s="58">
        <v>26184</v>
      </c>
      <c r="W4" s="58">
        <f>W7+W10</f>
        <v>22466</v>
      </c>
      <c r="X4" s="595">
        <f>X7+X10</f>
        <v>18899</v>
      </c>
      <c r="Y4" s="617">
        <f>Y7+Y10</f>
        <v>18892</v>
      </c>
      <c r="Z4" s="58">
        <f>Z7+Z10</f>
        <v>17689</v>
      </c>
      <c r="AA4" s="58">
        <f>AA7+AA10</f>
        <v>16653</v>
      </c>
      <c r="AB4" s="58">
        <v>16733</v>
      </c>
      <c r="AC4" s="58">
        <v>17179</v>
      </c>
      <c r="AD4" s="58">
        <v>17747</v>
      </c>
      <c r="AE4" s="58">
        <v>16387</v>
      </c>
      <c r="AF4" s="595">
        <v>19130</v>
      </c>
      <c r="AG4" s="595">
        <v>15784</v>
      </c>
      <c r="AH4" s="571">
        <v>16613</v>
      </c>
      <c r="AI4" s="618">
        <f>(P4-AH4)/AH4</f>
        <v>-0.2454102209113345</v>
      </c>
    </row>
    <row r="5" spans="2:35" ht="13.5">
      <c r="B5" s="191" t="s">
        <v>76</v>
      </c>
      <c r="C5" s="248" t="s">
        <v>77</v>
      </c>
      <c r="D5" s="579">
        <v>811</v>
      </c>
      <c r="E5" s="579">
        <v>739</v>
      </c>
      <c r="F5" s="608">
        <v>816</v>
      </c>
      <c r="G5" s="600">
        <v>709</v>
      </c>
      <c r="H5" s="580">
        <v>730</v>
      </c>
      <c r="I5" s="580">
        <v>1011</v>
      </c>
      <c r="J5" s="580">
        <v>806</v>
      </c>
      <c r="K5" s="580">
        <v>798</v>
      </c>
      <c r="L5" s="580">
        <v>799</v>
      </c>
      <c r="M5" s="580">
        <v>907</v>
      </c>
      <c r="N5" s="580">
        <v>1057</v>
      </c>
      <c r="O5" s="580">
        <v>890</v>
      </c>
      <c r="P5" s="581">
        <f t="shared" si="0"/>
        <v>10073</v>
      </c>
      <c r="Q5" s="6"/>
      <c r="R5" s="7"/>
      <c r="S5" s="7"/>
      <c r="T5" s="7"/>
      <c r="U5" s="7"/>
      <c r="V5" s="7"/>
      <c r="W5" s="7"/>
      <c r="X5" s="45">
        <v>12664</v>
      </c>
      <c r="Y5" s="83">
        <v>13734</v>
      </c>
      <c r="Z5" s="98">
        <v>13217</v>
      </c>
      <c r="AA5" s="98">
        <v>11353</v>
      </c>
      <c r="AB5" s="98">
        <v>10796</v>
      </c>
      <c r="AC5" s="98">
        <v>12418</v>
      </c>
      <c r="AD5" s="98">
        <v>12541</v>
      </c>
      <c r="AE5" s="98">
        <v>11547</v>
      </c>
      <c r="AF5" s="45">
        <v>13141</v>
      </c>
      <c r="AG5" s="45">
        <v>11136</v>
      </c>
      <c r="AH5" s="570">
        <v>11913</v>
      </c>
      <c r="AI5" s="598">
        <f aca="true" t="shared" si="1" ref="AI5:AI48">(P5-AH5)/AH5</f>
        <v>-0.1544531184420381</v>
      </c>
    </row>
    <row r="6" spans="2:35" ht="14.25" thickBot="1">
      <c r="B6" s="247"/>
      <c r="C6" s="248" t="s">
        <v>33</v>
      </c>
      <c r="D6" s="577">
        <v>243</v>
      </c>
      <c r="E6" s="577">
        <v>166</v>
      </c>
      <c r="F6" s="609">
        <v>174</v>
      </c>
      <c r="G6" s="600">
        <v>123</v>
      </c>
      <c r="H6" s="580">
        <v>293</v>
      </c>
      <c r="I6" s="580">
        <v>216</v>
      </c>
      <c r="J6" s="580">
        <v>109</v>
      </c>
      <c r="K6" s="580">
        <v>129</v>
      </c>
      <c r="L6" s="580">
        <v>227</v>
      </c>
      <c r="M6" s="580">
        <v>126</v>
      </c>
      <c r="N6" s="580">
        <v>334</v>
      </c>
      <c r="O6" s="580">
        <v>323</v>
      </c>
      <c r="P6" s="581">
        <f t="shared" si="0"/>
        <v>2463</v>
      </c>
      <c r="Q6" s="6"/>
      <c r="R6" s="7"/>
      <c r="S6" s="7"/>
      <c r="T6" s="7"/>
      <c r="U6" s="7"/>
      <c r="V6" s="7"/>
      <c r="W6" s="7"/>
      <c r="X6" s="46">
        <v>6703</v>
      </c>
      <c r="Y6" s="84">
        <v>5557</v>
      </c>
      <c r="Z6" s="99">
        <v>4840</v>
      </c>
      <c r="AA6" s="58">
        <v>5613</v>
      </c>
      <c r="AB6" s="58">
        <v>5937</v>
      </c>
      <c r="AC6" s="58">
        <v>4761</v>
      </c>
      <c r="AD6" s="58">
        <v>5206</v>
      </c>
      <c r="AE6" s="58">
        <v>4840</v>
      </c>
      <c r="AF6" s="595">
        <v>5989</v>
      </c>
      <c r="AG6" s="595">
        <v>4648</v>
      </c>
      <c r="AH6" s="571">
        <v>4700</v>
      </c>
      <c r="AI6" s="627">
        <f t="shared" si="1"/>
        <v>-0.47595744680851065</v>
      </c>
    </row>
    <row r="7" spans="2:35" ht="14.25" thickTop="1">
      <c r="B7" s="249"/>
      <c r="C7" s="250" t="s">
        <v>75</v>
      </c>
      <c r="D7" s="599">
        <f>D13+D16+D19+D22+D25+D28+D31+D34+D37+D40+D43+D46</f>
        <v>977</v>
      </c>
      <c r="E7" s="601">
        <f>E13+E16+E19+E22+E25+E28+E31+E34+E37+E40+E43+E46</f>
        <v>812</v>
      </c>
      <c r="F7" s="610">
        <f>F13+F16+F19+F22+F25+F28+F31+F34+F37+F40+F43+F46</f>
        <v>878</v>
      </c>
      <c r="G7" s="599">
        <f>G13+G16+G19+G22+G25+G28+G31+G34+G37+G40+G43+G46</f>
        <v>689</v>
      </c>
      <c r="H7" s="582">
        <f>H13+H16+H19+H22+H25+H28+H31+H34+H37+H40+H43+H46</f>
        <v>909</v>
      </c>
      <c r="I7" s="582">
        <f aca="true" t="shared" si="2" ref="I7:O7">I13+I16+I19+I22+I25+I28+I31+I34+I37+I40+I43+I46</f>
        <v>1066</v>
      </c>
      <c r="J7" s="582">
        <f t="shared" si="2"/>
        <v>830</v>
      </c>
      <c r="K7" s="582">
        <f t="shared" si="2"/>
        <v>808</v>
      </c>
      <c r="L7" s="582">
        <f t="shared" si="2"/>
        <v>939</v>
      </c>
      <c r="M7" s="582">
        <f t="shared" si="2"/>
        <v>933</v>
      </c>
      <c r="N7" s="582">
        <f t="shared" si="2"/>
        <v>1229</v>
      </c>
      <c r="O7" s="582">
        <f t="shared" si="2"/>
        <v>1078</v>
      </c>
      <c r="P7" s="583">
        <f t="shared" si="0"/>
        <v>11148</v>
      </c>
      <c r="Q7" s="4">
        <f>Q13+Q16+Q19+Q22+Q25+Q28+Q31+Q34+Q37+Q40+Q46</f>
        <v>16199</v>
      </c>
      <c r="R7" s="5">
        <f>R13+R16+R19+R22+R25+R28+R31+R34+R37+R40+R46</f>
        <v>14067</v>
      </c>
      <c r="S7" s="5">
        <f>S13+S16+S19+S22+S25+S28+S31+S34+S37+S40+S46</f>
        <v>13657</v>
      </c>
      <c r="T7" s="5">
        <f>T13+T16+T19+T22+T25+T28+T31+T34+T37+T40+T46</f>
        <v>13084</v>
      </c>
      <c r="U7" s="5">
        <f>U13+U16+U19+U22+U25+U28+U31+U34+U37+U40+U46</f>
        <v>13766</v>
      </c>
      <c r="V7" s="5">
        <v>16832</v>
      </c>
      <c r="W7" s="5">
        <f>W13+W16+W19+W22+W25+W28+W31+W34+W37+W40+W46</f>
        <v>14376</v>
      </c>
      <c r="X7" s="47">
        <f>X13+X16+X19+X22+X25+X28+X31+X34+X37+X40+X46</f>
        <v>11701</v>
      </c>
      <c r="Y7" s="44">
        <f>Y13+Y16+Y19+Y22+Y25+Y28+Y31+Y34+Y37+Y40+Y46</f>
        <v>11977</v>
      </c>
      <c r="Z7" s="5">
        <f>Z13+Z16+Z19+Z22+Z25+Z28+Z31+Z34+Z37+Z40+Z46</f>
        <v>11429</v>
      </c>
      <c r="AA7" s="5">
        <f>AA13+AA16+AA19+AA22+AA25+AA28+AA31+AA34+AA37+AA40+AA46</f>
        <v>11001</v>
      </c>
      <c r="AB7" s="5">
        <v>11566</v>
      </c>
      <c r="AC7" s="5">
        <v>11416</v>
      </c>
      <c r="AD7" s="5">
        <v>12046</v>
      </c>
      <c r="AE7" s="5">
        <v>12507</v>
      </c>
      <c r="AF7" s="47">
        <v>16175</v>
      </c>
      <c r="AG7" s="47">
        <v>13554</v>
      </c>
      <c r="AH7" s="572">
        <v>14346</v>
      </c>
      <c r="AI7" s="628">
        <f t="shared" si="1"/>
        <v>-0.22291928063571728</v>
      </c>
    </row>
    <row r="8" spans="2:35" ht="13.5">
      <c r="B8" s="191" t="s">
        <v>78</v>
      </c>
      <c r="C8" s="248" t="s">
        <v>77</v>
      </c>
      <c r="D8" s="600">
        <f aca="true" t="shared" si="3" ref="D8:G9">D14+D17+D20+D23+D26+D29+D32+D35+D38+D41+D44+D47</f>
        <v>734</v>
      </c>
      <c r="E8" s="602">
        <f t="shared" si="3"/>
        <v>646</v>
      </c>
      <c r="F8" s="611">
        <f t="shared" si="3"/>
        <v>722</v>
      </c>
      <c r="G8" s="600">
        <f t="shared" si="3"/>
        <v>572</v>
      </c>
      <c r="H8" s="580">
        <f aca="true" t="shared" si="4" ref="H8:O9">H14+H17+H20+H23+H26+H29+H32+H35+H38+H41+H44+H47</f>
        <v>624</v>
      </c>
      <c r="I8" s="580">
        <f t="shared" si="4"/>
        <v>876</v>
      </c>
      <c r="J8" s="580">
        <f t="shared" si="4"/>
        <v>721</v>
      </c>
      <c r="K8" s="580">
        <f t="shared" si="4"/>
        <v>697</v>
      </c>
      <c r="L8" s="580">
        <f t="shared" si="4"/>
        <v>726</v>
      </c>
      <c r="M8" s="580">
        <f t="shared" si="4"/>
        <v>811</v>
      </c>
      <c r="N8" s="580">
        <f t="shared" si="4"/>
        <v>953</v>
      </c>
      <c r="O8" s="580">
        <f t="shared" si="4"/>
        <v>773</v>
      </c>
      <c r="P8" s="581">
        <f t="shared" si="0"/>
        <v>8855</v>
      </c>
      <c r="Q8" s="6"/>
      <c r="R8" s="7"/>
      <c r="S8" s="7"/>
      <c r="T8" s="7"/>
      <c r="U8" s="7"/>
      <c r="V8" s="7"/>
      <c r="W8" s="7"/>
      <c r="X8" s="45">
        <v>7315</v>
      </c>
      <c r="Y8" s="83">
        <v>8034</v>
      </c>
      <c r="Z8" s="98">
        <v>8073</v>
      </c>
      <c r="AA8" s="98">
        <v>6948</v>
      </c>
      <c r="AB8" s="98">
        <v>6755</v>
      </c>
      <c r="AC8" s="98">
        <v>7902</v>
      </c>
      <c r="AD8" s="98">
        <v>8048</v>
      </c>
      <c r="AE8" s="98">
        <v>8632</v>
      </c>
      <c r="AF8" s="45">
        <v>10710</v>
      </c>
      <c r="AG8" s="45">
        <v>9434</v>
      </c>
      <c r="AH8" s="570">
        <v>10086</v>
      </c>
      <c r="AI8" s="598">
        <f t="shared" si="1"/>
        <v>-0.12205036684513186</v>
      </c>
    </row>
    <row r="9" spans="2:35" ht="14.25" thickBot="1">
      <c r="B9" s="247"/>
      <c r="C9" s="632" t="s">
        <v>33</v>
      </c>
      <c r="D9" s="600">
        <f t="shared" si="3"/>
        <v>243</v>
      </c>
      <c r="E9" s="603">
        <f t="shared" si="3"/>
        <v>166</v>
      </c>
      <c r="F9" s="611">
        <f t="shared" si="3"/>
        <v>156</v>
      </c>
      <c r="G9" s="600">
        <f t="shared" si="3"/>
        <v>117</v>
      </c>
      <c r="H9" s="580">
        <f t="shared" si="4"/>
        <v>285</v>
      </c>
      <c r="I9" s="580">
        <f t="shared" si="4"/>
        <v>190</v>
      </c>
      <c r="J9" s="580">
        <f t="shared" si="4"/>
        <v>109</v>
      </c>
      <c r="K9" s="580">
        <f t="shared" si="4"/>
        <v>111</v>
      </c>
      <c r="L9" s="580">
        <f t="shared" si="4"/>
        <v>213</v>
      </c>
      <c r="M9" s="580">
        <f t="shared" si="4"/>
        <v>122</v>
      </c>
      <c r="N9" s="580">
        <f t="shared" si="4"/>
        <v>276</v>
      </c>
      <c r="O9" s="580">
        <f t="shared" si="4"/>
        <v>305</v>
      </c>
      <c r="P9" s="581">
        <f t="shared" si="0"/>
        <v>2293</v>
      </c>
      <c r="Q9" s="6"/>
      <c r="R9" s="7"/>
      <c r="S9" s="7"/>
      <c r="T9" s="7"/>
      <c r="U9" s="7"/>
      <c r="V9" s="7"/>
      <c r="W9" s="7"/>
      <c r="X9" s="46">
        <v>4854</v>
      </c>
      <c r="Y9" s="84">
        <v>4342</v>
      </c>
      <c r="Z9" s="99">
        <v>3724</v>
      </c>
      <c r="AA9" s="115">
        <v>4366</v>
      </c>
      <c r="AB9" s="115">
        <v>4811</v>
      </c>
      <c r="AC9" s="115">
        <v>3514</v>
      </c>
      <c r="AD9" s="115">
        <v>3998</v>
      </c>
      <c r="AE9" s="115">
        <v>3875</v>
      </c>
      <c r="AF9" s="596">
        <v>5465</v>
      </c>
      <c r="AG9" s="596">
        <v>4120</v>
      </c>
      <c r="AH9" s="573">
        <v>4260</v>
      </c>
      <c r="AI9" s="629">
        <f t="shared" si="1"/>
        <v>-0.46173708920187795</v>
      </c>
    </row>
    <row r="10" spans="2:35" ht="14.25" thickTop="1">
      <c r="B10" s="249"/>
      <c r="C10" s="250" t="s">
        <v>75</v>
      </c>
      <c r="D10" s="583">
        <f>D11+D12</f>
        <v>77</v>
      </c>
      <c r="E10" s="583">
        <f>E11+E12</f>
        <v>93</v>
      </c>
      <c r="F10" s="612">
        <f>F11+F12</f>
        <v>112</v>
      </c>
      <c r="G10" s="599">
        <f>G11+G12</f>
        <v>143</v>
      </c>
      <c r="H10" s="582">
        <f aca="true" t="shared" si="5" ref="H10:O10">H11+H12</f>
        <v>114</v>
      </c>
      <c r="I10" s="582">
        <f t="shared" si="5"/>
        <v>161</v>
      </c>
      <c r="J10" s="582">
        <f t="shared" si="5"/>
        <v>85</v>
      </c>
      <c r="K10" s="582">
        <f t="shared" si="5"/>
        <v>119</v>
      </c>
      <c r="L10" s="582">
        <f t="shared" si="5"/>
        <v>87</v>
      </c>
      <c r="M10" s="582">
        <f t="shared" si="5"/>
        <v>100</v>
      </c>
      <c r="N10" s="582">
        <f t="shared" si="5"/>
        <v>162</v>
      </c>
      <c r="O10" s="582">
        <f t="shared" si="5"/>
        <v>135</v>
      </c>
      <c r="P10" s="583">
        <f t="shared" si="0"/>
        <v>1388</v>
      </c>
      <c r="Q10" s="4">
        <v>11970</v>
      </c>
      <c r="R10" s="5">
        <v>8980</v>
      </c>
      <c r="S10" s="5">
        <v>8856</v>
      </c>
      <c r="T10" s="5">
        <v>8947</v>
      </c>
      <c r="U10" s="5">
        <v>7865</v>
      </c>
      <c r="V10" s="5">
        <v>9352</v>
      </c>
      <c r="W10" s="5">
        <v>8090</v>
      </c>
      <c r="X10" s="47">
        <v>7198</v>
      </c>
      <c r="Y10" s="44">
        <v>6915</v>
      </c>
      <c r="Z10" s="5">
        <v>6260</v>
      </c>
      <c r="AA10" s="5">
        <v>5652</v>
      </c>
      <c r="AB10" s="58">
        <v>5167</v>
      </c>
      <c r="AC10" s="58">
        <v>5763</v>
      </c>
      <c r="AD10" s="58">
        <v>5701</v>
      </c>
      <c r="AE10" s="58">
        <v>3880</v>
      </c>
      <c r="AF10" s="595">
        <v>2955</v>
      </c>
      <c r="AG10" s="595">
        <v>2230</v>
      </c>
      <c r="AH10" s="571">
        <v>2267</v>
      </c>
      <c r="AI10" s="618">
        <f t="shared" si="1"/>
        <v>-0.3877370974856639</v>
      </c>
    </row>
    <row r="11" spans="2:35" ht="13.5">
      <c r="B11" s="191" t="s">
        <v>79</v>
      </c>
      <c r="C11" s="248" t="s">
        <v>77</v>
      </c>
      <c r="D11" s="581">
        <f aca="true" t="shared" si="6" ref="D11:O12">D5-D8</f>
        <v>77</v>
      </c>
      <c r="E11" s="581">
        <f t="shared" si="6"/>
        <v>93</v>
      </c>
      <c r="F11" s="613">
        <f t="shared" si="6"/>
        <v>94</v>
      </c>
      <c r="G11" s="600">
        <f>G5-G8</f>
        <v>137</v>
      </c>
      <c r="H11" s="580">
        <f aca="true" t="shared" si="7" ref="H11:O11">H5-H8</f>
        <v>106</v>
      </c>
      <c r="I11" s="580">
        <f t="shared" si="7"/>
        <v>135</v>
      </c>
      <c r="J11" s="580">
        <f t="shared" si="7"/>
        <v>85</v>
      </c>
      <c r="K11" s="580">
        <f t="shared" si="7"/>
        <v>101</v>
      </c>
      <c r="L11" s="580">
        <f t="shared" si="7"/>
        <v>73</v>
      </c>
      <c r="M11" s="580">
        <f t="shared" si="7"/>
        <v>96</v>
      </c>
      <c r="N11" s="580">
        <f t="shared" si="7"/>
        <v>104</v>
      </c>
      <c r="O11" s="580">
        <f t="shared" si="7"/>
        <v>117</v>
      </c>
      <c r="P11" s="581">
        <f t="shared" si="0"/>
        <v>1218</v>
      </c>
      <c r="Q11" s="6"/>
      <c r="R11" s="7"/>
      <c r="S11" s="7"/>
      <c r="T11" s="7"/>
      <c r="U11" s="7"/>
      <c r="V11" s="7"/>
      <c r="W11" s="7"/>
      <c r="X11" s="45">
        <v>5349</v>
      </c>
      <c r="Y11" s="83">
        <v>5700</v>
      </c>
      <c r="Z11" s="98">
        <v>5144</v>
      </c>
      <c r="AA11" s="98">
        <v>4405</v>
      </c>
      <c r="AB11" s="98">
        <v>4041</v>
      </c>
      <c r="AC11" s="98">
        <v>4516</v>
      </c>
      <c r="AD11" s="98">
        <v>4493</v>
      </c>
      <c r="AE11" s="98">
        <v>2915</v>
      </c>
      <c r="AF11" s="45">
        <v>2431</v>
      </c>
      <c r="AG11" s="45">
        <v>1702</v>
      </c>
      <c r="AH11" s="570">
        <v>1827</v>
      </c>
      <c r="AI11" s="598">
        <f t="shared" si="1"/>
        <v>-0.3333333333333333</v>
      </c>
    </row>
    <row r="12" spans="2:35" ht="14.25" thickBot="1">
      <c r="B12" s="417"/>
      <c r="C12" s="418" t="s">
        <v>33</v>
      </c>
      <c r="D12" s="581">
        <f t="shared" si="6"/>
        <v>0</v>
      </c>
      <c r="E12" s="581">
        <f t="shared" si="6"/>
        <v>0</v>
      </c>
      <c r="F12" s="613">
        <f t="shared" si="6"/>
        <v>18</v>
      </c>
      <c r="G12" s="600">
        <f t="shared" si="6"/>
        <v>6</v>
      </c>
      <c r="H12" s="580">
        <f t="shared" si="6"/>
        <v>8</v>
      </c>
      <c r="I12" s="580">
        <f t="shared" si="6"/>
        <v>26</v>
      </c>
      <c r="J12" s="580">
        <f t="shared" si="6"/>
        <v>0</v>
      </c>
      <c r="K12" s="580">
        <f t="shared" si="6"/>
        <v>18</v>
      </c>
      <c r="L12" s="580">
        <f t="shared" si="6"/>
        <v>14</v>
      </c>
      <c r="M12" s="580">
        <f t="shared" si="6"/>
        <v>4</v>
      </c>
      <c r="N12" s="580">
        <f t="shared" si="6"/>
        <v>58</v>
      </c>
      <c r="O12" s="580">
        <f t="shared" si="6"/>
        <v>18</v>
      </c>
      <c r="P12" s="482">
        <f t="shared" si="0"/>
        <v>170</v>
      </c>
      <c r="Q12" s="420"/>
      <c r="R12" s="419"/>
      <c r="S12" s="419"/>
      <c r="T12" s="419"/>
      <c r="U12" s="419"/>
      <c r="V12" s="419"/>
      <c r="W12" s="419"/>
      <c r="X12" s="421">
        <v>1849</v>
      </c>
      <c r="Y12" s="422">
        <v>1215</v>
      </c>
      <c r="Z12" s="419">
        <v>1116</v>
      </c>
      <c r="AA12" s="423">
        <v>1247</v>
      </c>
      <c r="AB12" s="423">
        <v>1126</v>
      </c>
      <c r="AC12" s="423">
        <v>1247</v>
      </c>
      <c r="AD12" s="423">
        <v>1208</v>
      </c>
      <c r="AE12" s="423">
        <v>965</v>
      </c>
      <c r="AF12" s="597">
        <v>524</v>
      </c>
      <c r="AG12" s="421">
        <v>528</v>
      </c>
      <c r="AH12" s="770">
        <v>440</v>
      </c>
      <c r="AI12" s="630">
        <f t="shared" si="1"/>
        <v>-0.6136363636363636</v>
      </c>
    </row>
    <row r="13" spans="2:35" ht="13.5">
      <c r="B13" s="247"/>
      <c r="C13" s="253" t="s">
        <v>75</v>
      </c>
      <c r="D13" s="584">
        <v>145</v>
      </c>
      <c r="E13" s="584">
        <v>126</v>
      </c>
      <c r="F13" s="614">
        <v>148</v>
      </c>
      <c r="G13" s="605">
        <v>112</v>
      </c>
      <c r="H13" s="585">
        <v>184</v>
      </c>
      <c r="I13" s="585">
        <v>221</v>
      </c>
      <c r="J13" s="585">
        <v>140</v>
      </c>
      <c r="K13" s="585">
        <v>131</v>
      </c>
      <c r="L13" s="585">
        <v>167</v>
      </c>
      <c r="M13" s="585">
        <v>191</v>
      </c>
      <c r="N13" s="585">
        <v>314</v>
      </c>
      <c r="O13" s="585">
        <v>246</v>
      </c>
      <c r="P13" s="577">
        <f t="shared" si="0"/>
        <v>2125</v>
      </c>
      <c r="Q13" s="59">
        <v>3454</v>
      </c>
      <c r="R13" s="101">
        <v>2964</v>
      </c>
      <c r="S13" s="101">
        <v>3086</v>
      </c>
      <c r="T13" s="101">
        <v>2963</v>
      </c>
      <c r="U13" s="101">
        <v>3077</v>
      </c>
      <c r="V13" s="101">
        <v>3914</v>
      </c>
      <c r="W13" s="101">
        <v>3210</v>
      </c>
      <c r="X13" s="60">
        <v>3070</v>
      </c>
      <c r="Y13" s="86">
        <v>3079</v>
      </c>
      <c r="Z13" s="101">
        <v>2935</v>
      </c>
      <c r="AA13" s="101">
        <v>2774</v>
      </c>
      <c r="AB13" s="58">
        <v>2562</v>
      </c>
      <c r="AC13" s="58">
        <v>2480</v>
      </c>
      <c r="AD13" s="58">
        <v>2868</v>
      </c>
      <c r="AE13" s="58">
        <v>2832</v>
      </c>
      <c r="AF13" s="595">
        <v>3013</v>
      </c>
      <c r="AG13" s="595">
        <v>2617</v>
      </c>
      <c r="AH13" s="571">
        <v>2733</v>
      </c>
      <c r="AI13" s="618">
        <f t="shared" si="1"/>
        <v>-0.22246615440907427</v>
      </c>
    </row>
    <row r="14" spans="2:35" ht="13.5">
      <c r="B14" s="191" t="s">
        <v>80</v>
      </c>
      <c r="C14" s="248" t="s">
        <v>77</v>
      </c>
      <c r="D14" s="580">
        <v>145</v>
      </c>
      <c r="E14" s="580">
        <v>107</v>
      </c>
      <c r="F14" s="602">
        <v>119</v>
      </c>
      <c r="G14" s="600">
        <v>85</v>
      </c>
      <c r="H14" s="580">
        <v>108</v>
      </c>
      <c r="I14" s="580">
        <v>161</v>
      </c>
      <c r="J14" s="580">
        <v>109</v>
      </c>
      <c r="K14" s="580">
        <v>121</v>
      </c>
      <c r="L14" s="580">
        <v>159</v>
      </c>
      <c r="M14" s="580">
        <v>164</v>
      </c>
      <c r="N14" s="580">
        <v>247</v>
      </c>
      <c r="O14" s="580">
        <v>130</v>
      </c>
      <c r="P14" s="581">
        <f aca="true" t="shared" si="8" ref="P14:P48">SUM(D14:O14)</f>
        <v>1655</v>
      </c>
      <c r="Q14" s="6"/>
      <c r="R14" s="7"/>
      <c r="S14" s="7"/>
      <c r="T14" s="7"/>
      <c r="U14" s="7"/>
      <c r="V14" s="7"/>
      <c r="W14" s="7"/>
      <c r="X14" s="45">
        <v>1633</v>
      </c>
      <c r="Y14" s="83">
        <v>1874</v>
      </c>
      <c r="Z14" s="98">
        <v>1907</v>
      </c>
      <c r="AA14" s="98">
        <v>1592</v>
      </c>
      <c r="AB14" s="98">
        <v>1336</v>
      </c>
      <c r="AC14" s="98">
        <v>1615</v>
      </c>
      <c r="AD14" s="98">
        <v>1566</v>
      </c>
      <c r="AE14" s="98">
        <v>2104</v>
      </c>
      <c r="AF14" s="45">
        <v>1869</v>
      </c>
      <c r="AG14" s="45">
        <v>1749</v>
      </c>
      <c r="AH14" s="570">
        <v>1673</v>
      </c>
      <c r="AI14" s="598">
        <f t="shared" si="1"/>
        <v>-0.010759115361625823</v>
      </c>
    </row>
    <row r="15" spans="2:35" ht="14.25" thickBot="1">
      <c r="B15" s="247"/>
      <c r="C15" s="248" t="s">
        <v>33</v>
      </c>
      <c r="D15" s="586">
        <v>0</v>
      </c>
      <c r="E15" s="586">
        <v>19</v>
      </c>
      <c r="F15" s="615">
        <v>29</v>
      </c>
      <c r="G15" s="600">
        <v>27</v>
      </c>
      <c r="H15" s="580">
        <v>76</v>
      </c>
      <c r="I15" s="580">
        <v>60</v>
      </c>
      <c r="J15" s="580">
        <v>31</v>
      </c>
      <c r="K15" s="580">
        <v>10</v>
      </c>
      <c r="L15" s="580">
        <v>8</v>
      </c>
      <c r="M15" s="580">
        <v>27</v>
      </c>
      <c r="N15" s="580">
        <v>67</v>
      </c>
      <c r="O15" s="580">
        <v>116</v>
      </c>
      <c r="P15" s="581">
        <f t="shared" si="8"/>
        <v>470</v>
      </c>
      <c r="Q15" s="6"/>
      <c r="R15" s="7"/>
      <c r="S15" s="7"/>
      <c r="T15" s="7"/>
      <c r="U15" s="7"/>
      <c r="V15" s="7"/>
      <c r="W15" s="7"/>
      <c r="X15" s="46">
        <v>1437</v>
      </c>
      <c r="Y15" s="84">
        <v>1205</v>
      </c>
      <c r="Z15" s="99">
        <v>1028</v>
      </c>
      <c r="AA15" s="58">
        <v>1182</v>
      </c>
      <c r="AB15" s="58">
        <v>1226</v>
      </c>
      <c r="AC15" s="58">
        <v>865</v>
      </c>
      <c r="AD15" s="58">
        <v>1302</v>
      </c>
      <c r="AE15" s="58">
        <v>728</v>
      </c>
      <c r="AF15" s="595">
        <v>1144</v>
      </c>
      <c r="AG15" s="595">
        <v>868</v>
      </c>
      <c r="AH15" s="571">
        <v>1060</v>
      </c>
      <c r="AI15" s="627">
        <f t="shared" si="1"/>
        <v>-0.5566037735849056</v>
      </c>
    </row>
    <row r="16" spans="2:35" ht="14.25" thickTop="1">
      <c r="B16" s="249"/>
      <c r="C16" s="250" t="s">
        <v>75</v>
      </c>
      <c r="D16" s="587">
        <v>298</v>
      </c>
      <c r="E16" s="587">
        <v>177</v>
      </c>
      <c r="F16" s="616">
        <v>123</v>
      </c>
      <c r="G16" s="599">
        <v>164</v>
      </c>
      <c r="H16" s="582">
        <v>146</v>
      </c>
      <c r="I16" s="582">
        <v>330</v>
      </c>
      <c r="J16" s="582">
        <v>238</v>
      </c>
      <c r="K16" s="582">
        <v>177</v>
      </c>
      <c r="L16" s="582">
        <v>254</v>
      </c>
      <c r="M16" s="582">
        <v>261</v>
      </c>
      <c r="N16" s="582">
        <v>372</v>
      </c>
      <c r="O16" s="582">
        <v>283</v>
      </c>
      <c r="P16" s="583">
        <f t="shared" si="8"/>
        <v>2823</v>
      </c>
      <c r="Q16" s="4">
        <v>3521</v>
      </c>
      <c r="R16" s="5">
        <v>3197</v>
      </c>
      <c r="S16" s="5">
        <v>3123</v>
      </c>
      <c r="T16" s="5">
        <v>3211</v>
      </c>
      <c r="U16" s="5">
        <v>3607</v>
      </c>
      <c r="V16" s="5">
        <v>3649</v>
      </c>
      <c r="W16" s="5">
        <v>3708</v>
      </c>
      <c r="X16" s="48">
        <v>2399</v>
      </c>
      <c r="Y16" s="85">
        <v>2446</v>
      </c>
      <c r="Z16" s="100">
        <v>2481</v>
      </c>
      <c r="AA16" s="5">
        <v>2328</v>
      </c>
      <c r="AB16" s="5">
        <v>2947</v>
      </c>
      <c r="AC16" s="5">
        <v>2484</v>
      </c>
      <c r="AD16" s="5">
        <v>2810</v>
      </c>
      <c r="AE16" s="5">
        <v>2645</v>
      </c>
      <c r="AF16" s="47">
        <v>4525</v>
      </c>
      <c r="AG16" s="47">
        <v>3576</v>
      </c>
      <c r="AH16" s="572">
        <v>3663</v>
      </c>
      <c r="AI16" s="628">
        <f t="shared" si="1"/>
        <v>-0.22932022932022933</v>
      </c>
    </row>
    <row r="17" spans="2:35" ht="13.5">
      <c r="B17" s="191" t="s">
        <v>81</v>
      </c>
      <c r="C17" s="248" t="s">
        <v>77</v>
      </c>
      <c r="D17" s="580">
        <v>207</v>
      </c>
      <c r="E17" s="580">
        <v>143</v>
      </c>
      <c r="F17" s="602">
        <v>105</v>
      </c>
      <c r="G17" s="600">
        <v>136</v>
      </c>
      <c r="H17" s="580">
        <v>83</v>
      </c>
      <c r="I17" s="580">
        <v>272</v>
      </c>
      <c r="J17" s="580">
        <v>188</v>
      </c>
      <c r="K17" s="580">
        <v>157</v>
      </c>
      <c r="L17" s="580">
        <v>158</v>
      </c>
      <c r="M17" s="580">
        <v>215</v>
      </c>
      <c r="N17" s="580">
        <v>253</v>
      </c>
      <c r="O17" s="580">
        <v>194</v>
      </c>
      <c r="P17" s="581">
        <f t="shared" si="8"/>
        <v>2111</v>
      </c>
      <c r="Q17" s="6"/>
      <c r="R17" s="7"/>
      <c r="S17" s="7"/>
      <c r="T17" s="7"/>
      <c r="U17" s="7"/>
      <c r="V17" s="7"/>
      <c r="W17" s="7"/>
      <c r="X17" s="45">
        <v>1467</v>
      </c>
      <c r="Y17" s="83">
        <v>1521</v>
      </c>
      <c r="Z17" s="98">
        <v>1563</v>
      </c>
      <c r="AA17" s="98">
        <v>1303</v>
      </c>
      <c r="AB17" s="98">
        <v>1404</v>
      </c>
      <c r="AC17" s="98">
        <v>1611</v>
      </c>
      <c r="AD17" s="98">
        <v>1635</v>
      </c>
      <c r="AE17" s="98">
        <v>1552</v>
      </c>
      <c r="AF17" s="45">
        <v>2495</v>
      </c>
      <c r="AG17" s="45">
        <v>2046</v>
      </c>
      <c r="AH17" s="570">
        <v>2461</v>
      </c>
      <c r="AI17" s="598">
        <f t="shared" si="1"/>
        <v>-0.14221861032100772</v>
      </c>
    </row>
    <row r="18" spans="2:35" ht="14.25" thickBot="1">
      <c r="B18" s="247"/>
      <c r="C18" s="248" t="s">
        <v>33</v>
      </c>
      <c r="D18" s="586">
        <v>91</v>
      </c>
      <c r="E18" s="586">
        <v>34</v>
      </c>
      <c r="F18" s="615">
        <v>18</v>
      </c>
      <c r="G18" s="600">
        <v>28</v>
      </c>
      <c r="H18" s="580">
        <v>63</v>
      </c>
      <c r="I18" s="580">
        <v>58</v>
      </c>
      <c r="J18" s="580">
        <v>50</v>
      </c>
      <c r="K18" s="580">
        <v>20</v>
      </c>
      <c r="L18" s="580">
        <v>96</v>
      </c>
      <c r="M18" s="580">
        <v>46</v>
      </c>
      <c r="N18" s="580">
        <v>119</v>
      </c>
      <c r="O18" s="580">
        <v>89</v>
      </c>
      <c r="P18" s="581">
        <f t="shared" si="8"/>
        <v>712</v>
      </c>
      <c r="Q18" s="6"/>
      <c r="R18" s="7"/>
      <c r="S18" s="7"/>
      <c r="T18" s="7"/>
      <c r="U18" s="7"/>
      <c r="V18" s="7"/>
      <c r="W18" s="7"/>
      <c r="X18" s="46">
        <v>932</v>
      </c>
      <c r="Y18" s="84">
        <v>925</v>
      </c>
      <c r="Z18" s="99">
        <v>918</v>
      </c>
      <c r="AA18" s="115">
        <v>1025</v>
      </c>
      <c r="AB18" s="115">
        <v>1543</v>
      </c>
      <c r="AC18" s="115">
        <v>873</v>
      </c>
      <c r="AD18" s="115">
        <v>1175</v>
      </c>
      <c r="AE18" s="115">
        <v>1093</v>
      </c>
      <c r="AF18" s="596">
        <v>2030</v>
      </c>
      <c r="AG18" s="596">
        <v>1530</v>
      </c>
      <c r="AH18" s="573">
        <v>1202</v>
      </c>
      <c r="AI18" s="629">
        <f t="shared" si="1"/>
        <v>-0.40765391014975044</v>
      </c>
    </row>
    <row r="19" spans="2:35" ht="14.25" thickTop="1">
      <c r="B19" s="249"/>
      <c r="C19" s="250" t="s">
        <v>75</v>
      </c>
      <c r="D19" s="587">
        <v>34</v>
      </c>
      <c r="E19" s="587">
        <v>79</v>
      </c>
      <c r="F19" s="616">
        <v>65</v>
      </c>
      <c r="G19" s="599">
        <v>22</v>
      </c>
      <c r="H19" s="582">
        <v>81</v>
      </c>
      <c r="I19" s="582">
        <v>62</v>
      </c>
      <c r="J19" s="582">
        <v>42</v>
      </c>
      <c r="K19" s="582">
        <v>54</v>
      </c>
      <c r="L19" s="582">
        <v>49</v>
      </c>
      <c r="M19" s="582">
        <v>79</v>
      </c>
      <c r="N19" s="582">
        <v>47</v>
      </c>
      <c r="O19" s="582">
        <v>32</v>
      </c>
      <c r="P19" s="583">
        <f t="shared" si="8"/>
        <v>646</v>
      </c>
      <c r="Q19" s="4">
        <v>1110</v>
      </c>
      <c r="R19" s="5">
        <v>1157</v>
      </c>
      <c r="S19" s="5">
        <v>1006</v>
      </c>
      <c r="T19" s="5">
        <v>1228</v>
      </c>
      <c r="U19" s="5">
        <v>1007</v>
      </c>
      <c r="V19" s="5">
        <v>1054</v>
      </c>
      <c r="W19" s="5">
        <v>822</v>
      </c>
      <c r="X19" s="48">
        <v>728</v>
      </c>
      <c r="Y19" s="85">
        <v>695</v>
      </c>
      <c r="Z19" s="100">
        <v>629</v>
      </c>
      <c r="AA19" s="58">
        <v>557</v>
      </c>
      <c r="AB19" s="58">
        <v>662</v>
      </c>
      <c r="AC19" s="58">
        <v>632</v>
      </c>
      <c r="AD19" s="58">
        <v>729</v>
      </c>
      <c r="AE19" s="58">
        <v>750</v>
      </c>
      <c r="AF19" s="595">
        <v>937</v>
      </c>
      <c r="AG19" s="595">
        <v>753</v>
      </c>
      <c r="AH19" s="571">
        <v>963</v>
      </c>
      <c r="AI19" s="618">
        <f t="shared" si="1"/>
        <v>-0.3291796469366563</v>
      </c>
    </row>
    <row r="20" spans="2:35" ht="13.5">
      <c r="B20" s="191" t="s">
        <v>82</v>
      </c>
      <c r="C20" s="248" t="s">
        <v>77</v>
      </c>
      <c r="D20" s="580">
        <v>22</v>
      </c>
      <c r="E20" s="580">
        <v>33</v>
      </c>
      <c r="F20" s="602">
        <v>37</v>
      </c>
      <c r="G20" s="600">
        <v>22</v>
      </c>
      <c r="H20" s="580">
        <v>77</v>
      </c>
      <c r="I20" s="580">
        <v>62</v>
      </c>
      <c r="J20" s="580">
        <v>42</v>
      </c>
      <c r="K20" s="580">
        <v>44</v>
      </c>
      <c r="L20" s="580">
        <v>33</v>
      </c>
      <c r="M20" s="580">
        <v>71</v>
      </c>
      <c r="N20" s="580">
        <v>43</v>
      </c>
      <c r="O20" s="580">
        <v>32</v>
      </c>
      <c r="P20" s="581">
        <f t="shared" si="8"/>
        <v>518</v>
      </c>
      <c r="Q20" s="6"/>
      <c r="R20" s="7"/>
      <c r="S20" s="7"/>
      <c r="T20" s="7"/>
      <c r="U20" s="7"/>
      <c r="V20" s="7"/>
      <c r="W20" s="7"/>
      <c r="X20" s="45">
        <v>473</v>
      </c>
      <c r="Y20" s="83">
        <v>555</v>
      </c>
      <c r="Z20" s="98">
        <v>527</v>
      </c>
      <c r="AA20" s="98">
        <v>473</v>
      </c>
      <c r="AB20" s="98">
        <v>500</v>
      </c>
      <c r="AC20" s="98">
        <v>463</v>
      </c>
      <c r="AD20" s="98">
        <v>507</v>
      </c>
      <c r="AE20" s="98">
        <v>496</v>
      </c>
      <c r="AF20" s="45">
        <v>647</v>
      </c>
      <c r="AG20" s="45">
        <v>602</v>
      </c>
      <c r="AH20" s="570">
        <v>605</v>
      </c>
      <c r="AI20" s="598">
        <f t="shared" si="1"/>
        <v>-0.14380165289256197</v>
      </c>
    </row>
    <row r="21" spans="2:35" ht="14.25" thickBot="1">
      <c r="B21" s="247"/>
      <c r="C21" s="248" t="s">
        <v>33</v>
      </c>
      <c r="D21" s="586">
        <v>12</v>
      </c>
      <c r="E21" s="586">
        <v>46</v>
      </c>
      <c r="F21" s="615">
        <v>28</v>
      </c>
      <c r="G21" s="600">
        <v>0</v>
      </c>
      <c r="H21" s="580">
        <v>4</v>
      </c>
      <c r="I21" s="580">
        <v>0</v>
      </c>
      <c r="J21" s="580">
        <v>0</v>
      </c>
      <c r="K21" s="580">
        <v>10</v>
      </c>
      <c r="L21" s="580">
        <v>16</v>
      </c>
      <c r="M21" s="580">
        <v>8</v>
      </c>
      <c r="N21" s="580">
        <v>4</v>
      </c>
      <c r="O21" s="580">
        <v>0</v>
      </c>
      <c r="P21" s="581">
        <f t="shared" si="8"/>
        <v>128</v>
      </c>
      <c r="Q21" s="6"/>
      <c r="R21" s="7"/>
      <c r="S21" s="7"/>
      <c r="T21" s="7"/>
      <c r="U21" s="7"/>
      <c r="V21" s="7"/>
      <c r="W21" s="7"/>
      <c r="X21" s="46">
        <v>255</v>
      </c>
      <c r="Y21" s="84">
        <v>140</v>
      </c>
      <c r="Z21" s="99">
        <v>102</v>
      </c>
      <c r="AA21" s="58">
        <v>84</v>
      </c>
      <c r="AB21" s="58">
        <v>162</v>
      </c>
      <c r="AC21" s="58">
        <v>169</v>
      </c>
      <c r="AD21" s="58">
        <v>222</v>
      </c>
      <c r="AE21" s="58">
        <v>254</v>
      </c>
      <c r="AF21" s="595">
        <v>290</v>
      </c>
      <c r="AG21" s="595">
        <v>151</v>
      </c>
      <c r="AH21" s="571">
        <v>358</v>
      </c>
      <c r="AI21" s="627">
        <f t="shared" si="1"/>
        <v>-0.6424581005586593</v>
      </c>
    </row>
    <row r="22" spans="2:35" ht="14.25" thickTop="1">
      <c r="B22" s="249"/>
      <c r="C22" s="250" t="s">
        <v>75</v>
      </c>
      <c r="D22" s="587">
        <v>136</v>
      </c>
      <c r="E22" s="587">
        <v>98</v>
      </c>
      <c r="F22" s="616">
        <v>177</v>
      </c>
      <c r="G22" s="599">
        <v>127</v>
      </c>
      <c r="H22" s="582">
        <v>78</v>
      </c>
      <c r="I22" s="582">
        <v>120</v>
      </c>
      <c r="J22" s="582">
        <v>78</v>
      </c>
      <c r="K22" s="582">
        <v>115</v>
      </c>
      <c r="L22" s="582">
        <v>142</v>
      </c>
      <c r="M22" s="582">
        <v>64</v>
      </c>
      <c r="N22" s="582">
        <v>161</v>
      </c>
      <c r="O22" s="582">
        <v>148</v>
      </c>
      <c r="P22" s="583">
        <f t="shared" si="8"/>
        <v>1444</v>
      </c>
      <c r="Q22" s="4">
        <v>2199</v>
      </c>
      <c r="R22" s="5">
        <v>1668</v>
      </c>
      <c r="S22" s="5">
        <v>1471</v>
      </c>
      <c r="T22" s="5">
        <v>1362</v>
      </c>
      <c r="U22" s="5">
        <v>1881</v>
      </c>
      <c r="V22" s="5">
        <v>2088</v>
      </c>
      <c r="W22" s="5">
        <v>1939</v>
      </c>
      <c r="X22" s="48">
        <v>1658</v>
      </c>
      <c r="Y22" s="85">
        <v>1876</v>
      </c>
      <c r="Z22" s="100">
        <v>1498</v>
      </c>
      <c r="AA22" s="5">
        <v>1812</v>
      </c>
      <c r="AB22" s="5">
        <v>1400</v>
      </c>
      <c r="AC22" s="5">
        <v>1585</v>
      </c>
      <c r="AD22" s="5">
        <v>1465</v>
      </c>
      <c r="AE22" s="5">
        <v>2228</v>
      </c>
      <c r="AF22" s="47">
        <v>2438</v>
      </c>
      <c r="AG22" s="47">
        <v>2136</v>
      </c>
      <c r="AH22" s="572">
        <v>1895</v>
      </c>
      <c r="AI22" s="628">
        <f t="shared" si="1"/>
        <v>-0.23799472295514512</v>
      </c>
    </row>
    <row r="23" spans="2:35" ht="13.5">
      <c r="B23" s="191" t="s">
        <v>83</v>
      </c>
      <c r="C23" s="248" t="s">
        <v>77</v>
      </c>
      <c r="D23" s="580">
        <v>112</v>
      </c>
      <c r="E23" s="580">
        <v>67</v>
      </c>
      <c r="F23" s="602">
        <v>141</v>
      </c>
      <c r="G23" s="600">
        <v>91</v>
      </c>
      <c r="H23" s="580">
        <v>66</v>
      </c>
      <c r="I23" s="580">
        <v>98</v>
      </c>
      <c r="J23" s="580">
        <v>70</v>
      </c>
      <c r="K23" s="580">
        <v>82</v>
      </c>
      <c r="L23" s="580">
        <v>114</v>
      </c>
      <c r="M23" s="580">
        <v>57</v>
      </c>
      <c r="N23" s="580">
        <v>135</v>
      </c>
      <c r="O23" s="580">
        <v>122</v>
      </c>
      <c r="P23" s="581">
        <f t="shared" si="8"/>
        <v>1155</v>
      </c>
      <c r="Q23" s="6"/>
      <c r="R23" s="7"/>
      <c r="S23" s="7"/>
      <c r="T23" s="7"/>
      <c r="U23" s="7"/>
      <c r="V23" s="7"/>
      <c r="W23" s="7"/>
      <c r="X23" s="45">
        <v>785</v>
      </c>
      <c r="Y23" s="83">
        <v>974</v>
      </c>
      <c r="Z23" s="98">
        <v>912</v>
      </c>
      <c r="AA23" s="98">
        <v>917</v>
      </c>
      <c r="AB23" s="98">
        <v>832</v>
      </c>
      <c r="AC23" s="98">
        <v>1089</v>
      </c>
      <c r="AD23" s="98">
        <v>981</v>
      </c>
      <c r="AE23" s="98">
        <v>1486</v>
      </c>
      <c r="AF23" s="45">
        <v>1719</v>
      </c>
      <c r="AG23" s="45">
        <v>1556</v>
      </c>
      <c r="AH23" s="570">
        <v>1427</v>
      </c>
      <c r="AI23" s="598">
        <f t="shared" si="1"/>
        <v>-0.19060967063770148</v>
      </c>
    </row>
    <row r="24" spans="2:35" ht="14.25" thickBot="1">
      <c r="B24" s="247"/>
      <c r="C24" s="248" t="s">
        <v>33</v>
      </c>
      <c r="D24" s="586">
        <v>24</v>
      </c>
      <c r="E24" s="586">
        <v>31</v>
      </c>
      <c r="F24" s="615">
        <v>36</v>
      </c>
      <c r="G24" s="600">
        <v>36</v>
      </c>
      <c r="H24" s="580">
        <v>12</v>
      </c>
      <c r="I24" s="580">
        <v>22</v>
      </c>
      <c r="J24" s="580">
        <v>8</v>
      </c>
      <c r="K24" s="580">
        <v>33</v>
      </c>
      <c r="L24" s="580">
        <v>28</v>
      </c>
      <c r="M24" s="580">
        <v>7</v>
      </c>
      <c r="N24" s="580">
        <v>26</v>
      </c>
      <c r="O24" s="580">
        <v>26</v>
      </c>
      <c r="P24" s="581">
        <f t="shared" si="8"/>
        <v>289</v>
      </c>
      <c r="Q24" s="6"/>
      <c r="R24" s="7"/>
      <c r="S24" s="7"/>
      <c r="T24" s="7"/>
      <c r="U24" s="7"/>
      <c r="V24" s="7"/>
      <c r="W24" s="7"/>
      <c r="X24" s="46">
        <v>873</v>
      </c>
      <c r="Y24" s="84">
        <v>902</v>
      </c>
      <c r="Z24" s="99">
        <v>586</v>
      </c>
      <c r="AA24" s="115">
        <v>895</v>
      </c>
      <c r="AB24" s="115">
        <v>568</v>
      </c>
      <c r="AC24" s="115">
        <v>496</v>
      </c>
      <c r="AD24" s="115">
        <v>484</v>
      </c>
      <c r="AE24" s="115">
        <v>742</v>
      </c>
      <c r="AF24" s="596">
        <v>719</v>
      </c>
      <c r="AG24" s="596">
        <v>580</v>
      </c>
      <c r="AH24" s="573">
        <v>468</v>
      </c>
      <c r="AI24" s="629">
        <f t="shared" si="1"/>
        <v>-0.38247863247863245</v>
      </c>
    </row>
    <row r="25" spans="2:35" ht="14.25" thickTop="1">
      <c r="B25" s="249"/>
      <c r="C25" s="250" t="s">
        <v>75</v>
      </c>
      <c r="D25" s="587">
        <v>185</v>
      </c>
      <c r="E25" s="587">
        <v>143</v>
      </c>
      <c r="F25" s="616">
        <v>158</v>
      </c>
      <c r="G25" s="599">
        <v>136</v>
      </c>
      <c r="H25" s="582">
        <v>211</v>
      </c>
      <c r="I25" s="582">
        <v>170</v>
      </c>
      <c r="J25" s="582">
        <v>126</v>
      </c>
      <c r="K25" s="582">
        <v>135</v>
      </c>
      <c r="L25" s="582">
        <v>156</v>
      </c>
      <c r="M25" s="582">
        <v>137</v>
      </c>
      <c r="N25" s="582">
        <v>140</v>
      </c>
      <c r="O25" s="582">
        <v>99</v>
      </c>
      <c r="P25" s="583">
        <f t="shared" si="8"/>
        <v>1796</v>
      </c>
      <c r="Q25" s="4">
        <v>2180</v>
      </c>
      <c r="R25" s="5">
        <v>1731</v>
      </c>
      <c r="S25" s="5">
        <v>1888</v>
      </c>
      <c r="T25" s="5">
        <v>1399</v>
      </c>
      <c r="U25" s="5">
        <v>1280</v>
      </c>
      <c r="V25" s="5">
        <v>1920</v>
      </c>
      <c r="W25" s="5">
        <v>1715</v>
      </c>
      <c r="X25" s="48">
        <v>1387</v>
      </c>
      <c r="Y25" s="85">
        <v>1577</v>
      </c>
      <c r="Z25" s="100">
        <v>1472</v>
      </c>
      <c r="AA25" s="58">
        <v>1423</v>
      </c>
      <c r="AB25" s="58">
        <v>1334</v>
      </c>
      <c r="AC25" s="58">
        <v>1835</v>
      </c>
      <c r="AD25" s="58">
        <v>2021</v>
      </c>
      <c r="AE25" s="58">
        <v>1883</v>
      </c>
      <c r="AF25" s="595">
        <v>2215</v>
      </c>
      <c r="AG25" s="595">
        <v>2095</v>
      </c>
      <c r="AH25" s="571">
        <v>2461</v>
      </c>
      <c r="AI25" s="618">
        <f t="shared" si="1"/>
        <v>-0.27021535960991466</v>
      </c>
    </row>
    <row r="26" spans="2:35" ht="13.5">
      <c r="B26" s="191" t="s">
        <v>84</v>
      </c>
      <c r="C26" s="248" t="s">
        <v>77</v>
      </c>
      <c r="D26" s="580">
        <v>112</v>
      </c>
      <c r="E26" s="580">
        <v>129</v>
      </c>
      <c r="F26" s="602">
        <v>134</v>
      </c>
      <c r="G26" s="600">
        <v>114</v>
      </c>
      <c r="H26" s="580">
        <v>103</v>
      </c>
      <c r="I26" s="580">
        <v>136</v>
      </c>
      <c r="J26" s="580">
        <v>120</v>
      </c>
      <c r="K26" s="580">
        <v>107</v>
      </c>
      <c r="L26" s="580">
        <v>100</v>
      </c>
      <c r="M26" s="580">
        <v>123</v>
      </c>
      <c r="N26" s="580">
        <v>114</v>
      </c>
      <c r="O26" s="580">
        <v>89</v>
      </c>
      <c r="P26" s="581">
        <f t="shared" si="8"/>
        <v>1381</v>
      </c>
      <c r="Q26" s="6"/>
      <c r="R26" s="7"/>
      <c r="S26" s="7"/>
      <c r="T26" s="7"/>
      <c r="U26" s="7"/>
      <c r="V26" s="7"/>
      <c r="W26" s="7"/>
      <c r="X26" s="45">
        <v>814</v>
      </c>
      <c r="Y26" s="83">
        <v>1028</v>
      </c>
      <c r="Z26" s="98">
        <v>1069</v>
      </c>
      <c r="AA26" s="98">
        <v>991</v>
      </c>
      <c r="AB26" s="98">
        <v>950</v>
      </c>
      <c r="AC26" s="98">
        <v>1213</v>
      </c>
      <c r="AD26" s="98">
        <v>1464</v>
      </c>
      <c r="AE26" s="98">
        <v>1379</v>
      </c>
      <c r="AF26" s="45">
        <v>1649</v>
      </c>
      <c r="AG26" s="45">
        <v>1412</v>
      </c>
      <c r="AH26" s="570">
        <v>1652</v>
      </c>
      <c r="AI26" s="598">
        <f t="shared" si="1"/>
        <v>-0.16404358353510895</v>
      </c>
    </row>
    <row r="27" spans="2:35" ht="14.25" thickBot="1">
      <c r="B27" s="247"/>
      <c r="C27" s="248" t="s">
        <v>33</v>
      </c>
      <c r="D27" s="586">
        <v>73</v>
      </c>
      <c r="E27" s="586">
        <v>14</v>
      </c>
      <c r="F27" s="615">
        <v>24</v>
      </c>
      <c r="G27" s="600">
        <v>22</v>
      </c>
      <c r="H27" s="580">
        <v>108</v>
      </c>
      <c r="I27" s="580">
        <v>34</v>
      </c>
      <c r="J27" s="580">
        <v>6</v>
      </c>
      <c r="K27" s="580">
        <v>28</v>
      </c>
      <c r="L27" s="580">
        <v>56</v>
      </c>
      <c r="M27" s="580">
        <v>14</v>
      </c>
      <c r="N27" s="580">
        <v>26</v>
      </c>
      <c r="O27" s="580">
        <v>10</v>
      </c>
      <c r="P27" s="581">
        <f t="shared" si="8"/>
        <v>415</v>
      </c>
      <c r="Q27" s="6"/>
      <c r="R27" s="7"/>
      <c r="S27" s="7"/>
      <c r="T27" s="7"/>
      <c r="U27" s="7"/>
      <c r="V27" s="7"/>
      <c r="W27" s="7"/>
      <c r="X27" s="46">
        <v>573</v>
      </c>
      <c r="Y27" s="84">
        <v>549</v>
      </c>
      <c r="Z27" s="99">
        <v>403</v>
      </c>
      <c r="AA27" s="58">
        <v>432</v>
      </c>
      <c r="AB27" s="58">
        <v>384</v>
      </c>
      <c r="AC27" s="58">
        <v>622</v>
      </c>
      <c r="AD27" s="58">
        <v>557</v>
      </c>
      <c r="AE27" s="58">
        <v>504</v>
      </c>
      <c r="AF27" s="595">
        <v>566</v>
      </c>
      <c r="AG27" s="595">
        <v>683</v>
      </c>
      <c r="AH27" s="571">
        <v>809</v>
      </c>
      <c r="AI27" s="627">
        <f t="shared" si="1"/>
        <v>-0.48702101359703337</v>
      </c>
    </row>
    <row r="28" spans="2:35" ht="14.25" thickTop="1">
      <c r="B28" s="249"/>
      <c r="C28" s="250" t="s">
        <v>75</v>
      </c>
      <c r="D28" s="587">
        <v>3</v>
      </c>
      <c r="E28" s="587">
        <v>16</v>
      </c>
      <c r="F28" s="616">
        <v>20</v>
      </c>
      <c r="G28" s="599">
        <v>11</v>
      </c>
      <c r="H28" s="582">
        <v>29</v>
      </c>
      <c r="I28" s="582">
        <v>11</v>
      </c>
      <c r="J28" s="582">
        <v>19</v>
      </c>
      <c r="K28" s="582">
        <v>22</v>
      </c>
      <c r="L28" s="582">
        <v>20</v>
      </c>
      <c r="M28" s="582">
        <v>15</v>
      </c>
      <c r="N28" s="582">
        <v>11</v>
      </c>
      <c r="O28" s="582">
        <v>22</v>
      </c>
      <c r="P28" s="583">
        <f t="shared" si="8"/>
        <v>199</v>
      </c>
      <c r="Q28" s="4">
        <v>493</v>
      </c>
      <c r="R28" s="5">
        <v>440</v>
      </c>
      <c r="S28" s="5">
        <v>475</v>
      </c>
      <c r="T28" s="5">
        <v>483</v>
      </c>
      <c r="U28" s="5">
        <v>414</v>
      </c>
      <c r="V28" s="5">
        <v>480</v>
      </c>
      <c r="W28" s="5">
        <v>497</v>
      </c>
      <c r="X28" s="48">
        <v>331</v>
      </c>
      <c r="Y28" s="85">
        <v>436</v>
      </c>
      <c r="Z28" s="100">
        <v>361</v>
      </c>
      <c r="AA28" s="5">
        <v>267</v>
      </c>
      <c r="AB28" s="5">
        <v>421</v>
      </c>
      <c r="AC28" s="5">
        <v>378</v>
      </c>
      <c r="AD28" s="5">
        <v>246</v>
      </c>
      <c r="AE28" s="5">
        <v>189</v>
      </c>
      <c r="AF28" s="47">
        <v>214</v>
      </c>
      <c r="AG28" s="47">
        <v>209</v>
      </c>
      <c r="AH28" s="572">
        <v>223</v>
      </c>
      <c r="AI28" s="628">
        <f t="shared" si="1"/>
        <v>-0.10762331838565023</v>
      </c>
    </row>
    <row r="29" spans="2:35" ht="13.5">
      <c r="B29" s="191" t="s">
        <v>85</v>
      </c>
      <c r="C29" s="248" t="s">
        <v>77</v>
      </c>
      <c r="D29" s="580">
        <v>3</v>
      </c>
      <c r="E29" s="580">
        <v>16</v>
      </c>
      <c r="F29" s="602">
        <v>20</v>
      </c>
      <c r="G29" s="600">
        <v>11</v>
      </c>
      <c r="H29" s="580">
        <v>25</v>
      </c>
      <c r="I29" s="580">
        <v>11</v>
      </c>
      <c r="J29" s="580">
        <v>19</v>
      </c>
      <c r="K29" s="580">
        <v>22</v>
      </c>
      <c r="L29" s="580">
        <v>20</v>
      </c>
      <c r="M29" s="580">
        <v>7</v>
      </c>
      <c r="N29" s="580">
        <v>11</v>
      </c>
      <c r="O29" s="580">
        <v>16</v>
      </c>
      <c r="P29" s="581">
        <f t="shared" si="8"/>
        <v>181</v>
      </c>
      <c r="Q29" s="6"/>
      <c r="R29" s="7"/>
      <c r="S29" s="7"/>
      <c r="T29" s="7"/>
      <c r="U29" s="7"/>
      <c r="V29" s="7"/>
      <c r="W29" s="7"/>
      <c r="X29" s="45">
        <v>255</v>
      </c>
      <c r="Y29" s="83">
        <v>298</v>
      </c>
      <c r="Z29" s="98">
        <v>303</v>
      </c>
      <c r="AA29" s="98">
        <v>204</v>
      </c>
      <c r="AB29" s="98">
        <v>277</v>
      </c>
      <c r="AC29" s="98">
        <v>298</v>
      </c>
      <c r="AD29" s="98">
        <v>194</v>
      </c>
      <c r="AE29" s="98">
        <v>165</v>
      </c>
      <c r="AF29" s="45">
        <v>210</v>
      </c>
      <c r="AG29" s="45">
        <v>191</v>
      </c>
      <c r="AH29" s="570">
        <v>195</v>
      </c>
      <c r="AI29" s="598">
        <f t="shared" si="1"/>
        <v>-0.07179487179487179</v>
      </c>
    </row>
    <row r="30" spans="2:35" ht="14.25" thickBot="1">
      <c r="B30" s="247"/>
      <c r="C30" s="248" t="s">
        <v>33</v>
      </c>
      <c r="D30" s="586">
        <v>0</v>
      </c>
      <c r="E30" s="586">
        <v>0</v>
      </c>
      <c r="F30" s="615">
        <v>0</v>
      </c>
      <c r="G30" s="600">
        <v>0</v>
      </c>
      <c r="H30" s="580">
        <v>4</v>
      </c>
      <c r="I30" s="580">
        <v>0</v>
      </c>
      <c r="J30" s="580">
        <v>0</v>
      </c>
      <c r="K30" s="580">
        <v>0</v>
      </c>
      <c r="L30" s="580">
        <v>0</v>
      </c>
      <c r="M30" s="580">
        <v>8</v>
      </c>
      <c r="N30" s="580">
        <v>0</v>
      </c>
      <c r="O30" s="580">
        <v>6</v>
      </c>
      <c r="P30" s="581">
        <f t="shared" si="8"/>
        <v>18</v>
      </c>
      <c r="Q30" s="6"/>
      <c r="R30" s="7"/>
      <c r="S30" s="7"/>
      <c r="T30" s="7"/>
      <c r="U30" s="7"/>
      <c r="V30" s="7"/>
      <c r="W30" s="7"/>
      <c r="X30" s="46">
        <v>76</v>
      </c>
      <c r="Y30" s="84">
        <v>138</v>
      </c>
      <c r="Z30" s="99">
        <v>58</v>
      </c>
      <c r="AA30" s="115">
        <v>63</v>
      </c>
      <c r="AB30" s="115">
        <v>144</v>
      </c>
      <c r="AC30" s="115">
        <v>80</v>
      </c>
      <c r="AD30" s="115">
        <v>52</v>
      </c>
      <c r="AE30" s="115">
        <v>24</v>
      </c>
      <c r="AF30" s="596">
        <v>4</v>
      </c>
      <c r="AG30" s="596">
        <v>18</v>
      </c>
      <c r="AH30" s="573">
        <v>28</v>
      </c>
      <c r="AI30" s="629">
        <f t="shared" si="1"/>
        <v>-0.35714285714285715</v>
      </c>
    </row>
    <row r="31" spans="2:35" ht="14.25" thickTop="1">
      <c r="B31" s="249"/>
      <c r="C31" s="250" t="s">
        <v>75</v>
      </c>
      <c r="D31" s="587">
        <v>20</v>
      </c>
      <c r="E31" s="587">
        <v>70</v>
      </c>
      <c r="F31" s="616">
        <v>31</v>
      </c>
      <c r="G31" s="599">
        <v>23</v>
      </c>
      <c r="H31" s="582">
        <v>15</v>
      </c>
      <c r="I31" s="582">
        <v>39</v>
      </c>
      <c r="J31" s="582">
        <v>41</v>
      </c>
      <c r="K31" s="582">
        <v>42</v>
      </c>
      <c r="L31" s="582">
        <v>38</v>
      </c>
      <c r="M31" s="582">
        <v>49</v>
      </c>
      <c r="N31" s="582">
        <v>24</v>
      </c>
      <c r="O31" s="582">
        <v>60</v>
      </c>
      <c r="P31" s="583">
        <f t="shared" si="8"/>
        <v>452</v>
      </c>
      <c r="Q31" s="4">
        <v>1318</v>
      </c>
      <c r="R31" s="5">
        <v>926</v>
      </c>
      <c r="S31" s="5">
        <v>865</v>
      </c>
      <c r="T31" s="5">
        <v>761</v>
      </c>
      <c r="U31" s="5">
        <v>854</v>
      </c>
      <c r="V31" s="5">
        <v>1066</v>
      </c>
      <c r="W31" s="5">
        <v>886</v>
      </c>
      <c r="X31" s="48">
        <v>851</v>
      </c>
      <c r="Y31" s="85">
        <v>787</v>
      </c>
      <c r="Z31" s="100">
        <v>889</v>
      </c>
      <c r="AA31" s="58">
        <v>766</v>
      </c>
      <c r="AB31" s="58">
        <v>830</v>
      </c>
      <c r="AC31" s="58">
        <v>633</v>
      </c>
      <c r="AD31" s="58">
        <v>692</v>
      </c>
      <c r="AE31" s="58">
        <v>696</v>
      </c>
      <c r="AF31" s="595">
        <v>913</v>
      </c>
      <c r="AG31" s="595">
        <v>513</v>
      </c>
      <c r="AH31" s="571">
        <v>635</v>
      </c>
      <c r="AI31" s="618">
        <f t="shared" si="1"/>
        <v>-0.28818897637795277</v>
      </c>
    </row>
    <row r="32" spans="2:35" ht="13.5">
      <c r="B32" s="191" t="s">
        <v>86</v>
      </c>
      <c r="C32" s="248" t="s">
        <v>77</v>
      </c>
      <c r="D32" s="580">
        <v>20</v>
      </c>
      <c r="E32" s="580">
        <v>48</v>
      </c>
      <c r="F32" s="602">
        <v>31</v>
      </c>
      <c r="G32" s="600">
        <v>23</v>
      </c>
      <c r="H32" s="580">
        <v>15</v>
      </c>
      <c r="I32" s="580">
        <v>39</v>
      </c>
      <c r="J32" s="580">
        <v>29</v>
      </c>
      <c r="K32" s="580">
        <v>32</v>
      </c>
      <c r="L32" s="580">
        <v>29</v>
      </c>
      <c r="M32" s="580">
        <v>49</v>
      </c>
      <c r="N32" s="580">
        <v>24</v>
      </c>
      <c r="O32" s="580">
        <v>26</v>
      </c>
      <c r="P32" s="581">
        <f t="shared" si="8"/>
        <v>365</v>
      </c>
      <c r="Q32" s="6"/>
      <c r="R32" s="7"/>
      <c r="S32" s="7"/>
      <c r="T32" s="7"/>
      <c r="U32" s="7"/>
      <c r="V32" s="7"/>
      <c r="W32" s="7"/>
      <c r="X32" s="45">
        <v>568</v>
      </c>
      <c r="Y32" s="83">
        <v>499</v>
      </c>
      <c r="Z32" s="98">
        <v>569</v>
      </c>
      <c r="AA32" s="98">
        <v>428</v>
      </c>
      <c r="AB32" s="98">
        <v>422</v>
      </c>
      <c r="AC32" s="98">
        <v>441</v>
      </c>
      <c r="AD32" s="98">
        <v>554</v>
      </c>
      <c r="AE32" s="98">
        <v>452</v>
      </c>
      <c r="AF32" s="45">
        <v>494</v>
      </c>
      <c r="AG32" s="45">
        <v>421</v>
      </c>
      <c r="AH32" s="570">
        <v>523</v>
      </c>
      <c r="AI32" s="598">
        <f t="shared" si="1"/>
        <v>-0.30210325047801145</v>
      </c>
    </row>
    <row r="33" spans="2:35" ht="14.25" thickBot="1">
      <c r="B33" s="247"/>
      <c r="C33" s="248" t="s">
        <v>33</v>
      </c>
      <c r="D33" s="586">
        <v>0</v>
      </c>
      <c r="E33" s="586">
        <v>22</v>
      </c>
      <c r="F33" s="615">
        <v>0</v>
      </c>
      <c r="G33" s="600">
        <v>0</v>
      </c>
      <c r="H33" s="580">
        <v>0</v>
      </c>
      <c r="I33" s="580">
        <v>0</v>
      </c>
      <c r="J33" s="580">
        <v>12</v>
      </c>
      <c r="K33" s="580">
        <v>10</v>
      </c>
      <c r="L33" s="580">
        <v>9</v>
      </c>
      <c r="M33" s="580">
        <v>0</v>
      </c>
      <c r="N33" s="580">
        <v>0</v>
      </c>
      <c r="O33" s="580">
        <v>34</v>
      </c>
      <c r="P33" s="581">
        <f t="shared" si="8"/>
        <v>87</v>
      </c>
      <c r="Q33" s="6"/>
      <c r="R33" s="7"/>
      <c r="S33" s="7"/>
      <c r="T33" s="7"/>
      <c r="U33" s="7"/>
      <c r="V33" s="7"/>
      <c r="W33" s="7"/>
      <c r="X33" s="46">
        <v>283</v>
      </c>
      <c r="Y33" s="84">
        <v>288</v>
      </c>
      <c r="Z33" s="99">
        <v>320</v>
      </c>
      <c r="AA33" s="58">
        <v>338</v>
      </c>
      <c r="AB33" s="58">
        <v>408</v>
      </c>
      <c r="AC33" s="58">
        <v>192</v>
      </c>
      <c r="AD33" s="58">
        <v>138</v>
      </c>
      <c r="AE33" s="58">
        <v>244</v>
      </c>
      <c r="AF33" s="595">
        <v>419</v>
      </c>
      <c r="AG33" s="595">
        <v>92</v>
      </c>
      <c r="AH33" s="571">
        <v>112</v>
      </c>
      <c r="AI33" s="627">
        <f t="shared" si="1"/>
        <v>-0.22321428571428573</v>
      </c>
    </row>
    <row r="34" spans="2:35" ht="14.25" thickTop="1">
      <c r="B34" s="249"/>
      <c r="C34" s="250" t="s">
        <v>75</v>
      </c>
      <c r="D34" s="587">
        <v>25</v>
      </c>
      <c r="E34" s="587">
        <v>19</v>
      </c>
      <c r="F34" s="616">
        <v>42</v>
      </c>
      <c r="G34" s="599">
        <v>30</v>
      </c>
      <c r="H34" s="582">
        <v>48</v>
      </c>
      <c r="I34" s="582">
        <v>20</v>
      </c>
      <c r="J34" s="582">
        <v>48</v>
      </c>
      <c r="K34" s="582">
        <v>25</v>
      </c>
      <c r="L34" s="582">
        <v>39</v>
      </c>
      <c r="M34" s="582">
        <v>42</v>
      </c>
      <c r="N34" s="582">
        <v>31</v>
      </c>
      <c r="O34" s="582">
        <v>47</v>
      </c>
      <c r="P34" s="583">
        <f t="shared" si="8"/>
        <v>416</v>
      </c>
      <c r="Q34" s="4">
        <v>592</v>
      </c>
      <c r="R34" s="5">
        <v>651</v>
      </c>
      <c r="S34" s="5">
        <v>517</v>
      </c>
      <c r="T34" s="5">
        <v>472</v>
      </c>
      <c r="U34" s="5">
        <v>583</v>
      </c>
      <c r="V34" s="5">
        <v>613</v>
      </c>
      <c r="W34" s="5">
        <v>484</v>
      </c>
      <c r="X34" s="48">
        <v>394</v>
      </c>
      <c r="Y34" s="85">
        <v>352</v>
      </c>
      <c r="Z34" s="100">
        <v>397</v>
      </c>
      <c r="AA34" s="5">
        <v>388</v>
      </c>
      <c r="AB34" s="5">
        <v>396</v>
      </c>
      <c r="AC34" s="5">
        <v>443</v>
      </c>
      <c r="AD34" s="5">
        <v>262</v>
      </c>
      <c r="AE34" s="5">
        <v>272</v>
      </c>
      <c r="AF34" s="47">
        <v>331</v>
      </c>
      <c r="AG34" s="47">
        <v>428</v>
      </c>
      <c r="AH34" s="572">
        <v>474</v>
      </c>
      <c r="AI34" s="628">
        <f t="shared" si="1"/>
        <v>-0.12236286919831224</v>
      </c>
    </row>
    <row r="35" spans="2:35" ht="13.5">
      <c r="B35" s="191" t="s">
        <v>87</v>
      </c>
      <c r="C35" s="248" t="s">
        <v>77</v>
      </c>
      <c r="D35" s="580">
        <v>25</v>
      </c>
      <c r="E35" s="580">
        <v>19</v>
      </c>
      <c r="F35" s="602">
        <v>42</v>
      </c>
      <c r="G35" s="600">
        <v>30</v>
      </c>
      <c r="H35" s="580">
        <v>48</v>
      </c>
      <c r="I35" s="580">
        <v>20</v>
      </c>
      <c r="J35" s="580">
        <v>48</v>
      </c>
      <c r="K35" s="580">
        <v>25</v>
      </c>
      <c r="L35" s="580">
        <v>39</v>
      </c>
      <c r="M35" s="580">
        <v>38</v>
      </c>
      <c r="N35" s="580">
        <v>31</v>
      </c>
      <c r="O35" s="580">
        <v>47</v>
      </c>
      <c r="P35" s="581">
        <f t="shared" si="8"/>
        <v>412</v>
      </c>
      <c r="Q35" s="6"/>
      <c r="R35" s="7"/>
      <c r="S35" s="7"/>
      <c r="T35" s="7"/>
      <c r="U35" s="7"/>
      <c r="V35" s="7"/>
      <c r="W35" s="7"/>
      <c r="X35" s="45">
        <v>322</v>
      </c>
      <c r="Y35" s="83">
        <v>294</v>
      </c>
      <c r="Z35" s="98">
        <v>301</v>
      </c>
      <c r="AA35" s="98">
        <v>254</v>
      </c>
      <c r="AB35" s="98">
        <v>274</v>
      </c>
      <c r="AC35" s="98">
        <v>310</v>
      </c>
      <c r="AD35" s="98">
        <v>246</v>
      </c>
      <c r="AE35" s="98">
        <v>158</v>
      </c>
      <c r="AF35" s="45">
        <v>317</v>
      </c>
      <c r="AG35" s="45">
        <v>378</v>
      </c>
      <c r="AH35" s="570">
        <v>389</v>
      </c>
      <c r="AI35" s="598">
        <f t="shared" si="1"/>
        <v>0.05912596401028278</v>
      </c>
    </row>
    <row r="36" spans="2:35" ht="14.25" thickBot="1">
      <c r="B36" s="247"/>
      <c r="C36" s="248" t="s">
        <v>33</v>
      </c>
      <c r="D36" s="586">
        <v>0</v>
      </c>
      <c r="E36" s="586">
        <v>0</v>
      </c>
      <c r="F36" s="615">
        <v>0</v>
      </c>
      <c r="G36" s="600">
        <v>0</v>
      </c>
      <c r="H36" s="580">
        <v>0</v>
      </c>
      <c r="I36" s="580">
        <v>0</v>
      </c>
      <c r="J36" s="580">
        <v>0</v>
      </c>
      <c r="K36" s="580">
        <v>0</v>
      </c>
      <c r="L36" s="580">
        <v>0</v>
      </c>
      <c r="M36" s="580">
        <v>4</v>
      </c>
      <c r="N36" s="580">
        <v>0</v>
      </c>
      <c r="O36" s="580">
        <v>0</v>
      </c>
      <c r="P36" s="581">
        <f t="shared" si="8"/>
        <v>4</v>
      </c>
      <c r="Q36" s="6"/>
      <c r="R36" s="7"/>
      <c r="S36" s="7"/>
      <c r="T36" s="7"/>
      <c r="U36" s="7"/>
      <c r="V36" s="7"/>
      <c r="W36" s="7"/>
      <c r="X36" s="46">
        <v>72</v>
      </c>
      <c r="Y36" s="84">
        <v>58</v>
      </c>
      <c r="Z36" s="99">
        <v>96</v>
      </c>
      <c r="AA36" s="115">
        <v>134</v>
      </c>
      <c r="AB36" s="115">
        <v>122</v>
      </c>
      <c r="AC36" s="115">
        <v>133</v>
      </c>
      <c r="AD36" s="115">
        <v>16</v>
      </c>
      <c r="AE36" s="115">
        <v>114</v>
      </c>
      <c r="AF36" s="596">
        <v>14</v>
      </c>
      <c r="AG36" s="596">
        <v>50</v>
      </c>
      <c r="AH36" s="573">
        <v>85</v>
      </c>
      <c r="AI36" s="629">
        <f t="shared" si="1"/>
        <v>-0.9529411764705882</v>
      </c>
    </row>
    <row r="37" spans="2:35" ht="14.25" thickTop="1">
      <c r="B37" s="249"/>
      <c r="C37" s="250" t="s">
        <v>75</v>
      </c>
      <c r="D37" s="587">
        <v>33</v>
      </c>
      <c r="E37" s="587">
        <v>22</v>
      </c>
      <c r="F37" s="616">
        <v>29</v>
      </c>
      <c r="G37" s="599">
        <v>29</v>
      </c>
      <c r="H37" s="582">
        <v>16</v>
      </c>
      <c r="I37" s="582">
        <v>38</v>
      </c>
      <c r="J37" s="582">
        <v>29</v>
      </c>
      <c r="K37" s="582">
        <v>27</v>
      </c>
      <c r="L37" s="582">
        <v>20</v>
      </c>
      <c r="M37" s="582">
        <v>22</v>
      </c>
      <c r="N37" s="582">
        <v>62</v>
      </c>
      <c r="O37" s="582">
        <v>60</v>
      </c>
      <c r="P37" s="583">
        <f t="shared" si="8"/>
        <v>387</v>
      </c>
      <c r="Q37" s="4">
        <v>770</v>
      </c>
      <c r="R37" s="5">
        <v>884</v>
      </c>
      <c r="S37" s="5">
        <v>710</v>
      </c>
      <c r="T37" s="5">
        <v>682</v>
      </c>
      <c r="U37" s="5">
        <v>600</v>
      </c>
      <c r="V37" s="5">
        <v>772</v>
      </c>
      <c r="W37" s="5">
        <v>590</v>
      </c>
      <c r="X37" s="48">
        <v>502</v>
      </c>
      <c r="Y37" s="85">
        <v>392</v>
      </c>
      <c r="Z37" s="100">
        <v>393</v>
      </c>
      <c r="AA37" s="58">
        <v>371</v>
      </c>
      <c r="AB37" s="58">
        <v>354</v>
      </c>
      <c r="AC37" s="58">
        <v>404</v>
      </c>
      <c r="AD37" s="58">
        <v>454</v>
      </c>
      <c r="AE37" s="58">
        <v>375</v>
      </c>
      <c r="AF37" s="595">
        <v>484</v>
      </c>
      <c r="AG37" s="595">
        <v>345</v>
      </c>
      <c r="AH37" s="571">
        <v>264</v>
      </c>
      <c r="AI37" s="618">
        <f t="shared" si="1"/>
        <v>0.4659090909090909</v>
      </c>
    </row>
    <row r="38" spans="2:35" ht="13.5">
      <c r="B38" s="191" t="s">
        <v>88</v>
      </c>
      <c r="C38" s="248" t="s">
        <v>77</v>
      </c>
      <c r="D38" s="580">
        <v>21</v>
      </c>
      <c r="E38" s="580">
        <v>22</v>
      </c>
      <c r="F38" s="602">
        <v>24</v>
      </c>
      <c r="G38" s="600">
        <v>25</v>
      </c>
      <c r="H38" s="580">
        <v>16</v>
      </c>
      <c r="I38" s="580">
        <v>22</v>
      </c>
      <c r="J38" s="580">
        <v>29</v>
      </c>
      <c r="K38" s="580">
        <v>27</v>
      </c>
      <c r="L38" s="580">
        <v>20</v>
      </c>
      <c r="M38" s="580">
        <v>22</v>
      </c>
      <c r="N38" s="580">
        <v>34</v>
      </c>
      <c r="O38" s="580">
        <v>36</v>
      </c>
      <c r="P38" s="581">
        <f t="shared" si="8"/>
        <v>298</v>
      </c>
      <c r="Q38" s="6"/>
      <c r="R38" s="7"/>
      <c r="S38" s="7"/>
      <c r="T38" s="7"/>
      <c r="U38" s="7"/>
      <c r="V38" s="7"/>
      <c r="W38" s="7"/>
      <c r="X38" s="45">
        <v>344</v>
      </c>
      <c r="Y38" s="83">
        <v>351</v>
      </c>
      <c r="Z38" s="98">
        <v>341</v>
      </c>
      <c r="AA38" s="98">
        <v>326</v>
      </c>
      <c r="AB38" s="98">
        <v>292</v>
      </c>
      <c r="AC38" s="98">
        <v>361</v>
      </c>
      <c r="AD38" s="98">
        <v>416</v>
      </c>
      <c r="AE38" s="98">
        <v>311</v>
      </c>
      <c r="AF38" s="45">
        <v>402</v>
      </c>
      <c r="AG38" s="45">
        <v>288</v>
      </c>
      <c r="AH38" s="570">
        <v>252</v>
      </c>
      <c r="AI38" s="598">
        <f t="shared" si="1"/>
        <v>0.18253968253968253</v>
      </c>
    </row>
    <row r="39" spans="2:35" ht="14.25" thickBot="1">
      <c r="B39" s="247"/>
      <c r="C39" s="248" t="s">
        <v>33</v>
      </c>
      <c r="D39" s="586">
        <v>12</v>
      </c>
      <c r="E39" s="586">
        <v>0</v>
      </c>
      <c r="F39" s="615">
        <v>5</v>
      </c>
      <c r="G39" s="600">
        <v>4</v>
      </c>
      <c r="H39" s="580">
        <v>0</v>
      </c>
      <c r="I39" s="580">
        <v>16</v>
      </c>
      <c r="J39" s="580">
        <v>0</v>
      </c>
      <c r="K39" s="580">
        <v>0</v>
      </c>
      <c r="L39" s="580">
        <v>0</v>
      </c>
      <c r="M39" s="580">
        <v>0</v>
      </c>
      <c r="N39" s="580">
        <v>28</v>
      </c>
      <c r="O39" s="580">
        <v>24</v>
      </c>
      <c r="P39" s="581">
        <f t="shared" si="8"/>
        <v>89</v>
      </c>
      <c r="Q39" s="6"/>
      <c r="R39" s="7"/>
      <c r="S39" s="7"/>
      <c r="T39" s="7"/>
      <c r="U39" s="7"/>
      <c r="V39" s="7"/>
      <c r="W39" s="7"/>
      <c r="X39" s="46">
        <v>158</v>
      </c>
      <c r="Y39" s="84">
        <v>41</v>
      </c>
      <c r="Z39" s="99">
        <v>52</v>
      </c>
      <c r="AA39" s="58">
        <v>45</v>
      </c>
      <c r="AB39" s="58">
        <v>62</v>
      </c>
      <c r="AC39" s="58">
        <v>43</v>
      </c>
      <c r="AD39" s="58">
        <v>38</v>
      </c>
      <c r="AE39" s="58">
        <v>64</v>
      </c>
      <c r="AF39" s="595">
        <v>82</v>
      </c>
      <c r="AG39" s="595">
        <v>57</v>
      </c>
      <c r="AH39" s="571">
        <v>12</v>
      </c>
      <c r="AI39" s="627">
        <f t="shared" si="1"/>
        <v>6.416666666666667</v>
      </c>
    </row>
    <row r="40" spans="2:35" ht="14.25" thickTop="1">
      <c r="B40" s="249"/>
      <c r="C40" s="250" t="s">
        <v>75</v>
      </c>
      <c r="D40" s="587">
        <v>10</v>
      </c>
      <c r="E40" s="587">
        <v>12</v>
      </c>
      <c r="F40" s="616">
        <v>9</v>
      </c>
      <c r="G40" s="599">
        <v>16</v>
      </c>
      <c r="H40" s="582">
        <v>36</v>
      </c>
      <c r="I40" s="582">
        <v>18</v>
      </c>
      <c r="J40" s="582">
        <v>21</v>
      </c>
      <c r="K40" s="582">
        <v>21</v>
      </c>
      <c r="L40" s="582">
        <v>14</v>
      </c>
      <c r="M40" s="582">
        <v>21</v>
      </c>
      <c r="N40" s="582">
        <v>15</v>
      </c>
      <c r="O40" s="582">
        <v>11</v>
      </c>
      <c r="P40" s="583">
        <f t="shared" si="8"/>
        <v>204</v>
      </c>
      <c r="Q40" s="4">
        <v>562</v>
      </c>
      <c r="R40" s="5">
        <v>449</v>
      </c>
      <c r="S40" s="5">
        <v>516</v>
      </c>
      <c r="T40" s="5">
        <v>523</v>
      </c>
      <c r="U40" s="5">
        <v>463</v>
      </c>
      <c r="V40" s="5">
        <v>630</v>
      </c>
      <c r="W40" s="5">
        <v>525</v>
      </c>
      <c r="X40" s="48">
        <v>381</v>
      </c>
      <c r="Y40" s="85">
        <v>337</v>
      </c>
      <c r="Z40" s="100">
        <v>374</v>
      </c>
      <c r="AA40" s="5">
        <v>315</v>
      </c>
      <c r="AB40" s="5">
        <v>289</v>
      </c>
      <c r="AC40" s="5">
        <v>261</v>
      </c>
      <c r="AD40" s="5">
        <v>212</v>
      </c>
      <c r="AE40" s="5">
        <v>315</v>
      </c>
      <c r="AF40" s="47">
        <v>347</v>
      </c>
      <c r="AG40" s="47">
        <v>251</v>
      </c>
      <c r="AH40" s="572">
        <v>335</v>
      </c>
      <c r="AI40" s="628">
        <f t="shared" si="1"/>
        <v>-0.39104477611940297</v>
      </c>
    </row>
    <row r="41" spans="2:35" ht="13.5">
      <c r="B41" s="191" t="s">
        <v>89</v>
      </c>
      <c r="C41" s="248" t="s">
        <v>77</v>
      </c>
      <c r="D41" s="580">
        <v>10</v>
      </c>
      <c r="E41" s="580">
        <v>12</v>
      </c>
      <c r="F41" s="602">
        <v>9</v>
      </c>
      <c r="G41" s="600">
        <v>16</v>
      </c>
      <c r="H41" s="580">
        <v>36</v>
      </c>
      <c r="I41" s="580">
        <v>18</v>
      </c>
      <c r="J41" s="580">
        <v>19</v>
      </c>
      <c r="K41" s="580">
        <v>21</v>
      </c>
      <c r="L41" s="580">
        <v>14</v>
      </c>
      <c r="M41" s="580">
        <v>21</v>
      </c>
      <c r="N41" s="580">
        <v>15</v>
      </c>
      <c r="O41" s="580">
        <v>11</v>
      </c>
      <c r="P41" s="581">
        <f t="shared" si="8"/>
        <v>202</v>
      </c>
      <c r="Q41" s="6"/>
      <c r="R41" s="7"/>
      <c r="S41" s="7"/>
      <c r="T41" s="7"/>
      <c r="U41" s="7"/>
      <c r="V41" s="7"/>
      <c r="W41" s="7"/>
      <c r="X41" s="45">
        <v>309</v>
      </c>
      <c r="Y41" s="83">
        <v>277</v>
      </c>
      <c r="Z41" s="98">
        <v>274</v>
      </c>
      <c r="AA41" s="98">
        <v>225</v>
      </c>
      <c r="AB41" s="98">
        <v>207</v>
      </c>
      <c r="AC41" s="98">
        <v>237</v>
      </c>
      <c r="AD41" s="98">
        <v>210</v>
      </c>
      <c r="AE41" s="98">
        <v>238</v>
      </c>
      <c r="AF41" s="45">
        <v>307</v>
      </c>
      <c r="AG41" s="45">
        <v>218</v>
      </c>
      <c r="AH41" s="570">
        <v>263</v>
      </c>
      <c r="AI41" s="598">
        <f t="shared" si="1"/>
        <v>-0.23193916349809887</v>
      </c>
    </row>
    <row r="42" spans="2:35" ht="14.25" thickBot="1">
      <c r="B42" s="247"/>
      <c r="C42" s="248" t="s">
        <v>33</v>
      </c>
      <c r="D42" s="586">
        <v>0</v>
      </c>
      <c r="E42" s="586">
        <v>0</v>
      </c>
      <c r="F42" s="615">
        <v>0</v>
      </c>
      <c r="G42" s="600">
        <v>0</v>
      </c>
      <c r="H42" s="580">
        <v>0</v>
      </c>
      <c r="I42" s="580">
        <v>0</v>
      </c>
      <c r="J42" s="580">
        <v>2</v>
      </c>
      <c r="K42" s="580">
        <v>0</v>
      </c>
      <c r="L42" s="580">
        <v>0</v>
      </c>
      <c r="M42" s="580">
        <v>0</v>
      </c>
      <c r="N42" s="580">
        <v>0</v>
      </c>
      <c r="O42" s="580">
        <v>0</v>
      </c>
      <c r="P42" s="581">
        <f t="shared" si="8"/>
        <v>2</v>
      </c>
      <c r="Q42" s="6"/>
      <c r="R42" s="7"/>
      <c r="S42" s="7"/>
      <c r="T42" s="7"/>
      <c r="U42" s="7"/>
      <c r="V42" s="7"/>
      <c r="W42" s="7"/>
      <c r="X42" s="46">
        <v>72</v>
      </c>
      <c r="Y42" s="84">
        <v>60</v>
      </c>
      <c r="Z42" s="99">
        <v>100</v>
      </c>
      <c r="AA42" s="115">
        <v>90</v>
      </c>
      <c r="AB42" s="115">
        <v>82</v>
      </c>
      <c r="AC42" s="115">
        <v>24</v>
      </c>
      <c r="AD42" s="115">
        <v>2</v>
      </c>
      <c r="AE42" s="115">
        <v>77</v>
      </c>
      <c r="AF42" s="596">
        <v>40</v>
      </c>
      <c r="AG42" s="596">
        <v>33</v>
      </c>
      <c r="AH42" s="573">
        <v>72</v>
      </c>
      <c r="AI42" s="629">
        <f t="shared" si="1"/>
        <v>-0.9722222222222222</v>
      </c>
    </row>
    <row r="43" spans="2:35" ht="14.25" thickTop="1">
      <c r="B43" s="249"/>
      <c r="C43" s="250" t="s">
        <v>75</v>
      </c>
      <c r="D43" s="587">
        <v>19</v>
      </c>
      <c r="E43" s="587">
        <v>34</v>
      </c>
      <c r="F43" s="616">
        <v>18</v>
      </c>
      <c r="G43" s="599">
        <v>17</v>
      </c>
      <c r="H43" s="582">
        <v>37</v>
      </c>
      <c r="I43" s="582">
        <v>16</v>
      </c>
      <c r="J43" s="582">
        <v>18</v>
      </c>
      <c r="K43" s="582">
        <v>25</v>
      </c>
      <c r="L43" s="582">
        <v>26</v>
      </c>
      <c r="M43" s="582">
        <v>22</v>
      </c>
      <c r="N43" s="582">
        <v>23</v>
      </c>
      <c r="O43" s="582">
        <v>29</v>
      </c>
      <c r="P43" s="583">
        <f t="shared" si="8"/>
        <v>284</v>
      </c>
      <c r="Q43" s="4">
        <v>631</v>
      </c>
      <c r="R43" s="5">
        <v>604</v>
      </c>
      <c r="S43" s="5">
        <v>521</v>
      </c>
      <c r="T43" s="5">
        <v>605</v>
      </c>
      <c r="U43" s="5">
        <v>620</v>
      </c>
      <c r="V43" s="5">
        <v>646</v>
      </c>
      <c r="W43" s="5">
        <v>545</v>
      </c>
      <c r="X43" s="48">
        <v>468</v>
      </c>
      <c r="Y43" s="85">
        <v>399</v>
      </c>
      <c r="Z43" s="100">
        <v>368</v>
      </c>
      <c r="AA43" s="58">
        <v>313</v>
      </c>
      <c r="AB43" s="58">
        <v>371</v>
      </c>
      <c r="AC43" s="58">
        <v>281</v>
      </c>
      <c r="AD43" s="58">
        <v>287</v>
      </c>
      <c r="AE43" s="58">
        <v>322</v>
      </c>
      <c r="AF43" s="595">
        <v>340</v>
      </c>
      <c r="AG43" s="595">
        <v>284</v>
      </c>
      <c r="AH43" s="571">
        <v>335</v>
      </c>
      <c r="AI43" s="618">
        <f t="shared" si="1"/>
        <v>-0.15223880597014924</v>
      </c>
    </row>
    <row r="44" spans="2:35" ht="13.5">
      <c r="B44" s="191" t="s">
        <v>90</v>
      </c>
      <c r="C44" s="248" t="s">
        <v>77</v>
      </c>
      <c r="D44" s="580">
        <v>9</v>
      </c>
      <c r="E44" s="580">
        <v>34</v>
      </c>
      <c r="F44" s="602">
        <v>18</v>
      </c>
      <c r="G44" s="600">
        <v>17</v>
      </c>
      <c r="H44" s="580">
        <v>19</v>
      </c>
      <c r="I44" s="580">
        <v>16</v>
      </c>
      <c r="J44" s="580">
        <v>18</v>
      </c>
      <c r="K44" s="580">
        <v>25</v>
      </c>
      <c r="L44" s="580">
        <v>26</v>
      </c>
      <c r="M44" s="580">
        <v>22</v>
      </c>
      <c r="N44" s="580">
        <v>23</v>
      </c>
      <c r="O44" s="580">
        <v>29</v>
      </c>
      <c r="P44" s="581">
        <f t="shared" si="8"/>
        <v>256</v>
      </c>
      <c r="Q44" s="6"/>
      <c r="R44" s="7"/>
      <c r="S44" s="7"/>
      <c r="T44" s="7"/>
      <c r="U44" s="7"/>
      <c r="V44" s="7"/>
      <c r="W44" s="7"/>
      <c r="X44" s="45">
        <v>345</v>
      </c>
      <c r="Y44" s="83">
        <v>363</v>
      </c>
      <c r="Z44" s="98">
        <v>307</v>
      </c>
      <c r="AA44" s="98">
        <v>235</v>
      </c>
      <c r="AB44" s="98">
        <v>261</v>
      </c>
      <c r="AC44" s="98">
        <v>264</v>
      </c>
      <c r="AD44" s="98">
        <v>275</v>
      </c>
      <c r="AE44" s="98">
        <v>291</v>
      </c>
      <c r="AF44" s="45">
        <v>281</v>
      </c>
      <c r="AG44" s="45">
        <v>279</v>
      </c>
      <c r="AH44" s="570">
        <v>335</v>
      </c>
      <c r="AI44" s="598">
        <f t="shared" si="1"/>
        <v>-0.23582089552238805</v>
      </c>
    </row>
    <row r="45" spans="2:35" ht="14.25" thickBot="1">
      <c r="B45" s="251"/>
      <c r="C45" s="252" t="s">
        <v>33</v>
      </c>
      <c r="D45" s="586">
        <v>10</v>
      </c>
      <c r="E45" s="586">
        <v>0</v>
      </c>
      <c r="F45" s="615">
        <v>0</v>
      </c>
      <c r="G45" s="606">
        <v>0</v>
      </c>
      <c r="H45" s="588">
        <v>18</v>
      </c>
      <c r="I45" s="588">
        <v>0</v>
      </c>
      <c r="J45" s="588">
        <v>0</v>
      </c>
      <c r="K45" s="588">
        <v>0</v>
      </c>
      <c r="L45" s="588">
        <v>0</v>
      </c>
      <c r="M45" s="588">
        <v>0</v>
      </c>
      <c r="N45" s="588">
        <v>0</v>
      </c>
      <c r="O45" s="588">
        <v>0</v>
      </c>
      <c r="P45" s="589">
        <f t="shared" si="8"/>
        <v>28</v>
      </c>
      <c r="Q45" s="34"/>
      <c r="R45" s="33"/>
      <c r="S45" s="33"/>
      <c r="T45" s="33"/>
      <c r="U45" s="33"/>
      <c r="V45" s="33"/>
      <c r="W45" s="33"/>
      <c r="X45" s="103">
        <v>123</v>
      </c>
      <c r="Y45" s="104">
        <v>36</v>
      </c>
      <c r="Z45" s="33">
        <v>61</v>
      </c>
      <c r="AA45" s="99">
        <v>78</v>
      </c>
      <c r="AB45" s="99">
        <v>110</v>
      </c>
      <c r="AC45" s="99">
        <v>17</v>
      </c>
      <c r="AD45" s="99">
        <v>12</v>
      </c>
      <c r="AE45" s="99">
        <v>31</v>
      </c>
      <c r="AF45" s="46">
        <v>59</v>
      </c>
      <c r="AG45" s="46">
        <v>5</v>
      </c>
      <c r="AH45" s="631">
        <v>0</v>
      </c>
      <c r="AI45" s="855" t="s">
        <v>202</v>
      </c>
    </row>
    <row r="46" spans="2:35" ht="14.25" thickTop="1">
      <c r="B46" s="249"/>
      <c r="C46" s="250" t="s">
        <v>75</v>
      </c>
      <c r="D46" s="584">
        <v>69</v>
      </c>
      <c r="E46" s="584">
        <v>16</v>
      </c>
      <c r="F46" s="614">
        <v>58</v>
      </c>
      <c r="G46" s="599">
        <v>2</v>
      </c>
      <c r="H46" s="582">
        <v>28</v>
      </c>
      <c r="I46" s="582">
        <v>21</v>
      </c>
      <c r="J46" s="582">
        <v>30</v>
      </c>
      <c r="K46" s="582">
        <v>34</v>
      </c>
      <c r="L46" s="582">
        <v>14</v>
      </c>
      <c r="M46" s="582">
        <v>30</v>
      </c>
      <c r="N46" s="582">
        <v>29</v>
      </c>
      <c r="O46" s="582">
        <v>41</v>
      </c>
      <c r="P46" s="583">
        <f t="shared" si="8"/>
        <v>372</v>
      </c>
      <c r="Q46" s="4"/>
      <c r="R46" s="5"/>
      <c r="S46" s="5"/>
      <c r="T46" s="5"/>
      <c r="U46" s="5"/>
      <c r="V46" s="5"/>
      <c r="W46" s="5"/>
      <c r="X46" s="48"/>
      <c r="Y46" s="85"/>
      <c r="Z46" s="100"/>
      <c r="AA46" s="58"/>
      <c r="AB46" s="58"/>
      <c r="AC46" s="58"/>
      <c r="AD46" s="58"/>
      <c r="AE46" s="58"/>
      <c r="AF46" s="595">
        <v>418</v>
      </c>
      <c r="AG46" s="595">
        <v>347</v>
      </c>
      <c r="AH46" s="571">
        <v>365</v>
      </c>
      <c r="AI46" s="618">
        <f t="shared" si="1"/>
        <v>0.019178082191780823</v>
      </c>
    </row>
    <row r="47" spans="2:35" ht="13.5">
      <c r="B47" s="191" t="s">
        <v>178</v>
      </c>
      <c r="C47" s="248" t="s">
        <v>77</v>
      </c>
      <c r="D47" s="590">
        <v>48</v>
      </c>
      <c r="E47" s="590">
        <v>16</v>
      </c>
      <c r="F47" s="590">
        <v>42</v>
      </c>
      <c r="G47" s="600">
        <v>2</v>
      </c>
      <c r="H47" s="580">
        <v>28</v>
      </c>
      <c r="I47" s="580">
        <v>21</v>
      </c>
      <c r="J47" s="580">
        <v>30</v>
      </c>
      <c r="K47" s="580">
        <v>34</v>
      </c>
      <c r="L47" s="580">
        <v>14</v>
      </c>
      <c r="M47" s="580">
        <v>22</v>
      </c>
      <c r="N47" s="580">
        <v>23</v>
      </c>
      <c r="O47" s="580">
        <v>41</v>
      </c>
      <c r="P47" s="581">
        <f t="shared" si="8"/>
        <v>321</v>
      </c>
      <c r="Q47" s="6"/>
      <c r="R47" s="7"/>
      <c r="S47" s="7"/>
      <c r="T47" s="7"/>
      <c r="U47" s="7"/>
      <c r="V47" s="7"/>
      <c r="W47" s="7"/>
      <c r="X47" s="45"/>
      <c r="Y47" s="83"/>
      <c r="Z47" s="98"/>
      <c r="AA47" s="98"/>
      <c r="AB47" s="98"/>
      <c r="AC47" s="98"/>
      <c r="AD47" s="98"/>
      <c r="AE47" s="98"/>
      <c r="AF47" s="45">
        <v>320</v>
      </c>
      <c r="AG47" s="45">
        <v>294</v>
      </c>
      <c r="AH47" s="570">
        <v>311</v>
      </c>
      <c r="AI47" s="598">
        <f t="shared" si="1"/>
        <v>0.03215434083601286</v>
      </c>
    </row>
    <row r="48" spans="2:35" ht="14.25" thickBot="1">
      <c r="B48" s="251"/>
      <c r="C48" s="252" t="s">
        <v>33</v>
      </c>
      <c r="D48" s="633">
        <v>21</v>
      </c>
      <c r="E48" s="633">
        <v>0</v>
      </c>
      <c r="F48" s="633">
        <v>16</v>
      </c>
      <c r="G48" s="634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8</v>
      </c>
      <c r="N48" s="635">
        <v>6</v>
      </c>
      <c r="O48" s="635">
        <v>0</v>
      </c>
      <c r="P48" s="589">
        <f t="shared" si="8"/>
        <v>51</v>
      </c>
      <c r="Q48" s="34"/>
      <c r="R48" s="33"/>
      <c r="S48" s="33"/>
      <c r="T48" s="33"/>
      <c r="U48" s="33"/>
      <c r="V48" s="33"/>
      <c r="W48" s="33"/>
      <c r="X48" s="103"/>
      <c r="Y48" s="104"/>
      <c r="Z48" s="33"/>
      <c r="AA48" s="116"/>
      <c r="AB48" s="116"/>
      <c r="AC48" s="116"/>
      <c r="AD48" s="116"/>
      <c r="AE48" s="116"/>
      <c r="AF48" s="443">
        <v>98</v>
      </c>
      <c r="AG48" s="443">
        <v>53</v>
      </c>
      <c r="AH48" s="574">
        <v>54</v>
      </c>
      <c r="AI48" s="636">
        <f t="shared" si="1"/>
        <v>-0.05555555555555555</v>
      </c>
    </row>
    <row r="49" spans="2:35" ht="15" hidden="1" thickBot="1" thickTop="1">
      <c r="B49" s="251"/>
      <c r="C49" s="457" t="s">
        <v>33</v>
      </c>
      <c r="D49" s="575"/>
      <c r="E49" s="575"/>
      <c r="F49" s="576"/>
      <c r="G49" s="459"/>
      <c r="H49" s="458"/>
      <c r="I49" s="458"/>
      <c r="J49" s="458"/>
      <c r="K49" s="458"/>
      <c r="L49" s="458"/>
      <c r="M49" s="458"/>
      <c r="N49" s="458"/>
      <c r="O49" s="458"/>
      <c r="P49" s="116">
        <f>SUM(D49:O49)</f>
        <v>0</v>
      </c>
      <c r="Q49" s="440"/>
      <c r="R49" s="116"/>
      <c r="S49" s="116"/>
      <c r="T49" s="116"/>
      <c r="U49" s="116"/>
      <c r="V49" s="116"/>
      <c r="W49" s="117"/>
      <c r="X49" s="460">
        <v>189</v>
      </c>
      <c r="Y49" s="461">
        <v>175</v>
      </c>
      <c r="Z49" s="117">
        <v>139</v>
      </c>
      <c r="AA49" s="117">
        <v>359</v>
      </c>
      <c r="AB49" s="117">
        <v>306</v>
      </c>
      <c r="AC49" s="102">
        <v>240</v>
      </c>
      <c r="AD49" s="385"/>
      <c r="AE49" s="385"/>
      <c r="AF49" s="385"/>
      <c r="AG49" s="385"/>
      <c r="AH49" s="385"/>
      <c r="AI49" s="462">
        <f>(P49-AC49)/AC49</f>
        <v>-1</v>
      </c>
    </row>
    <row r="50" ht="14.25" customHeight="1" thickTop="1"/>
    <row r="82" spans="4:6" ht="14.25" customHeight="1">
      <c r="D82" s="31">
        <v>69</v>
      </c>
      <c r="E82" s="31">
        <v>16</v>
      </c>
      <c r="F82" s="31">
        <v>58</v>
      </c>
    </row>
    <row r="83" spans="4:6" ht="14.25" customHeight="1">
      <c r="D83" s="31">
        <v>48</v>
      </c>
      <c r="E83" s="31">
        <v>16</v>
      </c>
      <c r="F83" s="31">
        <v>42</v>
      </c>
    </row>
    <row r="84" spans="4:6" ht="14.25" customHeight="1">
      <c r="D84" s="31">
        <v>21</v>
      </c>
      <c r="E84" s="31">
        <v>0</v>
      </c>
      <c r="F84" s="31">
        <v>16</v>
      </c>
    </row>
  </sheetData>
  <sheetProtection/>
  <mergeCells count="2">
    <mergeCell ref="B2:C2"/>
    <mergeCell ref="AA1:AI1"/>
  </mergeCells>
  <printOptions/>
  <pageMargins left="0.25" right="0.2" top="0.7086614173228347" bottom="0.2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4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69" sqref="I69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9" customWidth="1"/>
    <col min="6" max="6" width="6.125" style="10" customWidth="1"/>
    <col min="7" max="7" width="7.375" style="9" customWidth="1"/>
    <col min="8" max="8" width="5.625" style="10" customWidth="1"/>
    <col min="9" max="9" width="7.125" style="0" customWidth="1"/>
    <col min="10" max="10" width="8.375" style="9" customWidth="1"/>
    <col min="11" max="11" width="6.375" style="10" customWidth="1"/>
    <col min="12" max="12" width="7.375" style="9" customWidth="1"/>
    <col min="13" max="13" width="7.875" style="9" customWidth="1"/>
    <col min="14" max="14" width="6.875" style="0" hidden="1" customWidth="1"/>
    <col min="15" max="15" width="6.125" style="9" customWidth="1"/>
    <col min="16" max="16" width="7.00390625" style="9" customWidth="1"/>
    <col min="17" max="17" width="4.50390625" style="0" hidden="1" customWidth="1"/>
    <col min="18" max="18" width="6.375" style="0" customWidth="1"/>
    <col min="19" max="19" width="6.50390625" style="9" customWidth="1"/>
    <col min="20" max="20" width="7.75390625" style="0" hidden="1" customWidth="1"/>
    <col min="21" max="21" width="6.125" style="9" customWidth="1"/>
    <col min="22" max="22" width="7.00390625" style="9" customWidth="1"/>
    <col min="23" max="23" width="4.125" style="0" hidden="1" customWidth="1"/>
    <col min="24" max="24" width="6.875" style="9" customWidth="1"/>
    <col min="25" max="25" width="8.25390625" style="9" customWidth="1"/>
    <col min="26" max="26" width="9.25390625" style="0" hidden="1" customWidth="1"/>
    <col min="27" max="27" width="7.25390625" style="9" customWidth="1"/>
    <col min="28" max="28" width="7.00390625" style="9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50" customFormat="1" ht="18" customHeight="1" thickBot="1">
      <c r="B1" s="50" t="s">
        <v>20</v>
      </c>
      <c r="E1" s="53"/>
      <c r="F1" s="54"/>
      <c r="G1" s="53"/>
      <c r="H1" s="55"/>
      <c r="J1" s="56"/>
      <c r="K1" s="54"/>
      <c r="L1" s="53"/>
      <c r="M1" s="53"/>
      <c r="O1" s="53"/>
      <c r="P1" s="53"/>
      <c r="S1" s="53"/>
      <c r="U1" s="53"/>
      <c r="V1" s="53"/>
      <c r="X1" s="53"/>
      <c r="Y1" s="53"/>
      <c r="AA1" s="53"/>
      <c r="AB1" s="57"/>
      <c r="AD1" s="827" t="s">
        <v>137</v>
      </c>
      <c r="AE1" s="827"/>
    </row>
    <row r="2" spans="2:31" ht="15.75" customHeight="1">
      <c r="B2" s="663"/>
      <c r="C2" s="664"/>
      <c r="D2" s="665"/>
      <c r="E2" s="666"/>
      <c r="F2" s="667"/>
      <c r="G2" s="832" t="s">
        <v>116</v>
      </c>
      <c r="H2" s="830"/>
      <c r="I2" s="830"/>
      <c r="J2" s="830"/>
      <c r="K2" s="833"/>
      <c r="L2" s="830" t="s">
        <v>106</v>
      </c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668"/>
      <c r="X2" s="829" t="s">
        <v>115</v>
      </c>
      <c r="Y2" s="830"/>
      <c r="Z2" s="830"/>
      <c r="AA2" s="830"/>
      <c r="AB2" s="831"/>
      <c r="AC2" s="669"/>
      <c r="AD2" s="835" t="s">
        <v>21</v>
      </c>
      <c r="AE2" s="836"/>
    </row>
    <row r="3" spans="2:31" ht="15.75" customHeight="1">
      <c r="B3" s="824" t="s">
        <v>22</v>
      </c>
      <c r="C3" s="825"/>
      <c r="D3" s="826"/>
      <c r="E3" s="823" t="s">
        <v>23</v>
      </c>
      <c r="F3" s="823"/>
      <c r="G3" s="818" t="s">
        <v>2</v>
      </c>
      <c r="H3" s="819"/>
      <c r="I3" s="820"/>
      <c r="J3" s="821" t="s">
        <v>12</v>
      </c>
      <c r="K3" s="822"/>
      <c r="L3" s="819" t="s">
        <v>24</v>
      </c>
      <c r="M3" s="819"/>
      <c r="N3" s="297" t="s">
        <v>25</v>
      </c>
      <c r="O3" s="821" t="s">
        <v>26</v>
      </c>
      <c r="P3" s="819"/>
      <c r="Q3" s="297" t="s">
        <v>27</v>
      </c>
      <c r="R3" s="816" t="s">
        <v>28</v>
      </c>
      <c r="S3" s="817"/>
      <c r="T3" s="297" t="s">
        <v>29</v>
      </c>
      <c r="U3" s="821" t="s">
        <v>30</v>
      </c>
      <c r="V3" s="819"/>
      <c r="W3" s="297" t="s">
        <v>31</v>
      </c>
      <c r="X3" s="834" t="s">
        <v>104</v>
      </c>
      <c r="Y3" s="820"/>
      <c r="Z3" s="298" t="s">
        <v>32</v>
      </c>
      <c r="AA3" s="821" t="s">
        <v>33</v>
      </c>
      <c r="AB3" s="828"/>
      <c r="AC3" s="283" t="s">
        <v>34</v>
      </c>
      <c r="AD3" s="340" t="s">
        <v>6</v>
      </c>
      <c r="AE3" s="341" t="s">
        <v>7</v>
      </c>
    </row>
    <row r="4" spans="2:31" ht="15.75" customHeight="1" thickBot="1">
      <c r="B4" s="670"/>
      <c r="C4" s="292"/>
      <c r="D4" s="262"/>
      <c r="E4" s="299" t="s">
        <v>11</v>
      </c>
      <c r="F4" s="300" t="s">
        <v>9</v>
      </c>
      <c r="G4" s="351" t="s">
        <v>11</v>
      </c>
      <c r="H4" s="300" t="s">
        <v>9</v>
      </c>
      <c r="I4" s="298" t="s">
        <v>35</v>
      </c>
      <c r="J4" s="302" t="s">
        <v>10</v>
      </c>
      <c r="K4" s="352" t="s">
        <v>9</v>
      </c>
      <c r="L4" s="299" t="s">
        <v>11</v>
      </c>
      <c r="M4" s="302" t="s">
        <v>12</v>
      </c>
      <c r="N4" s="298" t="s">
        <v>36</v>
      </c>
      <c r="O4" s="302" t="s">
        <v>11</v>
      </c>
      <c r="P4" s="302" t="s">
        <v>12</v>
      </c>
      <c r="Q4" s="298" t="s">
        <v>36</v>
      </c>
      <c r="R4" s="298" t="s">
        <v>11</v>
      </c>
      <c r="S4" s="302" t="s">
        <v>12</v>
      </c>
      <c r="T4" s="298" t="s">
        <v>36</v>
      </c>
      <c r="U4" s="302" t="s">
        <v>11</v>
      </c>
      <c r="V4" s="302" t="s">
        <v>12</v>
      </c>
      <c r="W4" s="298" t="s">
        <v>36</v>
      </c>
      <c r="X4" s="301" t="s">
        <v>11</v>
      </c>
      <c r="Y4" s="302" t="s">
        <v>12</v>
      </c>
      <c r="Z4" s="298" t="s">
        <v>36</v>
      </c>
      <c r="AA4" s="302" t="s">
        <v>11</v>
      </c>
      <c r="AB4" s="302" t="s">
        <v>12</v>
      </c>
      <c r="AC4" s="283" t="s">
        <v>36</v>
      </c>
      <c r="AD4" s="340" t="s">
        <v>37</v>
      </c>
      <c r="AE4" s="341" t="s">
        <v>38</v>
      </c>
    </row>
    <row r="5" spans="2:31" ht="15.75" customHeight="1">
      <c r="B5" s="359" t="s">
        <v>39</v>
      </c>
      <c r="C5" s="360">
        <v>56</v>
      </c>
      <c r="D5" s="361" t="s">
        <v>153</v>
      </c>
      <c r="E5" s="107">
        <v>1151699</v>
      </c>
      <c r="F5" s="11" t="s">
        <v>40</v>
      </c>
      <c r="G5" s="353">
        <f aca="true" t="shared" si="0" ref="G5:G22">L5+O5+R5+U5</f>
        <v>16480</v>
      </c>
      <c r="H5" s="11" t="s">
        <v>40</v>
      </c>
      <c r="I5" s="13">
        <f aca="true" t="shared" si="1" ref="I5:I22">G5/E5</f>
        <v>0.014309294355556444</v>
      </c>
      <c r="J5" s="14">
        <f aca="true" t="shared" si="2" ref="J5:J22">M5+P5+S5+V5</f>
        <v>1628050</v>
      </c>
      <c r="K5" s="354" t="s">
        <v>40</v>
      </c>
      <c r="L5" s="107">
        <v>10884</v>
      </c>
      <c r="M5" s="14">
        <v>1275438</v>
      </c>
      <c r="N5" s="123">
        <f aca="true" t="shared" si="3" ref="N5:N23">M5/L5</f>
        <v>117.18467475192944</v>
      </c>
      <c r="O5" s="14">
        <v>3754</v>
      </c>
      <c r="P5" s="14">
        <v>201378</v>
      </c>
      <c r="Q5" s="123">
        <f aca="true" t="shared" si="4" ref="Q5:Q23">P5/O5</f>
        <v>53.643580181140116</v>
      </c>
      <c r="R5" s="15">
        <v>469</v>
      </c>
      <c r="S5" s="14">
        <v>40667</v>
      </c>
      <c r="T5" s="123">
        <f aca="true" t="shared" si="5" ref="T5:T24">S5/R5</f>
        <v>86.71002132196162</v>
      </c>
      <c r="U5" s="14">
        <v>1373</v>
      </c>
      <c r="V5" s="14">
        <v>110567</v>
      </c>
      <c r="W5" s="123">
        <f aca="true" t="shared" si="6" ref="W5:W23">V5/U5</f>
        <v>80.52949745083758</v>
      </c>
      <c r="X5" s="12">
        <v>13428</v>
      </c>
      <c r="Y5" s="14">
        <v>1460827</v>
      </c>
      <c r="Z5" s="123">
        <f aca="true" t="shared" si="7" ref="Z5:Z23">Y5/X5</f>
        <v>108.78961870717903</v>
      </c>
      <c r="AA5" s="14">
        <v>3052</v>
      </c>
      <c r="AB5" s="14">
        <v>167223</v>
      </c>
      <c r="AC5" s="127">
        <f aca="true" t="shared" si="8" ref="AC5:AC22">AB5/AA5</f>
        <v>54.79128440366973</v>
      </c>
      <c r="AD5" s="342">
        <f aca="true" t="shared" si="9" ref="AD5:AD15">(L5+U5)/G5</f>
        <v>0.74375</v>
      </c>
      <c r="AE5" s="343">
        <f aca="true" t="shared" si="10" ref="AE5:AE15">1-AD5</f>
        <v>0.25625</v>
      </c>
    </row>
    <row r="6" spans="2:31" ht="15.75" customHeight="1">
      <c r="B6" s="362" t="s">
        <v>39</v>
      </c>
      <c r="C6" s="293">
        <v>57</v>
      </c>
      <c r="D6" s="363" t="s">
        <v>22</v>
      </c>
      <c r="E6" s="108">
        <v>1146149</v>
      </c>
      <c r="F6" s="16">
        <f aca="true" t="shared" si="11" ref="F6:F22">(E6-E5)/E5</f>
        <v>-0.0048189674559064475</v>
      </c>
      <c r="G6" s="330">
        <f t="shared" si="0"/>
        <v>17346</v>
      </c>
      <c r="H6" s="16">
        <f aca="true" t="shared" si="12" ref="H6:H22">(G6-G5)/G5</f>
        <v>0.05254854368932039</v>
      </c>
      <c r="I6" s="18">
        <f t="shared" si="1"/>
        <v>0.015134157949795357</v>
      </c>
      <c r="J6" s="19">
        <f t="shared" si="2"/>
        <v>1731746</v>
      </c>
      <c r="K6" s="355">
        <f aca="true" t="shared" si="13" ref="K6:K22">(J6-J5)/J5</f>
        <v>0.06369337551058014</v>
      </c>
      <c r="L6" s="108">
        <v>11729</v>
      </c>
      <c r="M6" s="19">
        <v>1383331</v>
      </c>
      <c r="N6" s="124">
        <f t="shared" si="3"/>
        <v>117.9410861966067</v>
      </c>
      <c r="O6" s="19">
        <v>4049</v>
      </c>
      <c r="P6" s="19">
        <v>216049</v>
      </c>
      <c r="Q6" s="124">
        <f t="shared" si="4"/>
        <v>53.35860706347246</v>
      </c>
      <c r="R6" s="20">
        <v>335</v>
      </c>
      <c r="S6" s="19">
        <v>29582</v>
      </c>
      <c r="T6" s="124">
        <f t="shared" si="5"/>
        <v>88.3044776119403</v>
      </c>
      <c r="U6" s="19">
        <v>1233</v>
      </c>
      <c r="V6" s="19">
        <v>102784</v>
      </c>
      <c r="W6" s="124">
        <f t="shared" si="6"/>
        <v>83.36090835360908</v>
      </c>
      <c r="X6" s="17">
        <v>13888</v>
      </c>
      <c r="Y6" s="19">
        <v>1543060</v>
      </c>
      <c r="Z6" s="124">
        <f t="shared" si="7"/>
        <v>111.10743087557604</v>
      </c>
      <c r="AA6" s="19">
        <v>3458</v>
      </c>
      <c r="AB6" s="19">
        <v>188686</v>
      </c>
      <c r="AC6" s="128">
        <f t="shared" si="8"/>
        <v>54.56506651243493</v>
      </c>
      <c r="AD6" s="344">
        <f t="shared" si="9"/>
        <v>0.7472616165110112</v>
      </c>
      <c r="AE6" s="345">
        <f t="shared" si="10"/>
        <v>0.2527383834889888</v>
      </c>
    </row>
    <row r="7" spans="2:31" ht="15.75" customHeight="1">
      <c r="B7" s="362" t="s">
        <v>39</v>
      </c>
      <c r="C7" s="293">
        <v>58</v>
      </c>
      <c r="D7" s="363" t="s">
        <v>22</v>
      </c>
      <c r="E7" s="108">
        <v>1136797</v>
      </c>
      <c r="F7" s="16">
        <f t="shared" si="11"/>
        <v>-0.00815949758713745</v>
      </c>
      <c r="G7" s="330">
        <f t="shared" si="0"/>
        <v>15628</v>
      </c>
      <c r="H7" s="16">
        <f t="shared" si="12"/>
        <v>-0.0990430070333218</v>
      </c>
      <c r="I7" s="18">
        <f t="shared" si="1"/>
        <v>0.013747397292568506</v>
      </c>
      <c r="J7" s="19">
        <f t="shared" si="2"/>
        <v>1496481</v>
      </c>
      <c r="K7" s="355">
        <f t="shared" si="13"/>
        <v>-0.1358542188057602</v>
      </c>
      <c r="L7" s="108">
        <v>9149</v>
      </c>
      <c r="M7" s="19">
        <v>1102586</v>
      </c>
      <c r="N7" s="124">
        <f t="shared" si="3"/>
        <v>120.51437315553612</v>
      </c>
      <c r="O7" s="19">
        <v>4535</v>
      </c>
      <c r="P7" s="19">
        <v>242112</v>
      </c>
      <c r="Q7" s="124">
        <f t="shared" si="4"/>
        <v>53.38743109151047</v>
      </c>
      <c r="R7" s="20">
        <v>187</v>
      </c>
      <c r="S7" s="19">
        <v>19386</v>
      </c>
      <c r="T7" s="124">
        <f t="shared" si="5"/>
        <v>103.66844919786097</v>
      </c>
      <c r="U7" s="19">
        <v>1757</v>
      </c>
      <c r="V7" s="19">
        <v>132397</v>
      </c>
      <c r="W7" s="124">
        <f t="shared" si="6"/>
        <v>75.3540125213432</v>
      </c>
      <c r="X7" s="17">
        <v>11803</v>
      </c>
      <c r="Y7" s="19">
        <v>1294926</v>
      </c>
      <c r="Z7" s="124">
        <f t="shared" si="7"/>
        <v>109.7115987460815</v>
      </c>
      <c r="AA7" s="19">
        <v>3825</v>
      </c>
      <c r="AB7" s="19">
        <v>201555</v>
      </c>
      <c r="AC7" s="128">
        <f t="shared" si="8"/>
        <v>52.694117647058825</v>
      </c>
      <c r="AD7" s="344">
        <f t="shared" si="9"/>
        <v>0.6978500127975429</v>
      </c>
      <c r="AE7" s="345">
        <f t="shared" si="10"/>
        <v>0.3021499872024571</v>
      </c>
    </row>
    <row r="8" spans="2:31" ht="15.75" customHeight="1">
      <c r="B8" s="362" t="s">
        <v>39</v>
      </c>
      <c r="C8" s="293">
        <v>59</v>
      </c>
      <c r="D8" s="363" t="s">
        <v>22</v>
      </c>
      <c r="E8" s="108">
        <v>1187282</v>
      </c>
      <c r="F8" s="16">
        <f t="shared" si="11"/>
        <v>0.04440986385432052</v>
      </c>
      <c r="G8" s="330">
        <f t="shared" si="0"/>
        <v>17602</v>
      </c>
      <c r="H8" s="16">
        <f t="shared" si="12"/>
        <v>0.12631174814435628</v>
      </c>
      <c r="I8" s="18">
        <f t="shared" si="1"/>
        <v>0.01482545848416804</v>
      </c>
      <c r="J8" s="19">
        <f t="shared" si="2"/>
        <v>1594104</v>
      </c>
      <c r="K8" s="355">
        <f t="shared" si="13"/>
        <v>0.06523504140714115</v>
      </c>
      <c r="L8" s="108">
        <v>9688</v>
      </c>
      <c r="M8" s="19">
        <v>1153233</v>
      </c>
      <c r="N8" s="124">
        <f t="shared" si="3"/>
        <v>119.03726259289843</v>
      </c>
      <c r="O8" s="19">
        <v>6418</v>
      </c>
      <c r="P8" s="19">
        <v>317914</v>
      </c>
      <c r="Q8" s="124">
        <f t="shared" si="4"/>
        <v>49.534746026799624</v>
      </c>
      <c r="R8" s="20">
        <v>229</v>
      </c>
      <c r="S8" s="19">
        <v>16822</v>
      </c>
      <c r="T8" s="124">
        <f t="shared" si="5"/>
        <v>73.4585152838428</v>
      </c>
      <c r="U8" s="19">
        <v>1267</v>
      </c>
      <c r="V8" s="19">
        <v>106135</v>
      </c>
      <c r="W8" s="124">
        <f t="shared" si="6"/>
        <v>83.76874506708761</v>
      </c>
      <c r="X8" s="17">
        <v>12477</v>
      </c>
      <c r="Y8" s="19">
        <v>1351972</v>
      </c>
      <c r="Z8" s="124">
        <f t="shared" si="7"/>
        <v>108.35713713232347</v>
      </c>
      <c r="AA8" s="19">
        <v>5125</v>
      </c>
      <c r="AB8" s="19">
        <v>242132</v>
      </c>
      <c r="AC8" s="128">
        <f t="shared" si="8"/>
        <v>47.24526829268293</v>
      </c>
      <c r="AD8" s="344">
        <f t="shared" si="9"/>
        <v>0.6223724576752642</v>
      </c>
      <c r="AE8" s="345">
        <f t="shared" si="10"/>
        <v>0.37762754232473583</v>
      </c>
    </row>
    <row r="9" spans="2:31" ht="15.75" customHeight="1">
      <c r="B9" s="362" t="s">
        <v>39</v>
      </c>
      <c r="C9" s="293">
        <v>60</v>
      </c>
      <c r="D9" s="363" t="s">
        <v>22</v>
      </c>
      <c r="E9" s="108">
        <v>1236072</v>
      </c>
      <c r="F9" s="16">
        <f t="shared" si="11"/>
        <v>0.04109385975699118</v>
      </c>
      <c r="G9" s="330">
        <f t="shared" si="0"/>
        <v>18664</v>
      </c>
      <c r="H9" s="16">
        <f t="shared" si="12"/>
        <v>0.060334052948528574</v>
      </c>
      <c r="I9" s="18">
        <f t="shared" si="1"/>
        <v>0.015099444045330692</v>
      </c>
      <c r="J9" s="19">
        <f t="shared" si="2"/>
        <v>1608285</v>
      </c>
      <c r="K9" s="355">
        <f t="shared" si="13"/>
        <v>0.008895906415139791</v>
      </c>
      <c r="L9" s="108">
        <v>9307</v>
      </c>
      <c r="M9" s="19">
        <v>1133385</v>
      </c>
      <c r="N9" s="124">
        <f t="shared" si="3"/>
        <v>121.77769420866015</v>
      </c>
      <c r="O9" s="19">
        <v>7959</v>
      </c>
      <c r="P9" s="19">
        <v>360853</v>
      </c>
      <c r="Q9" s="124">
        <f t="shared" si="4"/>
        <v>45.338987309963564</v>
      </c>
      <c r="R9" s="20">
        <v>234</v>
      </c>
      <c r="S9" s="19">
        <v>17386</v>
      </c>
      <c r="T9" s="124">
        <f t="shared" si="5"/>
        <v>74.2991452991453</v>
      </c>
      <c r="U9" s="19">
        <v>1164</v>
      </c>
      <c r="V9" s="19">
        <v>96661</v>
      </c>
      <c r="W9" s="124">
        <f t="shared" si="6"/>
        <v>83.04209621993127</v>
      </c>
      <c r="X9" s="17">
        <v>11558</v>
      </c>
      <c r="Y9" s="19">
        <v>1288659</v>
      </c>
      <c r="Z9" s="124">
        <f t="shared" si="7"/>
        <v>111.49498183076656</v>
      </c>
      <c r="AA9" s="19">
        <v>7106</v>
      </c>
      <c r="AB9" s="19">
        <v>319626</v>
      </c>
      <c r="AC9" s="128">
        <f t="shared" si="8"/>
        <v>44.979735434843796</v>
      </c>
      <c r="AD9" s="344">
        <f t="shared" si="9"/>
        <v>0.5610265752250322</v>
      </c>
      <c r="AE9" s="345">
        <f t="shared" si="10"/>
        <v>0.4389734247749678</v>
      </c>
    </row>
    <row r="10" spans="2:31" ht="15.75" customHeight="1">
      <c r="B10" s="362" t="s">
        <v>39</v>
      </c>
      <c r="C10" s="293">
        <v>61</v>
      </c>
      <c r="D10" s="363" t="s">
        <v>22</v>
      </c>
      <c r="E10" s="108">
        <v>1364609</v>
      </c>
      <c r="F10" s="16">
        <f t="shared" si="11"/>
        <v>0.10398827899992881</v>
      </c>
      <c r="G10" s="330">
        <f t="shared" si="0"/>
        <v>19892</v>
      </c>
      <c r="H10" s="16">
        <f t="shared" si="12"/>
        <v>0.06579511358765538</v>
      </c>
      <c r="I10" s="18">
        <f t="shared" si="1"/>
        <v>0.01457706932901659</v>
      </c>
      <c r="J10" s="19">
        <f t="shared" si="2"/>
        <v>1748988</v>
      </c>
      <c r="K10" s="355">
        <f t="shared" si="13"/>
        <v>0.087486359693711</v>
      </c>
      <c r="L10" s="108">
        <v>9513</v>
      </c>
      <c r="M10" s="19">
        <v>1198532</v>
      </c>
      <c r="N10" s="124">
        <f t="shared" si="3"/>
        <v>125.98885735309577</v>
      </c>
      <c r="O10" s="19">
        <v>8431</v>
      </c>
      <c r="P10" s="19">
        <v>401365</v>
      </c>
      <c r="Q10" s="124">
        <f t="shared" si="4"/>
        <v>47.60585932866801</v>
      </c>
      <c r="R10" s="20">
        <v>190</v>
      </c>
      <c r="S10" s="19">
        <v>14037</v>
      </c>
      <c r="T10" s="124">
        <f t="shared" si="5"/>
        <v>73.87894736842105</v>
      </c>
      <c r="U10" s="19">
        <v>1758</v>
      </c>
      <c r="V10" s="19">
        <v>135054</v>
      </c>
      <c r="W10" s="124">
        <f t="shared" si="6"/>
        <v>76.82252559726962</v>
      </c>
      <c r="X10" s="17">
        <v>11862</v>
      </c>
      <c r="Y10" s="19">
        <v>1362538</v>
      </c>
      <c r="Z10" s="124">
        <f t="shared" si="7"/>
        <v>114.86578991738324</v>
      </c>
      <c r="AA10" s="19">
        <v>8030</v>
      </c>
      <c r="AB10" s="19">
        <v>386450</v>
      </c>
      <c r="AC10" s="128">
        <f t="shared" si="8"/>
        <v>48.125778331257784</v>
      </c>
      <c r="AD10" s="344">
        <f t="shared" si="9"/>
        <v>0.5666096923386286</v>
      </c>
      <c r="AE10" s="345">
        <f t="shared" si="10"/>
        <v>0.43339030766137143</v>
      </c>
    </row>
    <row r="11" spans="2:31" ht="15.75" customHeight="1">
      <c r="B11" s="362" t="s">
        <v>39</v>
      </c>
      <c r="C11" s="293">
        <v>62</v>
      </c>
      <c r="D11" s="363" t="s">
        <v>22</v>
      </c>
      <c r="E11" s="108">
        <v>1674300</v>
      </c>
      <c r="F11" s="16">
        <f t="shared" si="11"/>
        <v>0.22694486112871892</v>
      </c>
      <c r="G11" s="330">
        <f t="shared" si="0"/>
        <v>23009</v>
      </c>
      <c r="H11" s="16">
        <f t="shared" si="12"/>
        <v>0.15669615926000402</v>
      </c>
      <c r="I11" s="18">
        <f t="shared" si="1"/>
        <v>0.013742459535328197</v>
      </c>
      <c r="J11" s="19">
        <f t="shared" si="2"/>
        <v>2032681</v>
      </c>
      <c r="K11" s="355">
        <f>(J11-J10)/J10</f>
        <v>0.16220408602002986</v>
      </c>
      <c r="L11" s="108">
        <v>10908</v>
      </c>
      <c r="M11" s="19">
        <v>1388449</v>
      </c>
      <c r="N11" s="124">
        <f t="shared" si="3"/>
        <v>127.28722038870553</v>
      </c>
      <c r="O11" s="19">
        <v>10258</v>
      </c>
      <c r="P11" s="19">
        <v>487909</v>
      </c>
      <c r="Q11" s="124">
        <f t="shared" si="4"/>
        <v>47.56375511795672</v>
      </c>
      <c r="R11" s="20">
        <v>247</v>
      </c>
      <c r="S11" s="19">
        <v>17077</v>
      </c>
      <c r="T11" s="124">
        <f t="shared" si="5"/>
        <v>69.13765182186235</v>
      </c>
      <c r="U11" s="19">
        <v>1596</v>
      </c>
      <c r="V11" s="19">
        <v>139246</v>
      </c>
      <c r="W11" s="124">
        <f t="shared" si="6"/>
        <v>87.2468671679198</v>
      </c>
      <c r="X11" s="17">
        <v>13877</v>
      </c>
      <c r="Y11" s="19">
        <v>1604857</v>
      </c>
      <c r="Z11" s="124">
        <f t="shared" si="7"/>
        <v>115.64869928658932</v>
      </c>
      <c r="AA11" s="19">
        <v>9132</v>
      </c>
      <c r="AB11" s="19">
        <v>427824</v>
      </c>
      <c r="AC11" s="128">
        <f t="shared" si="8"/>
        <v>46.84888304862024</v>
      </c>
      <c r="AD11" s="344">
        <f t="shared" si="9"/>
        <v>0.543439523664653</v>
      </c>
      <c r="AE11" s="345">
        <f t="shared" si="10"/>
        <v>0.456560476335347</v>
      </c>
    </row>
    <row r="12" spans="2:31" ht="15.75" customHeight="1">
      <c r="B12" s="362" t="s">
        <v>39</v>
      </c>
      <c r="C12" s="293">
        <v>63</v>
      </c>
      <c r="D12" s="363" t="s">
        <v>22</v>
      </c>
      <c r="E12" s="108">
        <v>1684644</v>
      </c>
      <c r="F12" s="16">
        <f t="shared" si="11"/>
        <v>0.006178104282386669</v>
      </c>
      <c r="G12" s="330">
        <f t="shared" si="0"/>
        <v>23780</v>
      </c>
      <c r="H12" s="16">
        <f t="shared" si="12"/>
        <v>0.03350862705897692</v>
      </c>
      <c r="I12" s="18">
        <f t="shared" si="1"/>
        <v>0.01411574196091281</v>
      </c>
      <c r="J12" s="19">
        <f t="shared" si="2"/>
        <v>2092762</v>
      </c>
      <c r="K12" s="355">
        <f t="shared" si="13"/>
        <v>0.029557515419291074</v>
      </c>
      <c r="L12" s="108">
        <v>10857</v>
      </c>
      <c r="M12" s="19">
        <v>1380700</v>
      </c>
      <c r="N12" s="124">
        <f t="shared" si="3"/>
        <v>127.17141015013355</v>
      </c>
      <c r="O12" s="19">
        <v>9401</v>
      </c>
      <c r="P12" s="19">
        <v>444294</v>
      </c>
      <c r="Q12" s="124">
        <f t="shared" si="4"/>
        <v>47.260291458355496</v>
      </c>
      <c r="R12" s="20">
        <v>253</v>
      </c>
      <c r="S12" s="19">
        <v>15848</v>
      </c>
      <c r="T12" s="124">
        <f t="shared" si="5"/>
        <v>62.640316205533594</v>
      </c>
      <c r="U12" s="19">
        <v>3269</v>
      </c>
      <c r="V12" s="19">
        <v>251920</v>
      </c>
      <c r="W12" s="124">
        <f t="shared" si="6"/>
        <v>77.0633221168553</v>
      </c>
      <c r="X12" s="17">
        <v>13525</v>
      </c>
      <c r="Y12" s="19">
        <v>1581676</v>
      </c>
      <c r="Z12" s="124">
        <f t="shared" si="7"/>
        <v>116.94462107208872</v>
      </c>
      <c r="AA12" s="19">
        <v>10255</v>
      </c>
      <c r="AB12" s="19">
        <v>511086</v>
      </c>
      <c r="AC12" s="128">
        <f t="shared" si="8"/>
        <v>49.83773768893223</v>
      </c>
      <c r="AD12" s="344">
        <f t="shared" si="9"/>
        <v>0.5940285954583684</v>
      </c>
      <c r="AE12" s="345">
        <f t="shared" si="10"/>
        <v>0.4059714045416316</v>
      </c>
    </row>
    <row r="13" spans="2:31" ht="15.75" customHeight="1">
      <c r="B13" s="362" t="s">
        <v>41</v>
      </c>
      <c r="C13" s="293" t="s">
        <v>152</v>
      </c>
      <c r="D13" s="363" t="s">
        <v>22</v>
      </c>
      <c r="E13" s="108">
        <v>1662612</v>
      </c>
      <c r="F13" s="16">
        <f t="shared" si="11"/>
        <v>-0.013078134015257823</v>
      </c>
      <c r="G13" s="330">
        <f t="shared" si="0"/>
        <v>27177</v>
      </c>
      <c r="H13" s="16">
        <f t="shared" si="12"/>
        <v>0.1428511354079058</v>
      </c>
      <c r="I13" s="18">
        <f t="shared" si="1"/>
        <v>0.016345966467221456</v>
      </c>
      <c r="J13" s="19">
        <f t="shared" si="2"/>
        <v>2279099</v>
      </c>
      <c r="K13" s="355">
        <f t="shared" si="13"/>
        <v>0.08903879179763394</v>
      </c>
      <c r="L13" s="108">
        <v>10961</v>
      </c>
      <c r="M13" s="19">
        <v>1424436</v>
      </c>
      <c r="N13" s="124">
        <f t="shared" si="3"/>
        <v>129.9549311194234</v>
      </c>
      <c r="O13" s="19">
        <v>11350</v>
      </c>
      <c r="P13" s="19">
        <v>487578</v>
      </c>
      <c r="Q13" s="124">
        <f t="shared" si="4"/>
        <v>42.9584140969163</v>
      </c>
      <c r="R13" s="20">
        <v>312</v>
      </c>
      <c r="S13" s="19">
        <v>17533</v>
      </c>
      <c r="T13" s="124">
        <f t="shared" si="5"/>
        <v>56.19551282051282</v>
      </c>
      <c r="U13" s="19">
        <v>4554</v>
      </c>
      <c r="V13" s="19">
        <v>349552</v>
      </c>
      <c r="W13" s="124">
        <f t="shared" si="6"/>
        <v>76.75713658322354</v>
      </c>
      <c r="X13" s="346">
        <v>13790</v>
      </c>
      <c r="Y13" s="347">
        <v>1671392</v>
      </c>
      <c r="Z13" s="348">
        <f t="shared" si="7"/>
        <v>121.20319071791153</v>
      </c>
      <c r="AA13" s="347">
        <v>13387</v>
      </c>
      <c r="AB13" s="347">
        <v>607707</v>
      </c>
      <c r="AC13" s="128">
        <f t="shared" si="8"/>
        <v>45.39530888175095</v>
      </c>
      <c r="AD13" s="344">
        <f t="shared" si="9"/>
        <v>0.5708871472200758</v>
      </c>
      <c r="AE13" s="345">
        <f t="shared" si="10"/>
        <v>0.42911285277992417</v>
      </c>
    </row>
    <row r="14" spans="2:31" ht="15.75" customHeight="1">
      <c r="B14" s="362" t="s">
        <v>41</v>
      </c>
      <c r="C14" s="293">
        <v>2</v>
      </c>
      <c r="D14" s="363" t="s">
        <v>22</v>
      </c>
      <c r="E14" s="108">
        <v>1707109</v>
      </c>
      <c r="F14" s="16">
        <f t="shared" si="11"/>
        <v>0.026763309780032864</v>
      </c>
      <c r="G14" s="330">
        <f t="shared" si="0"/>
        <v>30136</v>
      </c>
      <c r="H14" s="16">
        <f t="shared" si="12"/>
        <v>0.10887883136475697</v>
      </c>
      <c r="I14" s="18">
        <f t="shared" si="1"/>
        <v>0.01765323713951482</v>
      </c>
      <c r="J14" s="19">
        <f t="shared" si="2"/>
        <v>2436928</v>
      </c>
      <c r="K14" s="355">
        <f t="shared" si="13"/>
        <v>0.0692506117549084</v>
      </c>
      <c r="L14" s="108">
        <v>10781</v>
      </c>
      <c r="M14" s="19">
        <v>1419847</v>
      </c>
      <c r="N14" s="124">
        <f t="shared" si="3"/>
        <v>131.6990075132177</v>
      </c>
      <c r="O14" s="19">
        <v>13031</v>
      </c>
      <c r="P14" s="19">
        <v>542053</v>
      </c>
      <c r="Q14" s="124">
        <f t="shared" si="4"/>
        <v>41.59719131302279</v>
      </c>
      <c r="R14" s="20">
        <v>806</v>
      </c>
      <c r="S14" s="19">
        <v>35802</v>
      </c>
      <c r="T14" s="124">
        <f t="shared" si="5"/>
        <v>44.41935483870968</v>
      </c>
      <c r="U14" s="19">
        <v>5518</v>
      </c>
      <c r="V14" s="19">
        <v>439226</v>
      </c>
      <c r="W14" s="124">
        <f t="shared" si="6"/>
        <v>79.59876766944545</v>
      </c>
      <c r="X14" s="349">
        <v>14460</v>
      </c>
      <c r="Y14" s="347">
        <v>1752340</v>
      </c>
      <c r="Z14" s="348">
        <f t="shared" si="7"/>
        <v>121.1853388658368</v>
      </c>
      <c r="AA14" s="347">
        <v>15676</v>
      </c>
      <c r="AB14" s="350">
        <v>684588</v>
      </c>
      <c r="AC14" s="327">
        <f t="shared" si="8"/>
        <v>43.671089563664204</v>
      </c>
      <c r="AD14" s="344">
        <f t="shared" si="9"/>
        <v>0.5408481550305283</v>
      </c>
      <c r="AE14" s="345">
        <f t="shared" si="10"/>
        <v>0.4591518449694717</v>
      </c>
    </row>
    <row r="15" spans="2:31" ht="15.75" customHeight="1">
      <c r="B15" s="362" t="s">
        <v>41</v>
      </c>
      <c r="C15" s="293">
        <v>3</v>
      </c>
      <c r="D15" s="363" t="s">
        <v>22</v>
      </c>
      <c r="E15" s="108">
        <v>1370126</v>
      </c>
      <c r="F15" s="16">
        <f t="shared" si="11"/>
        <v>-0.1973998145402549</v>
      </c>
      <c r="G15" s="330">
        <f t="shared" si="0"/>
        <v>28800</v>
      </c>
      <c r="H15" s="16">
        <f t="shared" si="12"/>
        <v>-0.044332359968144414</v>
      </c>
      <c r="I15" s="18">
        <f t="shared" si="1"/>
        <v>0.02101996458719855</v>
      </c>
      <c r="J15" s="19">
        <f t="shared" si="2"/>
        <v>2494246</v>
      </c>
      <c r="K15" s="355">
        <f t="shared" si="13"/>
        <v>0.02352059642303753</v>
      </c>
      <c r="L15" s="108">
        <v>10247</v>
      </c>
      <c r="M15" s="19">
        <v>1374786</v>
      </c>
      <c r="N15" s="124">
        <f t="shared" si="3"/>
        <v>134.16473114082171</v>
      </c>
      <c r="O15" s="19">
        <v>10032</v>
      </c>
      <c r="P15" s="19">
        <v>452588</v>
      </c>
      <c r="Q15" s="124">
        <f t="shared" si="4"/>
        <v>45.114433811802236</v>
      </c>
      <c r="R15" s="20">
        <v>907</v>
      </c>
      <c r="S15" s="19">
        <v>49696</v>
      </c>
      <c r="T15" s="124">
        <f t="shared" si="5"/>
        <v>54.79162072767365</v>
      </c>
      <c r="U15" s="19">
        <v>7614</v>
      </c>
      <c r="V15" s="19">
        <v>617176</v>
      </c>
      <c r="W15" s="124">
        <f t="shared" si="6"/>
        <v>81.05805095876018</v>
      </c>
      <c r="X15" s="330">
        <v>14186</v>
      </c>
      <c r="Y15" s="19">
        <v>1743284</v>
      </c>
      <c r="Z15" s="124">
        <f t="shared" si="7"/>
        <v>122.88763569716622</v>
      </c>
      <c r="AA15" s="19">
        <v>14614</v>
      </c>
      <c r="AB15" s="331">
        <v>750962</v>
      </c>
      <c r="AC15" s="327">
        <f t="shared" si="8"/>
        <v>51.38647871903654</v>
      </c>
      <c r="AD15" s="344">
        <f t="shared" si="9"/>
        <v>0.6201736111111111</v>
      </c>
      <c r="AE15" s="345">
        <f t="shared" si="10"/>
        <v>0.37982638888888887</v>
      </c>
    </row>
    <row r="16" spans="2:31" ht="15.75" customHeight="1">
      <c r="B16" s="362" t="s">
        <v>41</v>
      </c>
      <c r="C16" s="293">
        <v>4</v>
      </c>
      <c r="D16" s="363" t="s">
        <v>22</v>
      </c>
      <c r="E16" s="108">
        <v>1402590</v>
      </c>
      <c r="F16" s="16">
        <f t="shared" si="11"/>
        <v>0.023694171193014365</v>
      </c>
      <c r="G16" s="330">
        <f t="shared" si="0"/>
        <v>23651</v>
      </c>
      <c r="H16" s="16">
        <f t="shared" si="12"/>
        <v>-0.17878472222222222</v>
      </c>
      <c r="I16" s="18">
        <f t="shared" si="1"/>
        <v>0.016862376032910544</v>
      </c>
      <c r="J16" s="19">
        <f t="shared" si="2"/>
        <v>2201786</v>
      </c>
      <c r="K16" s="355">
        <f t="shared" si="13"/>
        <v>-0.11725387151066896</v>
      </c>
      <c r="L16" s="108">
        <v>10433</v>
      </c>
      <c r="M16" s="19">
        <v>1424441</v>
      </c>
      <c r="N16" s="124">
        <f t="shared" si="3"/>
        <v>136.53225342662705</v>
      </c>
      <c r="O16" s="19">
        <v>9010</v>
      </c>
      <c r="P16" s="19">
        <v>424444</v>
      </c>
      <c r="Q16" s="124">
        <f t="shared" si="4"/>
        <v>47.10810210876804</v>
      </c>
      <c r="R16" s="20">
        <v>557</v>
      </c>
      <c r="S16" s="19">
        <v>34024</v>
      </c>
      <c r="T16" s="124">
        <f t="shared" si="5"/>
        <v>61.08438061041293</v>
      </c>
      <c r="U16" s="19">
        <v>3651</v>
      </c>
      <c r="V16" s="19">
        <v>318877</v>
      </c>
      <c r="W16" s="124">
        <f t="shared" si="6"/>
        <v>87.3396329772665</v>
      </c>
      <c r="X16" s="330">
        <v>13434</v>
      </c>
      <c r="Y16" s="19">
        <v>1706066</v>
      </c>
      <c r="Z16" s="124">
        <f t="shared" si="7"/>
        <v>126.99612922435611</v>
      </c>
      <c r="AA16" s="19">
        <v>10217</v>
      </c>
      <c r="AB16" s="331">
        <v>495720</v>
      </c>
      <c r="AC16" s="327">
        <f t="shared" si="8"/>
        <v>48.519134775374376</v>
      </c>
      <c r="AD16" s="344">
        <f aca="true" t="shared" si="14" ref="AD16:AD32">(L16+U16)/G16</f>
        <v>0.5954927910024946</v>
      </c>
      <c r="AE16" s="345">
        <f aca="true" t="shared" si="15" ref="AE16:AE32">1-AD16</f>
        <v>0.40450720899750536</v>
      </c>
    </row>
    <row r="17" spans="2:31" ht="15.75" customHeight="1">
      <c r="B17" s="362" t="s">
        <v>41</v>
      </c>
      <c r="C17" s="293">
        <v>5</v>
      </c>
      <c r="D17" s="363" t="s">
        <v>22</v>
      </c>
      <c r="E17" s="108">
        <v>1485684</v>
      </c>
      <c r="F17" s="16">
        <f t="shared" si="11"/>
        <v>0.05924325711719034</v>
      </c>
      <c r="G17" s="330">
        <f t="shared" si="0"/>
        <v>23034</v>
      </c>
      <c r="H17" s="16">
        <f t="shared" si="12"/>
        <v>-0.026087691852352966</v>
      </c>
      <c r="I17" s="18">
        <f t="shared" si="1"/>
        <v>0.01550396988861696</v>
      </c>
      <c r="J17" s="19">
        <f t="shared" si="2"/>
        <v>2293623</v>
      </c>
      <c r="K17" s="355">
        <f t="shared" si="13"/>
        <v>0.04171022978618267</v>
      </c>
      <c r="L17" s="108">
        <v>12089</v>
      </c>
      <c r="M17" s="19">
        <v>1641107</v>
      </c>
      <c r="N17" s="124">
        <f t="shared" si="3"/>
        <v>135.75208867565556</v>
      </c>
      <c r="O17" s="19">
        <v>8034</v>
      </c>
      <c r="P17" s="19">
        <v>386614</v>
      </c>
      <c r="Q17" s="124">
        <f t="shared" si="4"/>
        <v>48.122230520288774</v>
      </c>
      <c r="R17" s="20">
        <v>433</v>
      </c>
      <c r="S17" s="19">
        <v>22928</v>
      </c>
      <c r="T17" s="124">
        <f t="shared" si="5"/>
        <v>52.95150115473441</v>
      </c>
      <c r="U17" s="19">
        <v>2478</v>
      </c>
      <c r="V17" s="19">
        <v>242974</v>
      </c>
      <c r="W17" s="124">
        <f t="shared" si="6"/>
        <v>98.05246166263116</v>
      </c>
      <c r="X17" s="330">
        <v>14941</v>
      </c>
      <c r="Y17" s="19">
        <v>1908482</v>
      </c>
      <c r="Z17" s="124">
        <f t="shared" si="7"/>
        <v>127.73455591995182</v>
      </c>
      <c r="AA17" s="19">
        <v>8093</v>
      </c>
      <c r="AB17" s="331">
        <v>385141</v>
      </c>
      <c r="AC17" s="327">
        <f t="shared" si="8"/>
        <v>47.589398245397255</v>
      </c>
      <c r="AD17" s="344">
        <f t="shared" si="14"/>
        <v>0.632412954762525</v>
      </c>
      <c r="AE17" s="345">
        <f t="shared" si="15"/>
        <v>0.367587045237475</v>
      </c>
    </row>
    <row r="18" spans="2:31" ht="15.75" customHeight="1">
      <c r="B18" s="362" t="s">
        <v>41</v>
      </c>
      <c r="C18" s="293">
        <v>6</v>
      </c>
      <c r="D18" s="363" t="s">
        <v>22</v>
      </c>
      <c r="E18" s="108">
        <v>1570252</v>
      </c>
      <c r="F18" s="16">
        <f t="shared" si="11"/>
        <v>0.05692192956241031</v>
      </c>
      <c r="G18" s="330">
        <f t="shared" si="0"/>
        <v>22636</v>
      </c>
      <c r="H18" s="16">
        <f t="shared" si="12"/>
        <v>-0.01727880524442129</v>
      </c>
      <c r="I18" s="18">
        <f t="shared" si="1"/>
        <v>0.014415520566125693</v>
      </c>
      <c r="J18" s="19">
        <f t="shared" si="2"/>
        <v>2371081</v>
      </c>
      <c r="K18" s="355">
        <f t="shared" si="13"/>
        <v>0.03377102514231851</v>
      </c>
      <c r="L18" s="108">
        <v>12652</v>
      </c>
      <c r="M18" s="19">
        <v>1747659</v>
      </c>
      <c r="N18" s="124">
        <f t="shared" si="3"/>
        <v>138.13302244704394</v>
      </c>
      <c r="O18" s="19">
        <v>7370</v>
      </c>
      <c r="P18" s="19">
        <v>371484</v>
      </c>
      <c r="Q18" s="124">
        <f t="shared" si="4"/>
        <v>50.40488466757123</v>
      </c>
      <c r="R18" s="20">
        <v>444</v>
      </c>
      <c r="S18" s="19">
        <v>29966</v>
      </c>
      <c r="T18" s="124">
        <f t="shared" si="5"/>
        <v>67.490990990991</v>
      </c>
      <c r="U18" s="19">
        <v>2170</v>
      </c>
      <c r="V18" s="19">
        <v>221972</v>
      </c>
      <c r="W18" s="124">
        <f t="shared" si="6"/>
        <v>102.29124423963134</v>
      </c>
      <c r="X18" s="330">
        <v>15294</v>
      </c>
      <c r="Y18" s="19">
        <v>2001046</v>
      </c>
      <c r="Z18" s="124">
        <f t="shared" si="7"/>
        <v>130.83862952791944</v>
      </c>
      <c r="AA18" s="19">
        <v>7342</v>
      </c>
      <c r="AB18" s="331">
        <v>370035</v>
      </c>
      <c r="AC18" s="327">
        <f t="shared" si="8"/>
        <v>50.39975483519477</v>
      </c>
      <c r="AD18" s="344">
        <f t="shared" si="14"/>
        <v>0.6547976674324085</v>
      </c>
      <c r="AE18" s="345">
        <f t="shared" si="15"/>
        <v>0.3452023325675915</v>
      </c>
    </row>
    <row r="19" spans="2:31" ht="15.75" customHeight="1">
      <c r="B19" s="362" t="s">
        <v>41</v>
      </c>
      <c r="C19" s="293">
        <v>7</v>
      </c>
      <c r="D19" s="363" t="s">
        <v>22</v>
      </c>
      <c r="E19" s="108">
        <v>1470330</v>
      </c>
      <c r="F19" s="16">
        <f t="shared" si="11"/>
        <v>-0.0636343720625734</v>
      </c>
      <c r="G19" s="330">
        <f t="shared" si="0"/>
        <v>22251</v>
      </c>
      <c r="H19" s="16">
        <f t="shared" si="12"/>
        <v>-0.01700830535430288</v>
      </c>
      <c r="I19" s="18">
        <f t="shared" si="1"/>
        <v>0.015133337414049907</v>
      </c>
      <c r="J19" s="19">
        <f t="shared" si="2"/>
        <v>2218675</v>
      </c>
      <c r="K19" s="355">
        <f t="shared" si="13"/>
        <v>-0.06427701120290703</v>
      </c>
      <c r="L19" s="108">
        <v>11525</v>
      </c>
      <c r="M19" s="19">
        <v>1579465</v>
      </c>
      <c r="N19" s="124">
        <f t="shared" si="3"/>
        <v>137.0468546637744</v>
      </c>
      <c r="O19" s="19">
        <v>8062</v>
      </c>
      <c r="P19" s="19">
        <v>387969</v>
      </c>
      <c r="Q19" s="124">
        <f t="shared" si="4"/>
        <v>48.1231704291739</v>
      </c>
      <c r="R19" s="20">
        <v>348</v>
      </c>
      <c r="S19" s="19">
        <v>15451</v>
      </c>
      <c r="T19" s="124">
        <f t="shared" si="5"/>
        <v>44.39942528735632</v>
      </c>
      <c r="U19" s="19">
        <v>2316</v>
      </c>
      <c r="V19" s="19">
        <v>235790</v>
      </c>
      <c r="W19" s="124">
        <f t="shared" si="6"/>
        <v>101.8091537132988</v>
      </c>
      <c r="X19" s="330">
        <v>14029</v>
      </c>
      <c r="Y19" s="19">
        <v>1819037</v>
      </c>
      <c r="Z19" s="124">
        <f t="shared" si="7"/>
        <v>129.6626274146411</v>
      </c>
      <c r="AA19" s="19">
        <v>8222</v>
      </c>
      <c r="AB19" s="331">
        <v>399638</v>
      </c>
      <c r="AC19" s="327">
        <f t="shared" si="8"/>
        <v>48.60593529554853</v>
      </c>
      <c r="AD19" s="344">
        <f t="shared" si="14"/>
        <v>0.6220394589007235</v>
      </c>
      <c r="AE19" s="345">
        <f t="shared" si="15"/>
        <v>0.37796054109927646</v>
      </c>
    </row>
    <row r="20" spans="2:31" ht="15.75" customHeight="1">
      <c r="B20" s="362" t="s">
        <v>41</v>
      </c>
      <c r="C20" s="293">
        <v>8</v>
      </c>
      <c r="D20" s="363" t="s">
        <v>22</v>
      </c>
      <c r="E20" s="108">
        <v>1643266</v>
      </c>
      <c r="F20" s="16">
        <f t="shared" si="11"/>
        <v>0.11761713356865465</v>
      </c>
      <c r="G20" s="330">
        <f t="shared" si="0"/>
        <v>26184</v>
      </c>
      <c r="H20" s="16">
        <f t="shared" si="12"/>
        <v>0.17675610084940002</v>
      </c>
      <c r="I20" s="18">
        <f t="shared" si="1"/>
        <v>0.015934121438647184</v>
      </c>
      <c r="J20" s="19">
        <f t="shared" si="2"/>
        <v>2716439</v>
      </c>
      <c r="K20" s="355">
        <f t="shared" si="13"/>
        <v>0.22435192175510157</v>
      </c>
      <c r="L20" s="108">
        <v>14677</v>
      </c>
      <c r="M20" s="19">
        <v>2032337</v>
      </c>
      <c r="N20" s="124">
        <f t="shared" si="3"/>
        <v>138.47087279416775</v>
      </c>
      <c r="O20" s="19">
        <v>9143</v>
      </c>
      <c r="P20" s="19">
        <v>451772</v>
      </c>
      <c r="Q20" s="124">
        <f t="shared" si="4"/>
        <v>49.41179044077436</v>
      </c>
      <c r="R20" s="20">
        <v>262</v>
      </c>
      <c r="S20" s="19">
        <v>16892</v>
      </c>
      <c r="T20" s="124">
        <f t="shared" si="5"/>
        <v>64.47328244274809</v>
      </c>
      <c r="U20" s="19">
        <v>2102</v>
      </c>
      <c r="V20" s="19">
        <v>215438</v>
      </c>
      <c r="W20" s="124">
        <f t="shared" si="6"/>
        <v>102.4919124643197</v>
      </c>
      <c r="X20" s="330">
        <v>17479</v>
      </c>
      <c r="Y20" s="19">
        <v>2288467</v>
      </c>
      <c r="Z20" s="124">
        <f t="shared" si="7"/>
        <v>130.9266548429544</v>
      </c>
      <c r="AA20" s="19">
        <v>8705</v>
      </c>
      <c r="AB20" s="331">
        <v>427972</v>
      </c>
      <c r="AC20" s="327">
        <f t="shared" si="8"/>
        <v>49.16392877656519</v>
      </c>
      <c r="AD20" s="344">
        <f t="shared" si="14"/>
        <v>0.6408111824014665</v>
      </c>
      <c r="AE20" s="345">
        <f t="shared" si="15"/>
        <v>0.3591888175985335</v>
      </c>
    </row>
    <row r="21" spans="2:31" ht="15.75" customHeight="1">
      <c r="B21" s="362" t="s">
        <v>41</v>
      </c>
      <c r="C21" s="293">
        <v>9</v>
      </c>
      <c r="D21" s="363" t="s">
        <v>22</v>
      </c>
      <c r="E21" s="108">
        <v>1387014</v>
      </c>
      <c r="F21" s="16">
        <f t="shared" si="11"/>
        <v>-0.1559406693742827</v>
      </c>
      <c r="G21" s="330">
        <f t="shared" si="0"/>
        <v>23011</v>
      </c>
      <c r="H21" s="16">
        <f t="shared" si="12"/>
        <v>-0.12118087381607089</v>
      </c>
      <c r="I21" s="18">
        <f t="shared" si="1"/>
        <v>0.016590315598833175</v>
      </c>
      <c r="J21" s="19">
        <f t="shared" si="2"/>
        <v>2211257</v>
      </c>
      <c r="K21" s="355">
        <f t="shared" si="13"/>
        <v>-0.18597214956787175</v>
      </c>
      <c r="L21" s="108">
        <v>11142</v>
      </c>
      <c r="M21" s="19">
        <v>1505528</v>
      </c>
      <c r="N21" s="124">
        <f t="shared" si="3"/>
        <v>135.12188117034643</v>
      </c>
      <c r="O21" s="19">
        <v>9023</v>
      </c>
      <c r="P21" s="19">
        <v>438144</v>
      </c>
      <c r="Q21" s="124">
        <f t="shared" si="4"/>
        <v>48.55857253685027</v>
      </c>
      <c r="R21" s="20">
        <v>211</v>
      </c>
      <c r="S21" s="19">
        <v>11475</v>
      </c>
      <c r="T21" s="124">
        <f t="shared" si="5"/>
        <v>54.38388625592417</v>
      </c>
      <c r="U21" s="19">
        <v>2635</v>
      </c>
      <c r="V21" s="19">
        <v>256110</v>
      </c>
      <c r="W21" s="124">
        <f t="shared" si="6"/>
        <v>97.19544592030361</v>
      </c>
      <c r="X21" s="330">
        <v>14137</v>
      </c>
      <c r="Y21" s="19">
        <v>1776720</v>
      </c>
      <c r="Z21" s="124">
        <f t="shared" si="7"/>
        <v>125.67871542760133</v>
      </c>
      <c r="AA21" s="19">
        <v>8874</v>
      </c>
      <c r="AB21" s="331">
        <v>434537</v>
      </c>
      <c r="AC21" s="327">
        <f t="shared" si="8"/>
        <v>48.96743295019157</v>
      </c>
      <c r="AD21" s="344">
        <f t="shared" si="14"/>
        <v>0.5987136586849767</v>
      </c>
      <c r="AE21" s="345">
        <f t="shared" si="15"/>
        <v>0.4012863413150233</v>
      </c>
    </row>
    <row r="22" spans="2:31" ht="15.75" customHeight="1">
      <c r="B22" s="362" t="s">
        <v>41</v>
      </c>
      <c r="C22" s="293">
        <v>10</v>
      </c>
      <c r="D22" s="363" t="s">
        <v>22</v>
      </c>
      <c r="E22" s="108">
        <v>1198295</v>
      </c>
      <c r="F22" s="16">
        <f t="shared" si="11"/>
        <v>-0.13606135194021113</v>
      </c>
      <c r="G22" s="330">
        <f t="shared" si="0"/>
        <v>19367</v>
      </c>
      <c r="H22" s="16">
        <f t="shared" si="12"/>
        <v>-0.15835904567380818</v>
      </c>
      <c r="I22" s="18">
        <f t="shared" si="1"/>
        <v>0.016162130360220146</v>
      </c>
      <c r="J22" s="19">
        <f t="shared" si="2"/>
        <v>1926979</v>
      </c>
      <c r="K22" s="355">
        <f t="shared" si="13"/>
        <v>-0.1285594573584165</v>
      </c>
      <c r="L22" s="108">
        <v>10273</v>
      </c>
      <c r="M22" s="19">
        <v>1383445</v>
      </c>
      <c r="N22" s="124">
        <f t="shared" si="3"/>
        <v>134.6680619098608</v>
      </c>
      <c r="O22" s="19">
        <v>6841</v>
      </c>
      <c r="P22" s="19">
        <v>341963</v>
      </c>
      <c r="Q22" s="124">
        <f t="shared" si="4"/>
        <v>49.98728256102909</v>
      </c>
      <c r="R22" s="20">
        <v>261</v>
      </c>
      <c r="S22" s="19">
        <v>19578</v>
      </c>
      <c r="T22" s="124">
        <f t="shared" si="5"/>
        <v>75.01149425287356</v>
      </c>
      <c r="U22" s="19">
        <v>1992</v>
      </c>
      <c r="V22" s="19">
        <v>181993</v>
      </c>
      <c r="W22" s="124">
        <f t="shared" si="6"/>
        <v>91.36194779116465</v>
      </c>
      <c r="X22" s="330">
        <v>12664</v>
      </c>
      <c r="Y22" s="19">
        <v>1596587</v>
      </c>
      <c r="Z22" s="124">
        <f t="shared" si="7"/>
        <v>126.07288376500316</v>
      </c>
      <c r="AA22" s="19">
        <v>6703</v>
      </c>
      <c r="AB22" s="331">
        <v>330392</v>
      </c>
      <c r="AC22" s="327">
        <f t="shared" si="8"/>
        <v>49.29016858123229</v>
      </c>
      <c r="AD22" s="344">
        <f t="shared" si="14"/>
        <v>0.633293747095575</v>
      </c>
      <c r="AE22" s="345">
        <f t="shared" si="15"/>
        <v>0.36670625290442505</v>
      </c>
    </row>
    <row r="23" spans="2:31" ht="15.75" customHeight="1">
      <c r="B23" s="364" t="s">
        <v>97</v>
      </c>
      <c r="C23" s="294">
        <v>11</v>
      </c>
      <c r="D23" s="365" t="s">
        <v>22</v>
      </c>
      <c r="E23" s="109">
        <v>1214601</v>
      </c>
      <c r="F23" s="40">
        <f aca="true" t="shared" si="16" ref="F23:F28">(E23-E22)/E22</f>
        <v>0.01360766756099291</v>
      </c>
      <c r="G23" s="332">
        <f>L23+O23+R23+U23</f>
        <v>19291</v>
      </c>
      <c r="H23" s="40">
        <f aca="true" t="shared" si="17" ref="H23:H28">(G23-G22)/G22</f>
        <v>-0.0039242009603965506</v>
      </c>
      <c r="I23" s="41">
        <f aca="true" t="shared" si="18" ref="I23:I29">G23/E23</f>
        <v>0.015882582016645795</v>
      </c>
      <c r="J23" s="42">
        <f>M23+P23+S23+V23</f>
        <v>2015574</v>
      </c>
      <c r="K23" s="356">
        <f aca="true" t="shared" si="19" ref="K23:K28">(J23-J22)/J22</f>
        <v>0.04597611079311191</v>
      </c>
      <c r="L23" s="109">
        <v>11172</v>
      </c>
      <c r="M23" s="42">
        <v>1520255</v>
      </c>
      <c r="N23" s="124">
        <f t="shared" si="3"/>
        <v>136.07724668814893</v>
      </c>
      <c r="O23" s="42">
        <v>6086</v>
      </c>
      <c r="P23" s="42">
        <v>307586</v>
      </c>
      <c r="Q23" s="124">
        <f t="shared" si="4"/>
        <v>50.53992770292474</v>
      </c>
      <c r="R23" s="43">
        <v>222</v>
      </c>
      <c r="S23" s="42">
        <v>11317</v>
      </c>
      <c r="T23" s="124">
        <f t="shared" si="5"/>
        <v>50.97747747747748</v>
      </c>
      <c r="U23" s="42">
        <v>1811</v>
      </c>
      <c r="V23" s="42">
        <v>176416</v>
      </c>
      <c r="W23" s="124">
        <f t="shared" si="6"/>
        <v>97.41358365543898</v>
      </c>
      <c r="X23" s="332">
        <v>13734</v>
      </c>
      <c r="Y23" s="42">
        <v>1738813</v>
      </c>
      <c r="Z23" s="124">
        <f t="shared" si="7"/>
        <v>126.60645114314839</v>
      </c>
      <c r="AA23" s="42">
        <v>5557</v>
      </c>
      <c r="AB23" s="333">
        <v>276761</v>
      </c>
      <c r="AC23" s="328">
        <f aca="true" t="shared" si="20" ref="AC23:AC29">AB23/AA23</f>
        <v>49.80403095195249</v>
      </c>
      <c r="AD23" s="344">
        <f t="shared" si="14"/>
        <v>0.6730081385101861</v>
      </c>
      <c r="AE23" s="345">
        <f t="shared" si="15"/>
        <v>0.32699186148981385</v>
      </c>
    </row>
    <row r="24" spans="2:31" ht="15.75" customHeight="1">
      <c r="B24" s="366" t="s">
        <v>97</v>
      </c>
      <c r="C24" s="295">
        <v>12</v>
      </c>
      <c r="D24" s="367" t="s">
        <v>22</v>
      </c>
      <c r="E24" s="91">
        <v>1229843</v>
      </c>
      <c r="F24" s="92">
        <f t="shared" si="16"/>
        <v>0.01254897698915117</v>
      </c>
      <c r="G24" s="334">
        <f>L24+O24+R24+U24</f>
        <v>18057</v>
      </c>
      <c r="H24" s="92">
        <f t="shared" si="17"/>
        <v>-0.0639676533098336</v>
      </c>
      <c r="I24" s="93">
        <f t="shared" si="18"/>
        <v>0.014682361894973586</v>
      </c>
      <c r="J24" s="94">
        <f>M24+P24+S24+V24</f>
        <v>1912741</v>
      </c>
      <c r="K24" s="357">
        <f t="shared" si="19"/>
        <v>-0.05101921338536814</v>
      </c>
      <c r="L24" s="91">
        <v>10710</v>
      </c>
      <c r="M24" s="94">
        <v>1442528</v>
      </c>
      <c r="N24" s="125">
        <f aca="true" t="shared" si="21" ref="N24:N29">M24/L24</f>
        <v>134.68982259570495</v>
      </c>
      <c r="O24" s="94">
        <v>5461</v>
      </c>
      <c r="P24" s="94">
        <v>285594</v>
      </c>
      <c r="Q24" s="125">
        <f aca="true" t="shared" si="22" ref="Q24:Q29">P24/O24</f>
        <v>52.297015198681564</v>
      </c>
      <c r="R24" s="95">
        <v>190</v>
      </c>
      <c r="S24" s="94">
        <v>11226</v>
      </c>
      <c r="T24" s="126">
        <f t="shared" si="5"/>
        <v>59.084210526315786</v>
      </c>
      <c r="U24" s="94">
        <v>1696</v>
      </c>
      <c r="V24" s="94">
        <v>173393</v>
      </c>
      <c r="W24" s="125">
        <f aca="true" t="shared" si="23" ref="W24:W29">V24/U24</f>
        <v>102.23643867924528</v>
      </c>
      <c r="X24" s="334">
        <v>13217</v>
      </c>
      <c r="Y24" s="94">
        <v>1658560</v>
      </c>
      <c r="Z24" s="125">
        <f aca="true" t="shared" si="24" ref="Z24:Z29">Y24/X24</f>
        <v>125.48687296663388</v>
      </c>
      <c r="AA24" s="94">
        <v>4840</v>
      </c>
      <c r="AB24" s="335">
        <v>254181</v>
      </c>
      <c r="AC24" s="329">
        <f t="shared" si="20"/>
        <v>52.51673553719008</v>
      </c>
      <c r="AD24" s="344">
        <f t="shared" si="14"/>
        <v>0.6870465747355596</v>
      </c>
      <c r="AE24" s="345">
        <f t="shared" si="15"/>
        <v>0.31295342526444037</v>
      </c>
    </row>
    <row r="25" spans="2:31" ht="15.75" customHeight="1">
      <c r="B25" s="368" t="s">
        <v>97</v>
      </c>
      <c r="C25" s="296">
        <v>13</v>
      </c>
      <c r="D25" s="369" t="s">
        <v>22</v>
      </c>
      <c r="E25" s="108">
        <v>1173858</v>
      </c>
      <c r="F25" s="16">
        <f t="shared" si="16"/>
        <v>-0.04552207070333368</v>
      </c>
      <c r="G25" s="330">
        <v>16966</v>
      </c>
      <c r="H25" s="16">
        <f t="shared" si="17"/>
        <v>-0.06041978180207122</v>
      </c>
      <c r="I25" s="18">
        <f t="shared" si="18"/>
        <v>0.014453196212829832</v>
      </c>
      <c r="J25" s="19">
        <v>1643904</v>
      </c>
      <c r="K25" s="355">
        <f t="shared" si="19"/>
        <v>-0.14055065479330447</v>
      </c>
      <c r="L25" s="108">
        <v>8583</v>
      </c>
      <c r="M25" s="19">
        <v>1150244</v>
      </c>
      <c r="N25" s="124">
        <f t="shared" si="21"/>
        <v>134.01421414423862</v>
      </c>
      <c r="O25" s="19">
        <v>6560</v>
      </c>
      <c r="P25" s="19">
        <v>320489</v>
      </c>
      <c r="Q25" s="124">
        <f t="shared" si="22"/>
        <v>48.855030487804875</v>
      </c>
      <c r="R25" s="20">
        <v>99</v>
      </c>
      <c r="S25" s="19">
        <v>5299</v>
      </c>
      <c r="T25" s="126">
        <f aca="true" t="shared" si="25" ref="T25:T30">S25/R25</f>
        <v>53.525252525252526</v>
      </c>
      <c r="U25" s="19">
        <v>1724</v>
      </c>
      <c r="V25" s="19">
        <v>167872</v>
      </c>
      <c r="W25" s="124">
        <f t="shared" si="23"/>
        <v>97.37354988399072</v>
      </c>
      <c r="X25" s="330">
        <v>11353</v>
      </c>
      <c r="Y25" s="19">
        <v>1382644</v>
      </c>
      <c r="Z25" s="124">
        <f t="shared" si="24"/>
        <v>121.78666431780147</v>
      </c>
      <c r="AA25" s="19">
        <v>5613</v>
      </c>
      <c r="AB25" s="331">
        <v>261260</v>
      </c>
      <c r="AC25" s="327">
        <f t="shared" si="20"/>
        <v>46.545519330126496</v>
      </c>
      <c r="AD25" s="344">
        <f t="shared" si="14"/>
        <v>0.6075091359188967</v>
      </c>
      <c r="AE25" s="345">
        <f t="shared" si="15"/>
        <v>0.39249086408110334</v>
      </c>
    </row>
    <row r="26" spans="2:31" ht="15.75" customHeight="1">
      <c r="B26" s="368" t="s">
        <v>96</v>
      </c>
      <c r="C26" s="296">
        <v>14</v>
      </c>
      <c r="D26" s="369" t="s">
        <v>22</v>
      </c>
      <c r="E26" s="118">
        <v>1151016</v>
      </c>
      <c r="F26" s="16">
        <f t="shared" si="16"/>
        <v>-0.01945891240678174</v>
      </c>
      <c r="G26" s="336">
        <v>16733</v>
      </c>
      <c r="H26" s="119">
        <f t="shared" si="17"/>
        <v>-0.013733349051043262</v>
      </c>
      <c r="I26" s="120">
        <f t="shared" si="18"/>
        <v>0.014537591136873857</v>
      </c>
      <c r="J26" s="121">
        <v>1585178</v>
      </c>
      <c r="K26" s="355">
        <f t="shared" si="19"/>
        <v>-0.03572349723584832</v>
      </c>
      <c r="L26" s="118">
        <v>8042</v>
      </c>
      <c r="M26" s="121">
        <v>1075179</v>
      </c>
      <c r="N26" s="126">
        <f t="shared" si="21"/>
        <v>133.6954737627456</v>
      </c>
      <c r="O26" s="121">
        <v>6631</v>
      </c>
      <c r="P26" s="121">
        <v>320350</v>
      </c>
      <c r="Q26" s="126">
        <f t="shared" si="22"/>
        <v>48.31096365555723</v>
      </c>
      <c r="R26" s="122">
        <v>187</v>
      </c>
      <c r="S26" s="121">
        <v>13370</v>
      </c>
      <c r="T26" s="126">
        <f t="shared" si="25"/>
        <v>71.49732620320856</v>
      </c>
      <c r="U26" s="121">
        <v>1873</v>
      </c>
      <c r="V26" s="121">
        <v>176279</v>
      </c>
      <c r="W26" s="124">
        <f t="shared" si="23"/>
        <v>94.11585691404164</v>
      </c>
      <c r="X26" s="336">
        <v>10796</v>
      </c>
      <c r="Y26" s="121">
        <v>1291358</v>
      </c>
      <c r="Z26" s="126">
        <f t="shared" si="24"/>
        <v>119.61448684698037</v>
      </c>
      <c r="AA26" s="121">
        <v>5937</v>
      </c>
      <c r="AB26" s="331">
        <v>293820</v>
      </c>
      <c r="AC26" s="327">
        <f t="shared" si="20"/>
        <v>49.489641232945935</v>
      </c>
      <c r="AD26" s="344">
        <f t="shared" si="14"/>
        <v>0.5925416840972928</v>
      </c>
      <c r="AE26" s="345">
        <f t="shared" si="15"/>
        <v>0.4074583159027072</v>
      </c>
    </row>
    <row r="27" spans="2:31" ht="15.75" customHeight="1">
      <c r="B27" s="370" t="s">
        <v>164</v>
      </c>
      <c r="C27" s="303">
        <v>15</v>
      </c>
      <c r="D27" s="371" t="s">
        <v>22</v>
      </c>
      <c r="E27" s="304">
        <v>1160083</v>
      </c>
      <c r="F27" s="305">
        <f t="shared" si="16"/>
        <v>0.007877388324749612</v>
      </c>
      <c r="G27" s="337">
        <v>17179</v>
      </c>
      <c r="H27" s="306">
        <f t="shared" si="17"/>
        <v>0.02665391740871332</v>
      </c>
      <c r="I27" s="307">
        <f t="shared" si="18"/>
        <v>0.014808423190409651</v>
      </c>
      <c r="J27" s="308">
        <v>1636632</v>
      </c>
      <c r="K27" s="358">
        <f t="shared" si="19"/>
        <v>0.03245944619468602</v>
      </c>
      <c r="L27" s="304">
        <v>8502</v>
      </c>
      <c r="M27" s="308">
        <v>1134048</v>
      </c>
      <c r="N27" s="309">
        <f t="shared" si="21"/>
        <v>133.3860268172195</v>
      </c>
      <c r="O27" s="308">
        <v>6583</v>
      </c>
      <c r="P27" s="308">
        <v>315599</v>
      </c>
      <c r="Q27" s="309">
        <f t="shared" si="22"/>
        <v>47.94151602612791</v>
      </c>
      <c r="R27" s="308">
        <v>213</v>
      </c>
      <c r="S27" s="308">
        <v>16554</v>
      </c>
      <c r="T27" s="309">
        <f t="shared" si="25"/>
        <v>77.71830985915493</v>
      </c>
      <c r="U27" s="308">
        <v>1881</v>
      </c>
      <c r="V27" s="308">
        <v>170431</v>
      </c>
      <c r="W27" s="310">
        <f t="shared" si="23"/>
        <v>90.60659223817119</v>
      </c>
      <c r="X27" s="337">
        <v>12418</v>
      </c>
      <c r="Y27" s="308">
        <v>1398025</v>
      </c>
      <c r="Z27" s="309">
        <f t="shared" si="24"/>
        <v>112.58052826542117</v>
      </c>
      <c r="AA27" s="308">
        <v>4761</v>
      </c>
      <c r="AB27" s="338">
        <v>238607</v>
      </c>
      <c r="AC27" s="339">
        <f t="shared" si="20"/>
        <v>50.11699222852342</v>
      </c>
      <c r="AD27" s="344">
        <f t="shared" si="14"/>
        <v>0.604400721811514</v>
      </c>
      <c r="AE27" s="345">
        <f t="shared" si="15"/>
        <v>0.39559927818848595</v>
      </c>
    </row>
    <row r="28" spans="2:31" ht="15.75" customHeight="1">
      <c r="B28" s="366" t="s">
        <v>164</v>
      </c>
      <c r="C28" s="295">
        <v>16</v>
      </c>
      <c r="D28" s="367" t="s">
        <v>22</v>
      </c>
      <c r="E28" s="372">
        <v>1189049</v>
      </c>
      <c r="F28" s="373">
        <f t="shared" si="16"/>
        <v>0.024968903087106697</v>
      </c>
      <c r="G28" s="374">
        <v>17747</v>
      </c>
      <c r="H28" s="375">
        <f t="shared" si="17"/>
        <v>0.03306362419232784</v>
      </c>
      <c r="I28" s="376">
        <f t="shared" si="18"/>
        <v>0.014925373134328358</v>
      </c>
      <c r="J28" s="377">
        <v>1724818</v>
      </c>
      <c r="K28" s="378">
        <f t="shared" si="19"/>
        <v>0.05388260769678217</v>
      </c>
      <c r="L28" s="372">
        <v>8864</v>
      </c>
      <c r="M28" s="377">
        <v>1168867</v>
      </c>
      <c r="N28" s="379">
        <f t="shared" si="21"/>
        <v>131.8667644404332</v>
      </c>
      <c r="O28" s="377">
        <v>6446</v>
      </c>
      <c r="P28" s="377">
        <v>303171</v>
      </c>
      <c r="Q28" s="379">
        <f t="shared" si="22"/>
        <v>47.032423208191126</v>
      </c>
      <c r="R28" s="377">
        <v>117</v>
      </c>
      <c r="S28" s="377">
        <v>9990</v>
      </c>
      <c r="T28" s="379">
        <f t="shared" si="25"/>
        <v>85.38461538461539</v>
      </c>
      <c r="U28" s="377">
        <v>2320</v>
      </c>
      <c r="V28" s="377">
        <v>242790</v>
      </c>
      <c r="W28" s="380">
        <f t="shared" si="23"/>
        <v>104.65086206896552</v>
      </c>
      <c r="X28" s="374">
        <v>12541</v>
      </c>
      <c r="Y28" s="377">
        <v>1443107</v>
      </c>
      <c r="Z28" s="379">
        <f t="shared" si="24"/>
        <v>115.07112670440954</v>
      </c>
      <c r="AA28" s="377">
        <v>5206</v>
      </c>
      <c r="AB28" s="381">
        <v>281711</v>
      </c>
      <c r="AC28" s="382">
        <f t="shared" si="20"/>
        <v>54.112754514022285</v>
      </c>
      <c r="AD28" s="344">
        <f t="shared" si="14"/>
        <v>0.6301910182002592</v>
      </c>
      <c r="AE28" s="345">
        <f t="shared" si="15"/>
        <v>0.36980898179974075</v>
      </c>
    </row>
    <row r="29" spans="2:31" s="384" customFormat="1" ht="15.75" customHeight="1">
      <c r="B29" s="424" t="s">
        <v>164</v>
      </c>
      <c r="C29" s="425">
        <v>17</v>
      </c>
      <c r="D29" s="426" t="s">
        <v>175</v>
      </c>
      <c r="E29" s="427">
        <v>1236122</v>
      </c>
      <c r="F29" s="428">
        <f>(E29-E28)/E28</f>
        <v>0.03958878061375099</v>
      </c>
      <c r="G29" s="429">
        <v>16387</v>
      </c>
      <c r="H29" s="430">
        <f>(G29-G28)/G28</f>
        <v>-0.076632670310475</v>
      </c>
      <c r="I29" s="431">
        <f t="shared" si="18"/>
        <v>0.01325678209755995</v>
      </c>
      <c r="J29" s="432">
        <v>1589373</v>
      </c>
      <c r="K29" s="433">
        <f>(J29-J28)/J28</f>
        <v>-0.07852712576051503</v>
      </c>
      <c r="L29" s="427">
        <v>8115</v>
      </c>
      <c r="M29" s="432">
        <v>1071264</v>
      </c>
      <c r="N29" s="434">
        <f t="shared" si="21"/>
        <v>132.01035120147876</v>
      </c>
      <c r="O29" s="432">
        <v>5626</v>
      </c>
      <c r="P29" s="432">
        <v>257713</v>
      </c>
      <c r="Q29" s="434">
        <f t="shared" si="22"/>
        <v>45.80750088873089</v>
      </c>
      <c r="R29" s="432">
        <v>130</v>
      </c>
      <c r="S29" s="432">
        <v>9417</v>
      </c>
      <c r="T29" s="434">
        <f t="shared" si="25"/>
        <v>72.43846153846154</v>
      </c>
      <c r="U29" s="432">
        <v>2516</v>
      </c>
      <c r="V29" s="432">
        <v>250979</v>
      </c>
      <c r="W29" s="435">
        <f t="shared" si="23"/>
        <v>99.75317965023848</v>
      </c>
      <c r="X29" s="429">
        <v>11547</v>
      </c>
      <c r="Y29" s="432">
        <v>1353319</v>
      </c>
      <c r="Z29" s="434">
        <f t="shared" si="24"/>
        <v>117.20091798735602</v>
      </c>
      <c r="AA29" s="432">
        <v>4840</v>
      </c>
      <c r="AB29" s="436">
        <v>236054</v>
      </c>
      <c r="AC29" s="437">
        <f t="shared" si="20"/>
        <v>48.771487603305786</v>
      </c>
      <c r="AD29" s="344">
        <f t="shared" si="14"/>
        <v>0.6487459571611643</v>
      </c>
      <c r="AE29" s="345">
        <f t="shared" si="15"/>
        <v>0.35125404283883566</v>
      </c>
    </row>
    <row r="30" spans="2:31" s="384" customFormat="1" ht="15.75" customHeight="1">
      <c r="B30" s="424" t="s">
        <v>164</v>
      </c>
      <c r="C30" s="425">
        <v>18</v>
      </c>
      <c r="D30" s="449" t="s">
        <v>175</v>
      </c>
      <c r="E30" s="429">
        <v>1290391</v>
      </c>
      <c r="F30" s="428">
        <f>(E30-E29)/E29</f>
        <v>0.04390262449822914</v>
      </c>
      <c r="G30" s="429">
        <v>19130</v>
      </c>
      <c r="H30" s="430">
        <f>(G30-G29)/G29</f>
        <v>0.16738878379203026</v>
      </c>
      <c r="I30" s="431">
        <f>G30/E30</f>
        <v>0.014824963906288869</v>
      </c>
      <c r="J30" s="432">
        <f>M30+P30+S30+V30</f>
        <v>1830711</v>
      </c>
      <c r="K30" s="433">
        <f>(J30-J29)/J29</f>
        <v>0.15184478407522967</v>
      </c>
      <c r="L30" s="427">
        <v>8822</v>
      </c>
      <c r="M30" s="432">
        <v>1149030</v>
      </c>
      <c r="N30" s="434">
        <f>M30/L30</f>
        <v>130.245975969168</v>
      </c>
      <c r="O30" s="432">
        <v>6655</v>
      </c>
      <c r="P30" s="432">
        <v>299458</v>
      </c>
      <c r="Q30" s="434">
        <f>P30/O30</f>
        <v>44.99744552967694</v>
      </c>
      <c r="R30" s="432">
        <v>156</v>
      </c>
      <c r="S30" s="432">
        <v>11388</v>
      </c>
      <c r="T30" s="434">
        <f t="shared" si="25"/>
        <v>73</v>
      </c>
      <c r="U30" s="432">
        <v>3497</v>
      </c>
      <c r="V30" s="432">
        <v>370835</v>
      </c>
      <c r="W30" s="435">
        <f>V30/U30</f>
        <v>106.04375178724621</v>
      </c>
      <c r="X30" s="429">
        <v>13141</v>
      </c>
      <c r="Y30" s="432">
        <v>1490219</v>
      </c>
      <c r="Z30" s="434">
        <f>Y30/X30</f>
        <v>113.40225249219999</v>
      </c>
      <c r="AA30" s="432">
        <v>5989</v>
      </c>
      <c r="AB30" s="436">
        <v>340492</v>
      </c>
      <c r="AC30" s="450">
        <f>AB30/AA30</f>
        <v>56.85289697779262</v>
      </c>
      <c r="AD30" s="344">
        <f t="shared" si="14"/>
        <v>0.6439623627809723</v>
      </c>
      <c r="AE30" s="345">
        <f t="shared" si="15"/>
        <v>0.3560376372190277</v>
      </c>
    </row>
    <row r="31" spans="2:31" s="384" customFormat="1" ht="15.75" customHeight="1" thickBot="1">
      <c r="B31" s="660" t="s">
        <v>164</v>
      </c>
      <c r="C31" s="661">
        <v>19</v>
      </c>
      <c r="D31" s="662" t="s">
        <v>175</v>
      </c>
      <c r="E31" s="647">
        <v>1060741</v>
      </c>
      <c r="F31" s="648">
        <f>(E31-E30)/E30</f>
        <v>-0.17796931317716877</v>
      </c>
      <c r="G31" s="647">
        <v>15784</v>
      </c>
      <c r="H31" s="649">
        <f>(G31-G30)/G30</f>
        <v>-0.17490852064819656</v>
      </c>
      <c r="I31" s="650">
        <f>G31/E31</f>
        <v>0.01488016396085378</v>
      </c>
      <c r="J31" s="651">
        <f>M31+P31+S31+V31</f>
        <v>1540203</v>
      </c>
      <c r="K31" s="652">
        <f>(J31-J30)/J30</f>
        <v>-0.15868588761415647</v>
      </c>
      <c r="L31" s="653">
        <v>7714</v>
      </c>
      <c r="M31" s="651">
        <v>998486</v>
      </c>
      <c r="N31" s="654">
        <f>M31/L31</f>
        <v>129.4381643764584</v>
      </c>
      <c r="O31" s="651">
        <v>5110</v>
      </c>
      <c r="P31" s="651">
        <v>235513</v>
      </c>
      <c r="Q31" s="654">
        <f>P31/O31</f>
        <v>46.08864970645793</v>
      </c>
      <c r="R31" s="651">
        <v>139</v>
      </c>
      <c r="S31" s="651">
        <v>9519</v>
      </c>
      <c r="T31" s="654">
        <f>S31/R31</f>
        <v>68.4820143884892</v>
      </c>
      <c r="U31" s="651">
        <v>2821</v>
      </c>
      <c r="V31" s="651">
        <v>296685</v>
      </c>
      <c r="W31" s="655">
        <f>V31/U31</f>
        <v>105.17015242821694</v>
      </c>
      <c r="X31" s="647">
        <v>11136</v>
      </c>
      <c r="Y31" s="651">
        <v>1270112</v>
      </c>
      <c r="Z31" s="654">
        <f>Y31/X31</f>
        <v>114.05459770114942</v>
      </c>
      <c r="AA31" s="651">
        <v>4648</v>
      </c>
      <c r="AB31" s="656">
        <v>270091</v>
      </c>
      <c r="AC31" s="438">
        <f>AB31/AA31</f>
        <v>58.10907917383821</v>
      </c>
      <c r="AD31" s="344">
        <f t="shared" si="14"/>
        <v>0.6674480486568677</v>
      </c>
      <c r="AE31" s="345">
        <f t="shared" si="15"/>
        <v>0.3325519513431323</v>
      </c>
    </row>
    <row r="32" spans="2:31" s="384" customFormat="1" ht="15.75" customHeight="1">
      <c r="B32" s="774" t="s">
        <v>164</v>
      </c>
      <c r="C32" s="775">
        <v>20</v>
      </c>
      <c r="D32" s="776" t="s">
        <v>175</v>
      </c>
      <c r="E32" s="777">
        <v>1093485</v>
      </c>
      <c r="F32" s="778">
        <f>(E32-E31)/E31</f>
        <v>0.030868986868613543</v>
      </c>
      <c r="G32" s="777">
        <v>16613</v>
      </c>
      <c r="H32" s="779">
        <f>(G32-G31)/G31</f>
        <v>0.05252154080081095</v>
      </c>
      <c r="I32" s="780">
        <f>G32/E32</f>
        <v>0.015192709547913323</v>
      </c>
      <c r="J32" s="781">
        <v>1522033</v>
      </c>
      <c r="K32" s="782">
        <f>(J32-J31)/J31</f>
        <v>-0.011797146220335892</v>
      </c>
      <c r="L32" s="783">
        <v>8024</v>
      </c>
      <c r="M32" s="781">
        <v>1025547</v>
      </c>
      <c r="N32" s="784">
        <f>M32/L32</f>
        <v>127.80994516450649</v>
      </c>
      <c r="O32" s="781">
        <v>6525</v>
      </c>
      <c r="P32" s="781">
        <v>288420</v>
      </c>
      <c r="Q32" s="784">
        <f>P32/O32</f>
        <v>44.202298850574714</v>
      </c>
      <c r="R32" s="781">
        <v>189</v>
      </c>
      <c r="S32" s="781">
        <v>11168</v>
      </c>
      <c r="T32" s="784">
        <f>S32/R32</f>
        <v>59.08994708994709</v>
      </c>
      <c r="U32" s="781">
        <v>1875</v>
      </c>
      <c r="V32" s="781">
        <v>196898</v>
      </c>
      <c r="W32" s="785">
        <f>V32/U32</f>
        <v>105.01226666666666</v>
      </c>
      <c r="X32" s="777">
        <v>11913</v>
      </c>
      <c r="Y32" s="781">
        <v>1296749</v>
      </c>
      <c r="Z32" s="784">
        <f>Y32/X32</f>
        <v>108.85159069923613</v>
      </c>
      <c r="AA32" s="781">
        <v>4700</v>
      </c>
      <c r="AB32" s="786">
        <v>225284</v>
      </c>
      <c r="AC32" s="787">
        <f>AB32/AA32</f>
        <v>47.93276595744681</v>
      </c>
      <c r="AD32" s="788">
        <f t="shared" si="14"/>
        <v>0.5958586649009812</v>
      </c>
      <c r="AE32" s="789">
        <f t="shared" si="15"/>
        <v>0.40414133509901884</v>
      </c>
    </row>
    <row r="33" spans="2:31" s="384" customFormat="1" ht="15.75" customHeight="1" thickBot="1">
      <c r="B33" s="657" t="s">
        <v>164</v>
      </c>
      <c r="C33" s="658">
        <v>21</v>
      </c>
      <c r="D33" s="659" t="s">
        <v>175</v>
      </c>
      <c r="E33" s="637">
        <v>788410</v>
      </c>
      <c r="F33" s="638">
        <f>(E33-E32)/E32</f>
        <v>-0.27899331037920044</v>
      </c>
      <c r="G33" s="637">
        <v>12536</v>
      </c>
      <c r="H33" s="639">
        <f>(G33-G32)/G32</f>
        <v>-0.2454102209113345</v>
      </c>
      <c r="I33" s="640">
        <f>G33/E33</f>
        <v>0.015900356413541178</v>
      </c>
      <c r="J33" s="641">
        <v>1189326</v>
      </c>
      <c r="K33" s="642">
        <f>(J33-J32)/J32</f>
        <v>-0.21859381498298658</v>
      </c>
      <c r="L33" s="643">
        <v>6632</v>
      </c>
      <c r="M33" s="641">
        <v>841369</v>
      </c>
      <c r="N33" s="644">
        <f>M33/L33</f>
        <v>126.8650482509047</v>
      </c>
      <c r="O33" s="641">
        <v>4576</v>
      </c>
      <c r="P33" s="641">
        <v>213511</v>
      </c>
      <c r="Q33" s="644">
        <f>P33/O33</f>
        <v>46.65887237762238</v>
      </c>
      <c r="R33" s="641">
        <v>142</v>
      </c>
      <c r="S33" s="641">
        <v>9175</v>
      </c>
      <c r="T33" s="644">
        <f>S33/R33</f>
        <v>64.61267605633803</v>
      </c>
      <c r="U33" s="641">
        <v>1186</v>
      </c>
      <c r="V33" s="641">
        <v>125271</v>
      </c>
      <c r="W33" s="645">
        <f>V33/U33</f>
        <v>105.6247892074199</v>
      </c>
      <c r="X33" s="637">
        <v>10073</v>
      </c>
      <c r="Y33" s="641">
        <v>1078186</v>
      </c>
      <c r="Z33" s="644">
        <f>Y33/X33</f>
        <v>107.03722823389258</v>
      </c>
      <c r="AA33" s="641">
        <v>2463</v>
      </c>
      <c r="AB33" s="646">
        <v>111140</v>
      </c>
      <c r="AC33" s="771">
        <f>AB33/AA33</f>
        <v>45.12383272431993</v>
      </c>
      <c r="AD33" s="772">
        <f>(L33+U33)/G33</f>
        <v>0.6236439055520102</v>
      </c>
      <c r="AE33" s="773">
        <f>1-AD33</f>
        <v>0.3763560944479898</v>
      </c>
    </row>
    <row r="34" spans="2:24" ht="13.5">
      <c r="B34" s="111" t="s">
        <v>141</v>
      </c>
      <c r="C34" s="111"/>
      <c r="E34" s="21"/>
      <c r="X34" s="326"/>
    </row>
    <row r="35" ht="13.5"/>
    <row r="36" spans="4:21" ht="13.5">
      <c r="D36" t="s">
        <v>108</v>
      </c>
      <c r="E36" s="9" t="s">
        <v>109</v>
      </c>
      <c r="F36" s="10" t="s">
        <v>110</v>
      </c>
      <c r="I36" t="s">
        <v>108</v>
      </c>
      <c r="J36" s="38" t="s">
        <v>114</v>
      </c>
      <c r="K36" s="39" t="s">
        <v>111</v>
      </c>
      <c r="L36" s="38" t="s">
        <v>112</v>
      </c>
      <c r="M36" s="38" t="s">
        <v>113</v>
      </c>
      <c r="R36" t="s">
        <v>108</v>
      </c>
      <c r="S36" s="9" t="s">
        <v>104</v>
      </c>
      <c r="U36" s="9" t="s">
        <v>117</v>
      </c>
    </row>
    <row r="37" spans="4:21" ht="13.5">
      <c r="D37">
        <v>57</v>
      </c>
      <c r="E37" s="36">
        <v>17346</v>
      </c>
      <c r="F37" s="37">
        <v>0.015134157949795357</v>
      </c>
      <c r="I37">
        <v>57</v>
      </c>
      <c r="J37" s="401">
        <v>11729</v>
      </c>
      <c r="K37" s="402">
        <v>4049</v>
      </c>
      <c r="L37" s="401">
        <v>335</v>
      </c>
      <c r="M37" s="401">
        <v>1233</v>
      </c>
      <c r="R37">
        <v>57</v>
      </c>
      <c r="S37" s="9">
        <v>13888</v>
      </c>
      <c r="U37" s="9">
        <v>3458</v>
      </c>
    </row>
    <row r="38" spans="4:21" ht="13.5">
      <c r="D38">
        <v>58</v>
      </c>
      <c r="E38" s="36">
        <v>15628</v>
      </c>
      <c r="F38" s="37">
        <v>0.013747397292568506</v>
      </c>
      <c r="I38">
        <v>58</v>
      </c>
      <c r="J38" s="401">
        <v>9149</v>
      </c>
      <c r="K38" s="402">
        <v>4535</v>
      </c>
      <c r="L38" s="401">
        <v>187</v>
      </c>
      <c r="M38" s="401">
        <v>1757</v>
      </c>
      <c r="R38">
        <v>58</v>
      </c>
      <c r="S38" s="9">
        <v>11803</v>
      </c>
      <c r="U38" s="9">
        <v>3825</v>
      </c>
    </row>
    <row r="39" spans="4:21" ht="13.5">
      <c r="D39">
        <v>59</v>
      </c>
      <c r="E39" s="36">
        <v>17602</v>
      </c>
      <c r="F39" s="37">
        <v>0.01482545848416804</v>
      </c>
      <c r="I39">
        <v>59</v>
      </c>
      <c r="J39" s="401">
        <v>9688</v>
      </c>
      <c r="K39" s="402">
        <v>6418</v>
      </c>
      <c r="L39" s="401">
        <v>229</v>
      </c>
      <c r="M39" s="401">
        <v>1267</v>
      </c>
      <c r="R39">
        <v>59</v>
      </c>
      <c r="S39" s="9">
        <v>12477</v>
      </c>
      <c r="U39" s="9">
        <v>5125</v>
      </c>
    </row>
    <row r="40" spans="4:21" ht="13.5">
      <c r="D40">
        <v>60</v>
      </c>
      <c r="E40" s="36">
        <v>18664</v>
      </c>
      <c r="F40" s="37">
        <v>0.015099444045330692</v>
      </c>
      <c r="I40">
        <v>60</v>
      </c>
      <c r="J40" s="401">
        <v>9307</v>
      </c>
      <c r="K40" s="402">
        <v>7959</v>
      </c>
      <c r="L40" s="401">
        <v>234</v>
      </c>
      <c r="M40" s="401">
        <v>1164</v>
      </c>
      <c r="R40">
        <v>60</v>
      </c>
      <c r="S40" s="9">
        <v>11558</v>
      </c>
      <c r="U40" s="9">
        <v>7106</v>
      </c>
    </row>
    <row r="41" spans="4:21" ht="13.5">
      <c r="D41">
        <v>61</v>
      </c>
      <c r="E41" s="36">
        <v>19892</v>
      </c>
      <c r="F41" s="37">
        <v>0.01457706932901659</v>
      </c>
      <c r="I41">
        <v>61</v>
      </c>
      <c r="J41" s="401">
        <v>9513</v>
      </c>
      <c r="K41" s="402">
        <v>8431</v>
      </c>
      <c r="L41" s="401">
        <v>190</v>
      </c>
      <c r="M41" s="401">
        <v>1758</v>
      </c>
      <c r="R41">
        <v>61</v>
      </c>
      <c r="S41" s="9">
        <v>11862</v>
      </c>
      <c r="U41" s="9">
        <v>8030</v>
      </c>
    </row>
    <row r="42" spans="4:21" ht="13.5">
      <c r="D42">
        <v>62</v>
      </c>
      <c r="E42" s="36">
        <v>23009</v>
      </c>
      <c r="F42" s="37">
        <v>0.013742459535328197</v>
      </c>
      <c r="I42">
        <v>62</v>
      </c>
      <c r="J42" s="401">
        <v>10908</v>
      </c>
      <c r="K42" s="402">
        <v>10258</v>
      </c>
      <c r="L42" s="401">
        <v>247</v>
      </c>
      <c r="M42" s="401">
        <v>1596</v>
      </c>
      <c r="R42">
        <v>62</v>
      </c>
      <c r="S42" s="9">
        <v>13877</v>
      </c>
      <c r="U42" s="9">
        <v>9132</v>
      </c>
    </row>
    <row r="43" spans="4:21" ht="14.25" customHeight="1">
      <c r="D43">
        <v>63</v>
      </c>
      <c r="E43" s="36">
        <v>23780</v>
      </c>
      <c r="F43" s="37">
        <v>0.01411574196091281</v>
      </c>
      <c r="I43">
        <v>63</v>
      </c>
      <c r="J43" s="401">
        <v>10857</v>
      </c>
      <c r="K43" s="402">
        <v>9401</v>
      </c>
      <c r="L43" s="401">
        <v>253</v>
      </c>
      <c r="M43" s="401">
        <v>3269</v>
      </c>
      <c r="R43">
        <v>63</v>
      </c>
      <c r="S43" s="9">
        <v>13525</v>
      </c>
      <c r="U43" s="9">
        <v>10255</v>
      </c>
    </row>
    <row r="44" spans="4:21" ht="14.25" customHeight="1">
      <c r="D44" s="35" t="s">
        <v>107</v>
      </c>
      <c r="E44" s="36">
        <v>27177</v>
      </c>
      <c r="F44" s="37">
        <v>0.016345966467221456</v>
      </c>
      <c r="I44" s="35" t="s">
        <v>107</v>
      </c>
      <c r="J44" s="401">
        <v>10961</v>
      </c>
      <c r="K44" s="402">
        <v>11350</v>
      </c>
      <c r="L44" s="401">
        <v>312</v>
      </c>
      <c r="M44" s="401">
        <v>4554</v>
      </c>
      <c r="R44" s="35" t="s">
        <v>107</v>
      </c>
      <c r="S44" s="9">
        <v>13790</v>
      </c>
      <c r="U44" s="9">
        <v>13387</v>
      </c>
    </row>
    <row r="45" spans="4:21" ht="14.25" customHeight="1">
      <c r="D45">
        <v>2</v>
      </c>
      <c r="E45" s="36">
        <v>30136</v>
      </c>
      <c r="F45" s="37">
        <v>0.01765323713951482</v>
      </c>
      <c r="I45">
        <v>2</v>
      </c>
      <c r="J45" s="401">
        <v>10781</v>
      </c>
      <c r="K45" s="402">
        <v>13031</v>
      </c>
      <c r="L45" s="401">
        <v>806</v>
      </c>
      <c r="M45" s="401">
        <v>5518</v>
      </c>
      <c r="R45">
        <v>2</v>
      </c>
      <c r="S45" s="9">
        <v>14460</v>
      </c>
      <c r="U45" s="9">
        <v>15676</v>
      </c>
    </row>
    <row r="46" spans="4:21" ht="14.25" customHeight="1">
      <c r="D46">
        <v>3</v>
      </c>
      <c r="E46" s="36">
        <v>28800</v>
      </c>
      <c r="F46" s="37">
        <v>0.02101996458719855</v>
      </c>
      <c r="I46">
        <v>3</v>
      </c>
      <c r="J46" s="401">
        <v>10247</v>
      </c>
      <c r="K46" s="402">
        <v>10032</v>
      </c>
      <c r="L46" s="401">
        <v>907</v>
      </c>
      <c r="M46" s="401">
        <v>7614</v>
      </c>
      <c r="R46">
        <v>3</v>
      </c>
      <c r="S46" s="9">
        <v>14186</v>
      </c>
      <c r="U46" s="9">
        <v>14614</v>
      </c>
    </row>
    <row r="47" spans="4:21" ht="14.25" customHeight="1">
      <c r="D47">
        <v>4</v>
      </c>
      <c r="E47" s="36">
        <v>23651</v>
      </c>
      <c r="F47" s="37">
        <v>0.016862376032910544</v>
      </c>
      <c r="I47">
        <v>4</v>
      </c>
      <c r="J47" s="401">
        <v>10433</v>
      </c>
      <c r="K47" s="402">
        <v>9010</v>
      </c>
      <c r="L47" s="401">
        <v>557</v>
      </c>
      <c r="M47" s="401">
        <v>3651</v>
      </c>
      <c r="R47">
        <v>4</v>
      </c>
      <c r="S47" s="9">
        <v>13434</v>
      </c>
      <c r="U47" s="9">
        <v>10217</v>
      </c>
    </row>
    <row r="48" spans="4:21" ht="14.25" customHeight="1">
      <c r="D48">
        <v>5</v>
      </c>
      <c r="E48" s="36">
        <v>23034</v>
      </c>
      <c r="F48" s="37">
        <v>0.01550396988861696</v>
      </c>
      <c r="I48">
        <v>5</v>
      </c>
      <c r="J48" s="401">
        <v>12089</v>
      </c>
      <c r="K48" s="402">
        <v>8034</v>
      </c>
      <c r="L48" s="401">
        <v>433</v>
      </c>
      <c r="M48" s="401">
        <v>2478</v>
      </c>
      <c r="R48">
        <v>5</v>
      </c>
      <c r="S48" s="9">
        <v>14941</v>
      </c>
      <c r="U48" s="9">
        <v>8093</v>
      </c>
    </row>
    <row r="49" spans="4:21" ht="14.25" customHeight="1">
      <c r="D49">
        <v>6</v>
      </c>
      <c r="E49" s="36">
        <v>22636</v>
      </c>
      <c r="F49" s="37">
        <v>0.014415520566125693</v>
      </c>
      <c r="I49">
        <v>6</v>
      </c>
      <c r="J49" s="401">
        <v>12652</v>
      </c>
      <c r="K49" s="402">
        <v>7370</v>
      </c>
      <c r="L49" s="401">
        <v>444</v>
      </c>
      <c r="M49" s="401">
        <v>2170</v>
      </c>
      <c r="R49">
        <v>6</v>
      </c>
      <c r="S49" s="9">
        <v>15294</v>
      </c>
      <c r="U49" s="9">
        <v>7342</v>
      </c>
    </row>
    <row r="50" spans="4:21" ht="14.25" customHeight="1">
      <c r="D50">
        <v>7</v>
      </c>
      <c r="E50" s="36">
        <v>22251</v>
      </c>
      <c r="F50" s="37">
        <v>0.015133337414049907</v>
      </c>
      <c r="I50">
        <v>7</v>
      </c>
      <c r="J50" s="401">
        <v>11525</v>
      </c>
      <c r="K50" s="402">
        <v>8062</v>
      </c>
      <c r="L50" s="401">
        <v>348</v>
      </c>
      <c r="M50" s="401">
        <v>2316</v>
      </c>
      <c r="R50">
        <v>7</v>
      </c>
      <c r="S50" s="9">
        <v>14029</v>
      </c>
      <c r="U50" s="9">
        <v>8222</v>
      </c>
    </row>
    <row r="51" spans="4:21" ht="14.25" customHeight="1">
      <c r="D51">
        <v>8</v>
      </c>
      <c r="E51" s="36">
        <v>26184</v>
      </c>
      <c r="F51" s="37">
        <v>0.015934121438647184</v>
      </c>
      <c r="I51">
        <v>8</v>
      </c>
      <c r="J51" s="401">
        <v>14677</v>
      </c>
      <c r="K51" s="402">
        <v>9143</v>
      </c>
      <c r="L51" s="401">
        <v>262</v>
      </c>
      <c r="M51" s="401">
        <v>2102</v>
      </c>
      <c r="R51">
        <v>8</v>
      </c>
      <c r="S51" s="9">
        <v>17479</v>
      </c>
      <c r="U51" s="9">
        <v>8705</v>
      </c>
    </row>
    <row r="52" spans="4:21" ht="14.25" customHeight="1">
      <c r="D52">
        <v>9</v>
      </c>
      <c r="E52" s="36">
        <v>23011</v>
      </c>
      <c r="F52" s="37">
        <v>0.016590315598833175</v>
      </c>
      <c r="I52">
        <v>9</v>
      </c>
      <c r="J52" s="401">
        <v>11142</v>
      </c>
      <c r="K52" s="402">
        <v>9023</v>
      </c>
      <c r="L52" s="401">
        <v>211</v>
      </c>
      <c r="M52" s="401">
        <v>2635</v>
      </c>
      <c r="R52">
        <v>9</v>
      </c>
      <c r="S52" s="9">
        <v>14137</v>
      </c>
      <c r="U52" s="9">
        <v>8874</v>
      </c>
    </row>
    <row r="53" spans="4:21" ht="14.25" customHeight="1">
      <c r="D53">
        <v>10</v>
      </c>
      <c r="E53" s="36">
        <v>19367</v>
      </c>
      <c r="F53" s="37">
        <v>0.016162130360220146</v>
      </c>
      <c r="I53">
        <v>10</v>
      </c>
      <c r="J53" s="401">
        <v>10273</v>
      </c>
      <c r="K53" s="402">
        <v>6841</v>
      </c>
      <c r="L53" s="401">
        <v>261</v>
      </c>
      <c r="M53" s="401">
        <v>1992</v>
      </c>
      <c r="R53">
        <v>10</v>
      </c>
      <c r="S53" s="9">
        <v>12664</v>
      </c>
      <c r="U53" s="9">
        <v>6703</v>
      </c>
    </row>
    <row r="54" spans="4:21" ht="14.25" customHeight="1">
      <c r="D54">
        <v>11</v>
      </c>
      <c r="E54" s="36">
        <v>19291</v>
      </c>
      <c r="F54" s="37">
        <v>0.015882582016645795</v>
      </c>
      <c r="I54">
        <v>11</v>
      </c>
      <c r="J54" s="401">
        <v>11172</v>
      </c>
      <c r="K54" s="402">
        <v>6086</v>
      </c>
      <c r="L54" s="401">
        <v>222</v>
      </c>
      <c r="M54" s="401">
        <v>1811</v>
      </c>
      <c r="R54">
        <v>11</v>
      </c>
      <c r="S54" s="9">
        <v>13734</v>
      </c>
      <c r="U54" s="9">
        <v>5557</v>
      </c>
    </row>
    <row r="55" spans="4:21" ht="14.25" customHeight="1">
      <c r="D55">
        <v>12</v>
      </c>
      <c r="E55" s="36">
        <v>18057</v>
      </c>
      <c r="F55" s="37">
        <v>0.0146823618949736</v>
      </c>
      <c r="I55">
        <v>12</v>
      </c>
      <c r="J55" s="401">
        <v>10712</v>
      </c>
      <c r="K55" s="402">
        <v>5461</v>
      </c>
      <c r="L55" s="401">
        <v>190</v>
      </c>
      <c r="M55" s="401">
        <v>1696</v>
      </c>
      <c r="R55">
        <v>12</v>
      </c>
      <c r="S55" s="9">
        <v>13217</v>
      </c>
      <c r="U55" s="9">
        <v>4840</v>
      </c>
    </row>
    <row r="56" spans="4:21" ht="14.25" customHeight="1">
      <c r="D56">
        <v>13</v>
      </c>
      <c r="E56" s="97">
        <v>16966</v>
      </c>
      <c r="F56" s="37">
        <v>0.014453196212829832</v>
      </c>
      <c r="I56">
        <v>13</v>
      </c>
      <c r="J56" s="401">
        <v>8583</v>
      </c>
      <c r="K56" s="403">
        <v>6560</v>
      </c>
      <c r="L56" s="403">
        <v>99</v>
      </c>
      <c r="M56" s="403">
        <v>1724</v>
      </c>
      <c r="R56">
        <v>13</v>
      </c>
      <c r="S56" s="91">
        <v>11353</v>
      </c>
      <c r="U56" s="91">
        <v>5613</v>
      </c>
    </row>
    <row r="57" spans="4:21" ht="14.25" customHeight="1">
      <c r="D57">
        <v>14</v>
      </c>
      <c r="E57" s="106">
        <v>16733</v>
      </c>
      <c r="F57" s="37">
        <v>0.014537591136873857</v>
      </c>
      <c r="I57">
        <v>14</v>
      </c>
      <c r="J57" s="401">
        <v>8042</v>
      </c>
      <c r="K57" s="403">
        <v>6631</v>
      </c>
      <c r="L57" s="401">
        <v>187</v>
      </c>
      <c r="M57" s="401">
        <v>1873</v>
      </c>
      <c r="R57">
        <v>14</v>
      </c>
      <c r="S57" s="9">
        <v>10796</v>
      </c>
      <c r="U57" s="9">
        <v>5937</v>
      </c>
    </row>
    <row r="58" spans="4:21" ht="14.25" customHeight="1">
      <c r="D58">
        <v>15</v>
      </c>
      <c r="E58" s="106">
        <v>17179</v>
      </c>
      <c r="F58" s="37">
        <v>0.014808423190409651</v>
      </c>
      <c r="I58">
        <v>15</v>
      </c>
      <c r="J58" s="403">
        <v>8502</v>
      </c>
      <c r="K58" s="403">
        <v>6583</v>
      </c>
      <c r="L58" s="401">
        <v>213</v>
      </c>
      <c r="M58" s="401">
        <v>1881</v>
      </c>
      <c r="R58">
        <v>15</v>
      </c>
      <c r="S58" s="9">
        <v>12418</v>
      </c>
      <c r="U58" s="9">
        <v>4761</v>
      </c>
    </row>
    <row r="59" spans="4:21" ht="14.25" customHeight="1">
      <c r="D59">
        <v>16</v>
      </c>
      <c r="E59" s="106">
        <v>17747</v>
      </c>
      <c r="F59" s="37">
        <v>0.014925373134328358</v>
      </c>
      <c r="I59">
        <v>16</v>
      </c>
      <c r="J59" s="401">
        <v>8864</v>
      </c>
      <c r="K59" s="404">
        <v>6446</v>
      </c>
      <c r="L59" s="401">
        <v>117</v>
      </c>
      <c r="M59" s="401">
        <v>2320</v>
      </c>
      <c r="R59">
        <v>16</v>
      </c>
      <c r="S59" s="9">
        <v>12541</v>
      </c>
      <c r="U59" s="9">
        <v>5206</v>
      </c>
    </row>
    <row r="60" spans="4:21" ht="14.25" customHeight="1">
      <c r="D60">
        <v>17</v>
      </c>
      <c r="E60" s="106">
        <v>16387</v>
      </c>
      <c r="F60" s="400">
        <v>0.01325678209755995</v>
      </c>
      <c r="I60">
        <v>17</v>
      </c>
      <c r="J60" s="401">
        <v>8115</v>
      </c>
      <c r="K60" s="401">
        <v>5628</v>
      </c>
      <c r="L60" s="401">
        <v>130</v>
      </c>
      <c r="M60" s="401">
        <v>2516</v>
      </c>
      <c r="R60">
        <v>17</v>
      </c>
      <c r="S60" s="9">
        <v>11547</v>
      </c>
      <c r="U60" s="9">
        <v>4840</v>
      </c>
    </row>
    <row r="61" spans="4:21" ht="14.25" customHeight="1">
      <c r="D61">
        <v>18</v>
      </c>
      <c r="E61" s="106">
        <v>19130</v>
      </c>
      <c r="F61" s="400">
        <f>I30</f>
        <v>0.014824963906288869</v>
      </c>
      <c r="I61">
        <v>18</v>
      </c>
      <c r="J61" s="401">
        <v>8822</v>
      </c>
      <c r="K61" s="401">
        <v>6655</v>
      </c>
      <c r="L61" s="401">
        <v>156</v>
      </c>
      <c r="M61" s="401">
        <v>3497</v>
      </c>
      <c r="R61">
        <v>18</v>
      </c>
      <c r="S61" s="9">
        <v>13141</v>
      </c>
      <c r="U61" s="9">
        <v>5989</v>
      </c>
    </row>
    <row r="62" spans="4:21" ht="14.25" customHeight="1">
      <c r="D62">
        <v>19</v>
      </c>
      <c r="E62" s="106">
        <v>15784</v>
      </c>
      <c r="F62" s="400">
        <f>I31</f>
        <v>0.01488016396085378</v>
      </c>
      <c r="I62">
        <v>19</v>
      </c>
      <c r="J62" s="401">
        <v>7714</v>
      </c>
      <c r="K62" s="401">
        <v>5110</v>
      </c>
      <c r="L62" s="401">
        <v>139</v>
      </c>
      <c r="M62" s="401">
        <v>2821</v>
      </c>
      <c r="R62">
        <v>19</v>
      </c>
      <c r="S62" s="9">
        <v>11136</v>
      </c>
      <c r="U62" s="9">
        <v>4648</v>
      </c>
    </row>
    <row r="63" spans="4:21" ht="14.25" customHeight="1">
      <c r="D63">
        <v>20</v>
      </c>
      <c r="E63" s="106">
        <v>16613</v>
      </c>
      <c r="F63" s="400">
        <v>0.015192709547913323</v>
      </c>
      <c r="I63">
        <v>20</v>
      </c>
      <c r="J63" s="401">
        <v>8024</v>
      </c>
      <c r="K63" s="401">
        <v>6525</v>
      </c>
      <c r="L63" s="401">
        <v>189</v>
      </c>
      <c r="M63" s="401">
        <v>1875</v>
      </c>
      <c r="R63">
        <v>20</v>
      </c>
      <c r="S63" s="9">
        <v>11913</v>
      </c>
      <c r="U63" s="9">
        <v>4700</v>
      </c>
    </row>
    <row r="64" spans="4:21" ht="14.25" customHeight="1">
      <c r="D64">
        <v>21</v>
      </c>
      <c r="E64" s="106">
        <v>12536</v>
      </c>
      <c r="F64" s="400">
        <v>0.015900356413541178</v>
      </c>
      <c r="I64">
        <v>21</v>
      </c>
      <c r="J64" s="9">
        <v>6632</v>
      </c>
      <c r="K64" s="697">
        <v>4576</v>
      </c>
      <c r="L64" s="9">
        <v>142</v>
      </c>
      <c r="M64" s="9">
        <v>1186</v>
      </c>
      <c r="R64">
        <v>21</v>
      </c>
      <c r="S64" s="9">
        <v>10073</v>
      </c>
      <c r="U64" s="9">
        <v>2463</v>
      </c>
    </row>
  </sheetData>
  <sheetProtection/>
  <mergeCells count="15">
    <mergeCell ref="B3:D3"/>
    <mergeCell ref="AD1:AE1"/>
    <mergeCell ref="U3:V3"/>
    <mergeCell ref="AA3:AB3"/>
    <mergeCell ref="X2:AB2"/>
    <mergeCell ref="L2:V2"/>
    <mergeCell ref="G2:K2"/>
    <mergeCell ref="X3:Y3"/>
    <mergeCell ref="AD2:AE2"/>
    <mergeCell ref="R3:S3"/>
    <mergeCell ref="G3:I3"/>
    <mergeCell ref="J3:K3"/>
    <mergeCell ref="L3:M3"/>
    <mergeCell ref="O3:P3"/>
    <mergeCell ref="E3:F3"/>
  </mergeCells>
  <printOptions/>
  <pageMargins left="0.21" right="0.28" top="0.984251968503937" bottom="0.984251968503937" header="0.5118110236220472" footer="0.5118110236220472"/>
  <pageSetup fitToHeight="1" fitToWidth="1" horizontalDpi="600" verticalDpi="600" orientation="landscape" paperSize="9" scale="91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5"/>
  <sheetViews>
    <sheetView view="pageBreakPreview" zoomScaleSheetLayoutView="100" zoomScalePageLayoutView="0" workbookViewId="0" topLeftCell="O32">
      <selection activeCell="Y64" sqref="Y64"/>
    </sheetView>
  </sheetViews>
  <sheetFormatPr defaultColWidth="11.25390625" defaultRowHeight="14.25" customHeight="1"/>
  <cols>
    <col min="1" max="1" width="1.625" style="0" customWidth="1"/>
    <col min="2" max="4" width="4.625" style="0" customWidth="1"/>
    <col min="5" max="5" width="10.75390625" style="22" hidden="1" customWidth="1"/>
    <col min="6" max="6" width="10.75390625" style="0" customWidth="1"/>
    <col min="7" max="7" width="10.625" style="0" customWidth="1"/>
    <col min="8" max="9" width="10.625" style="0" hidden="1" customWidth="1"/>
    <col min="10" max="11" width="10.625" style="0" customWidth="1"/>
    <col min="12" max="13" width="10.875" style="0" hidden="1" customWidth="1"/>
    <col min="14" max="15" width="10.625" style="0" customWidth="1"/>
    <col min="16" max="17" width="10.875" style="0" hidden="1" customWidth="1"/>
    <col min="18" max="19" width="10.625" style="0" customWidth="1"/>
    <col min="20" max="21" width="10.875" style="0" hidden="1" customWidth="1"/>
    <col min="22" max="22" width="10.875" style="0" customWidth="1"/>
    <col min="23" max="25" width="10.1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281" t="s">
        <v>163</v>
      </c>
      <c r="C1" s="23"/>
      <c r="S1" s="24"/>
      <c r="X1" s="837" t="s">
        <v>42</v>
      </c>
      <c r="Y1" s="837"/>
    </row>
    <row r="2" ht="5.25" customHeight="1" thickBot="1"/>
    <row r="3" spans="2:25" ht="15.75" customHeight="1">
      <c r="B3" s="257"/>
      <c r="C3" s="258"/>
      <c r="D3" s="259"/>
      <c r="E3" s="675"/>
      <c r="F3" s="838" t="s">
        <v>43</v>
      </c>
      <c r="G3" s="839"/>
      <c r="H3" s="684"/>
      <c r="I3" s="694"/>
      <c r="J3" s="838" t="s">
        <v>136</v>
      </c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9"/>
      <c r="X3" s="846" t="s">
        <v>165</v>
      </c>
      <c r="Y3" s="839"/>
    </row>
    <row r="4" spans="2:25" ht="15.75" customHeight="1">
      <c r="B4" s="260"/>
      <c r="C4" s="261"/>
      <c r="D4" s="262"/>
      <c r="E4" s="676"/>
      <c r="F4" s="274"/>
      <c r="G4" s="273"/>
      <c r="H4" s="272"/>
      <c r="I4" s="685"/>
      <c r="J4" s="847" t="s">
        <v>24</v>
      </c>
      <c r="K4" s="848"/>
      <c r="L4" s="275"/>
      <c r="M4" s="685"/>
      <c r="N4" s="849" t="s">
        <v>26</v>
      </c>
      <c r="O4" s="848"/>
      <c r="P4" s="275"/>
      <c r="Q4" s="274"/>
      <c r="R4" s="849" t="s">
        <v>28</v>
      </c>
      <c r="S4" s="848"/>
      <c r="T4" s="275"/>
      <c r="U4" s="274"/>
      <c r="V4" s="849" t="s">
        <v>30</v>
      </c>
      <c r="W4" s="850"/>
      <c r="X4" s="843" t="s">
        <v>124</v>
      </c>
      <c r="Y4" s="273"/>
    </row>
    <row r="5" spans="2:25" ht="15.75" customHeight="1">
      <c r="B5" s="840" t="s">
        <v>108</v>
      </c>
      <c r="C5" s="841"/>
      <c r="D5" s="842"/>
      <c r="E5" s="680" t="s">
        <v>148</v>
      </c>
      <c r="F5" s="673" t="s">
        <v>44</v>
      </c>
      <c r="G5" s="276" t="s">
        <v>45</v>
      </c>
      <c r="H5" s="853" t="s">
        <v>189</v>
      </c>
      <c r="I5" s="854"/>
      <c r="J5" s="682" t="s">
        <v>44</v>
      </c>
      <c r="K5" s="277" t="s">
        <v>45</v>
      </c>
      <c r="L5" s="851" t="s">
        <v>190</v>
      </c>
      <c r="M5" s="852"/>
      <c r="N5" s="277" t="s">
        <v>44</v>
      </c>
      <c r="O5" s="277" t="s">
        <v>45</v>
      </c>
      <c r="P5" s="851" t="s">
        <v>191</v>
      </c>
      <c r="Q5" s="852"/>
      <c r="R5" s="277" t="s">
        <v>44</v>
      </c>
      <c r="S5" s="277" t="s">
        <v>45</v>
      </c>
      <c r="T5" s="851" t="s">
        <v>192</v>
      </c>
      <c r="U5" s="852"/>
      <c r="V5" s="277" t="s">
        <v>44</v>
      </c>
      <c r="W5" s="277" t="s">
        <v>45</v>
      </c>
      <c r="X5" s="844"/>
      <c r="Y5" s="276" t="s">
        <v>33</v>
      </c>
    </row>
    <row r="6" spans="2:25" ht="15.75" customHeight="1" thickBot="1">
      <c r="B6" s="260"/>
      <c r="C6" s="261"/>
      <c r="D6" s="262"/>
      <c r="E6" s="681" t="s">
        <v>187</v>
      </c>
      <c r="F6" s="674" t="s">
        <v>46</v>
      </c>
      <c r="G6" s="278" t="s">
        <v>140</v>
      </c>
      <c r="H6" s="686" t="s">
        <v>188</v>
      </c>
      <c r="I6" s="687" t="s">
        <v>187</v>
      </c>
      <c r="J6" s="683" t="s">
        <v>47</v>
      </c>
      <c r="K6" s="279" t="s">
        <v>48</v>
      </c>
      <c r="L6" s="691" t="s">
        <v>188</v>
      </c>
      <c r="M6" s="692" t="s">
        <v>187</v>
      </c>
      <c r="N6" s="279" t="s">
        <v>49</v>
      </c>
      <c r="O6" s="279" t="s">
        <v>50</v>
      </c>
      <c r="P6" s="693" t="s">
        <v>188</v>
      </c>
      <c r="Q6" s="692" t="s">
        <v>187</v>
      </c>
      <c r="R6" s="280" t="s">
        <v>51</v>
      </c>
      <c r="S6" s="280" t="s">
        <v>52</v>
      </c>
      <c r="T6" s="693" t="s">
        <v>188</v>
      </c>
      <c r="U6" s="692" t="s">
        <v>187</v>
      </c>
      <c r="V6" s="280" t="s">
        <v>53</v>
      </c>
      <c r="W6" s="280" t="s">
        <v>54</v>
      </c>
      <c r="X6" s="845"/>
      <c r="Y6" s="276"/>
    </row>
    <row r="7" spans="2:25" ht="15.75" customHeight="1">
      <c r="B7" s="263" t="s">
        <v>39</v>
      </c>
      <c r="C7" s="264">
        <v>56</v>
      </c>
      <c r="D7" s="265" t="s">
        <v>153</v>
      </c>
      <c r="E7" s="688">
        <f aca="true" t="shared" si="0" ref="E7:E23">I7+M7+Q7+U7</f>
        <v>107853170</v>
      </c>
      <c r="F7" s="677">
        <f>E7/'床面積全国比'!E5</f>
        <v>93.64701193627849</v>
      </c>
      <c r="G7" s="27">
        <f>'床面積全国比'!J5/'床面積全国比'!G5</f>
        <v>98.78944174757281</v>
      </c>
      <c r="H7" s="135">
        <v>558002</v>
      </c>
      <c r="I7" s="137">
        <v>67029506</v>
      </c>
      <c r="J7" s="25">
        <f aca="true" t="shared" si="1" ref="J7:J23">I7/H7</f>
        <v>120.12413217156927</v>
      </c>
      <c r="K7" s="26">
        <f>'床面積全国比'!N5</f>
        <v>117.18467475192944</v>
      </c>
      <c r="L7" s="140">
        <v>303808</v>
      </c>
      <c r="M7" s="140">
        <v>16798505</v>
      </c>
      <c r="N7" s="26">
        <f aca="true" t="shared" si="2" ref="N7:N23">M7/L7</f>
        <v>55.29316212871287</v>
      </c>
      <c r="O7" s="26">
        <f>'床面積全国比'!Q5</f>
        <v>53.643580181140116</v>
      </c>
      <c r="P7" s="140">
        <v>22877</v>
      </c>
      <c r="Q7" s="140">
        <v>1977178</v>
      </c>
      <c r="R7" s="26">
        <f aca="true" t="shared" si="3" ref="R7:R23">Q7/P7</f>
        <v>86.42645451763781</v>
      </c>
      <c r="S7" s="26">
        <f>'床面積全国比'!T5</f>
        <v>86.71002132196162</v>
      </c>
      <c r="T7" s="140">
        <v>267012</v>
      </c>
      <c r="U7" s="140">
        <v>22047981</v>
      </c>
      <c r="V7" s="26">
        <f aca="true" t="shared" si="4" ref="V7:V23">U7/T7</f>
        <v>82.57299671924858</v>
      </c>
      <c r="W7" s="26">
        <f>'床面積全国比'!W5</f>
        <v>80.52949745083758</v>
      </c>
      <c r="X7" s="25">
        <f>'床面積全国比'!Z5</f>
        <v>108.78961870717903</v>
      </c>
      <c r="Y7" s="27">
        <f>'床面積全国比'!AC5</f>
        <v>54.79128440366973</v>
      </c>
    </row>
    <row r="8" spans="2:25" ht="15.75" customHeight="1">
      <c r="B8" s="266" t="s">
        <v>39</v>
      </c>
      <c r="C8" s="267">
        <v>57</v>
      </c>
      <c r="D8" s="268" t="s">
        <v>22</v>
      </c>
      <c r="E8" s="689">
        <f t="shared" si="0"/>
        <v>107637631</v>
      </c>
      <c r="F8" s="130">
        <f>E8/'床面積全国比'!E6</f>
        <v>93.91242412635704</v>
      </c>
      <c r="G8" s="30">
        <f>'床面積全国比'!J6/'床面積全国比'!G6</f>
        <v>99.83546638994581</v>
      </c>
      <c r="H8" s="136">
        <v>584182</v>
      </c>
      <c r="I8" s="138">
        <v>70923100</v>
      </c>
      <c r="J8" s="28">
        <f t="shared" si="1"/>
        <v>121.40582900534423</v>
      </c>
      <c r="K8" s="29">
        <f>'床面積全国比'!N6</f>
        <v>117.9410861966067</v>
      </c>
      <c r="L8" s="139">
        <v>315448</v>
      </c>
      <c r="M8" s="139">
        <v>16556829</v>
      </c>
      <c r="N8" s="29">
        <f t="shared" si="2"/>
        <v>52.48671413354975</v>
      </c>
      <c r="O8" s="29">
        <f>'床面積全国比'!Q6</f>
        <v>53.35860706347246</v>
      </c>
      <c r="P8" s="139">
        <v>22878</v>
      </c>
      <c r="Q8" s="139">
        <v>1875097</v>
      </c>
      <c r="R8" s="29">
        <f t="shared" si="3"/>
        <v>81.96070460704607</v>
      </c>
      <c r="S8" s="29">
        <f>'床面積全国比'!T6</f>
        <v>88.3044776119403</v>
      </c>
      <c r="T8" s="139">
        <v>223641</v>
      </c>
      <c r="U8" s="139">
        <v>18282605</v>
      </c>
      <c r="V8" s="29">
        <f t="shared" si="4"/>
        <v>81.74979095961832</v>
      </c>
      <c r="W8" s="29">
        <f>'床面積全国比'!W6</f>
        <v>83.36090835360908</v>
      </c>
      <c r="X8" s="28">
        <f>'床面積全国比'!Z6</f>
        <v>111.10743087557604</v>
      </c>
      <c r="Y8" s="30">
        <f>'床面積全国比'!AC6</f>
        <v>54.56506651243493</v>
      </c>
    </row>
    <row r="9" spans="2:25" ht="15.75" customHeight="1">
      <c r="B9" s="266" t="s">
        <v>39</v>
      </c>
      <c r="C9" s="267">
        <v>58</v>
      </c>
      <c r="D9" s="268" t="s">
        <v>22</v>
      </c>
      <c r="E9" s="689">
        <f t="shared" si="0"/>
        <v>99442441</v>
      </c>
      <c r="F9" s="130">
        <f>E9/'床面積全国比'!E7</f>
        <v>87.47598823712589</v>
      </c>
      <c r="G9" s="30">
        <f>'床面積全国比'!J7/'床面積全国比'!G7</f>
        <v>95.75639877143588</v>
      </c>
      <c r="H9" s="136">
        <v>478833</v>
      </c>
      <c r="I9" s="138">
        <v>59383760</v>
      </c>
      <c r="J9" s="28">
        <f t="shared" si="1"/>
        <v>124.01768466250238</v>
      </c>
      <c r="K9" s="29">
        <f>'床面積全国比'!N7</f>
        <v>120.51437315553612</v>
      </c>
      <c r="L9" s="139">
        <v>394495</v>
      </c>
      <c r="M9" s="139">
        <v>19459912</v>
      </c>
      <c r="N9" s="29">
        <f t="shared" si="2"/>
        <v>49.32866576255719</v>
      </c>
      <c r="O9" s="29">
        <f>'床面積全国比'!Q7</f>
        <v>53.38743109151047</v>
      </c>
      <c r="P9" s="139">
        <v>20204</v>
      </c>
      <c r="Q9" s="139">
        <v>1690587</v>
      </c>
      <c r="R9" s="29">
        <f t="shared" si="3"/>
        <v>83.67585626608593</v>
      </c>
      <c r="S9" s="29">
        <f>'床面積全国比'!T7</f>
        <v>103.66844919786097</v>
      </c>
      <c r="T9" s="139">
        <v>243265</v>
      </c>
      <c r="U9" s="139">
        <v>18908182</v>
      </c>
      <c r="V9" s="29">
        <f t="shared" si="4"/>
        <v>77.72668489096253</v>
      </c>
      <c r="W9" s="29">
        <f>'床面積全国比'!W7</f>
        <v>75.3540125213432</v>
      </c>
      <c r="X9" s="28">
        <f>'床面積全国比'!Z7</f>
        <v>109.7115987460815</v>
      </c>
      <c r="Y9" s="30">
        <f>'床面積全国比'!AC7</f>
        <v>52.694117647058825</v>
      </c>
    </row>
    <row r="10" spans="2:25" ht="15.75" customHeight="1">
      <c r="B10" s="266" t="s">
        <v>39</v>
      </c>
      <c r="C10" s="267">
        <v>59</v>
      </c>
      <c r="D10" s="268" t="s">
        <v>22</v>
      </c>
      <c r="E10" s="689">
        <f t="shared" si="0"/>
        <v>100227708</v>
      </c>
      <c r="F10" s="130">
        <f>E10/'床面積全国比'!E8</f>
        <v>84.41777774783075</v>
      </c>
      <c r="G10" s="30">
        <f>'床面積全国比'!J8/'床面積全国比'!G8</f>
        <v>90.56379956823088</v>
      </c>
      <c r="H10" s="136">
        <v>469879</v>
      </c>
      <c r="I10" s="138">
        <v>58892060</v>
      </c>
      <c r="J10" s="28">
        <f t="shared" si="1"/>
        <v>125.3345222919092</v>
      </c>
      <c r="K10" s="29">
        <f>'床面積全国比'!N8</f>
        <v>119.03726259289843</v>
      </c>
      <c r="L10" s="139">
        <v>464308</v>
      </c>
      <c r="M10" s="139">
        <v>21631274</v>
      </c>
      <c r="N10" s="29">
        <f t="shared" si="2"/>
        <v>46.58820007408875</v>
      </c>
      <c r="O10" s="29">
        <f>'床面積全国比'!Q8</f>
        <v>49.534746026799624</v>
      </c>
      <c r="P10" s="139">
        <v>22094</v>
      </c>
      <c r="Q10" s="139">
        <v>1928124</v>
      </c>
      <c r="R10" s="29">
        <f t="shared" si="3"/>
        <v>87.26912283877977</v>
      </c>
      <c r="S10" s="29">
        <f>'床面積全国比'!T8</f>
        <v>73.4585152838428</v>
      </c>
      <c r="T10" s="139">
        <v>231001</v>
      </c>
      <c r="U10" s="139">
        <v>17776250</v>
      </c>
      <c r="V10" s="29">
        <f t="shared" si="4"/>
        <v>76.95313007302998</v>
      </c>
      <c r="W10" s="29">
        <f>'床面積全国比'!W8</f>
        <v>83.76874506708761</v>
      </c>
      <c r="X10" s="28">
        <f>'床面積全国比'!Z8</f>
        <v>108.35713713232347</v>
      </c>
      <c r="Y10" s="30">
        <f>'床面積全国比'!AC8</f>
        <v>47.24526829268293</v>
      </c>
    </row>
    <row r="11" spans="2:25" ht="15.75" customHeight="1">
      <c r="B11" s="266" t="s">
        <v>39</v>
      </c>
      <c r="C11" s="267">
        <v>60</v>
      </c>
      <c r="D11" s="268" t="s">
        <v>22</v>
      </c>
      <c r="E11" s="689">
        <f t="shared" si="0"/>
        <v>103131910</v>
      </c>
      <c r="F11" s="130">
        <f>E11/'床面積全国比'!E9</f>
        <v>83.43519633160528</v>
      </c>
      <c r="G11" s="30">
        <f>'床面積全国比'!J9/'床面積全国比'!G9</f>
        <v>86.17043506215174</v>
      </c>
      <c r="H11" s="136">
        <v>464697</v>
      </c>
      <c r="I11" s="138">
        <v>58991388</v>
      </c>
      <c r="J11" s="28">
        <f t="shared" si="1"/>
        <v>126.94591959922272</v>
      </c>
      <c r="K11" s="29">
        <f>'床面積全国比'!N9</f>
        <v>121.77769420866015</v>
      </c>
      <c r="L11" s="139">
        <v>527042</v>
      </c>
      <c r="M11" s="139">
        <v>24613044</v>
      </c>
      <c r="N11" s="29">
        <f t="shared" si="2"/>
        <v>46.700346461951796</v>
      </c>
      <c r="O11" s="29">
        <f>'床面積全国比'!Q9</f>
        <v>45.338987309963564</v>
      </c>
      <c r="P11" s="139">
        <v>20315</v>
      </c>
      <c r="Q11" s="139">
        <v>1792823</v>
      </c>
      <c r="R11" s="29">
        <f t="shared" si="3"/>
        <v>88.25119369923702</v>
      </c>
      <c r="S11" s="29">
        <f>'床面積全国比'!T9</f>
        <v>74.2991452991453</v>
      </c>
      <c r="T11" s="139">
        <v>224018</v>
      </c>
      <c r="U11" s="139">
        <v>17734655</v>
      </c>
      <c r="V11" s="29">
        <f t="shared" si="4"/>
        <v>79.1662053942094</v>
      </c>
      <c r="W11" s="29">
        <f>'床面積全国比'!W9</f>
        <v>83.04209621993127</v>
      </c>
      <c r="X11" s="28">
        <f>'床面積全国比'!Z9</f>
        <v>111.49498183076656</v>
      </c>
      <c r="Y11" s="30">
        <f>'床面積全国比'!AC9</f>
        <v>44.979735434843796</v>
      </c>
    </row>
    <row r="12" spans="2:25" ht="15.75" customHeight="1">
      <c r="B12" s="266" t="s">
        <v>39</v>
      </c>
      <c r="C12" s="267">
        <v>61</v>
      </c>
      <c r="D12" s="268" t="s">
        <v>22</v>
      </c>
      <c r="E12" s="689">
        <f t="shared" si="0"/>
        <v>111004393</v>
      </c>
      <c r="F12" s="130">
        <f>E12/'床面積全国比'!E10</f>
        <v>81.34520071317132</v>
      </c>
      <c r="G12" s="30">
        <f>'床面積全国比'!J10/'床面積全国比'!G10</f>
        <v>87.92419062939875</v>
      </c>
      <c r="H12" s="136">
        <v>477050</v>
      </c>
      <c r="I12" s="138">
        <v>61513069</v>
      </c>
      <c r="J12" s="28">
        <f t="shared" si="1"/>
        <v>128.9446997170108</v>
      </c>
      <c r="K12" s="29">
        <f>'床面積全国比'!N10</f>
        <v>125.98885735309577</v>
      </c>
      <c r="L12" s="139">
        <v>645886</v>
      </c>
      <c r="M12" s="139">
        <v>29743761</v>
      </c>
      <c r="N12" s="29">
        <f t="shared" si="2"/>
        <v>46.05110034897799</v>
      </c>
      <c r="O12" s="29">
        <f>'床面積全国比'!Q10</f>
        <v>47.60585932866801</v>
      </c>
      <c r="P12" s="139">
        <v>21518</v>
      </c>
      <c r="Q12" s="139">
        <v>1867479</v>
      </c>
      <c r="R12" s="29">
        <f t="shared" si="3"/>
        <v>86.7868296310066</v>
      </c>
      <c r="S12" s="29">
        <f>'床面積全国比'!T10</f>
        <v>73.87894736842105</v>
      </c>
      <c r="T12" s="139">
        <v>220155</v>
      </c>
      <c r="U12" s="139">
        <v>17880084</v>
      </c>
      <c r="V12" s="29">
        <f t="shared" si="4"/>
        <v>81.21588880561423</v>
      </c>
      <c r="W12" s="29">
        <f>'床面積全国比'!W10</f>
        <v>76.82252559726962</v>
      </c>
      <c r="X12" s="28">
        <f>'床面積全国比'!Z10</f>
        <v>114.86578991738324</v>
      </c>
      <c r="Y12" s="30">
        <f>'床面積全国比'!AC10</f>
        <v>48.125778331257784</v>
      </c>
    </row>
    <row r="13" spans="2:25" ht="15.75" customHeight="1">
      <c r="B13" s="266" t="s">
        <v>39</v>
      </c>
      <c r="C13" s="267">
        <v>62</v>
      </c>
      <c r="D13" s="268" t="s">
        <v>22</v>
      </c>
      <c r="E13" s="689">
        <f t="shared" si="0"/>
        <v>132526126</v>
      </c>
      <c r="F13" s="130">
        <f>E13/'床面積全国比'!E11</f>
        <v>79.1531541539748</v>
      </c>
      <c r="G13" s="30">
        <f>'床面積全国比'!J11/'床面積全国比'!G11</f>
        <v>88.342865835108</v>
      </c>
      <c r="H13" s="136">
        <v>546316</v>
      </c>
      <c r="I13" s="138">
        <v>71491758</v>
      </c>
      <c r="J13" s="28">
        <f t="shared" si="1"/>
        <v>130.86154899362273</v>
      </c>
      <c r="K13" s="29">
        <f>'床面積全国比'!N11</f>
        <v>127.28722038870553</v>
      </c>
      <c r="L13" s="139">
        <v>858726</v>
      </c>
      <c r="M13" s="139">
        <v>38596219</v>
      </c>
      <c r="N13" s="29">
        <f t="shared" si="2"/>
        <v>44.94590707629675</v>
      </c>
      <c r="O13" s="29">
        <f>'床面積全国比'!Q11</f>
        <v>47.56375511795672</v>
      </c>
      <c r="P13" s="139">
        <v>22397</v>
      </c>
      <c r="Q13" s="139">
        <v>1881734</v>
      </c>
      <c r="R13" s="29">
        <f t="shared" si="3"/>
        <v>84.01723445104255</v>
      </c>
      <c r="S13" s="29">
        <f>'床面積全国比'!T11</f>
        <v>69.13765182186235</v>
      </c>
      <c r="T13" s="139">
        <v>246861</v>
      </c>
      <c r="U13" s="139">
        <v>20556415</v>
      </c>
      <c r="V13" s="29">
        <f t="shared" si="4"/>
        <v>83.27121335488393</v>
      </c>
      <c r="W13" s="29">
        <f>'床面積全国比'!W11</f>
        <v>87.2468671679198</v>
      </c>
      <c r="X13" s="28">
        <f>'床面積全国比'!Z11</f>
        <v>115.64869928658932</v>
      </c>
      <c r="Y13" s="30">
        <f>'床面積全国比'!AC11</f>
        <v>46.84888304862024</v>
      </c>
    </row>
    <row r="14" spans="2:25" ht="15.75" customHeight="1">
      <c r="B14" s="266" t="s">
        <v>39</v>
      </c>
      <c r="C14" s="267">
        <v>63</v>
      </c>
      <c r="D14" s="268" t="s">
        <v>22</v>
      </c>
      <c r="E14" s="689">
        <f t="shared" si="0"/>
        <v>134531157</v>
      </c>
      <c r="F14" s="130">
        <f>E14/'床面積全国比'!E12</f>
        <v>79.85732119070855</v>
      </c>
      <c r="G14" s="30">
        <f>'床面積全国比'!J12/'床面積全国比'!G12</f>
        <v>88.00513036164844</v>
      </c>
      <c r="H14" s="136">
        <v>508660</v>
      </c>
      <c r="I14" s="138">
        <v>66668283</v>
      </c>
      <c r="J14" s="28">
        <f t="shared" si="1"/>
        <v>131.06649431840523</v>
      </c>
      <c r="K14" s="29">
        <f>'床面積全国比'!N12</f>
        <v>127.17141015013355</v>
      </c>
      <c r="L14" s="139">
        <v>858665</v>
      </c>
      <c r="M14" s="139">
        <v>40403461</v>
      </c>
      <c r="N14" s="29">
        <f t="shared" si="2"/>
        <v>47.053811439851394</v>
      </c>
      <c r="O14" s="29">
        <f>'床面積全国比'!Q12</f>
        <v>47.260291458355496</v>
      </c>
      <c r="P14" s="139">
        <v>24008</v>
      </c>
      <c r="Q14" s="139">
        <v>1810634</v>
      </c>
      <c r="R14" s="29">
        <f t="shared" si="3"/>
        <v>75.41794401866045</v>
      </c>
      <c r="S14" s="29">
        <f>'床面積全国比'!T12</f>
        <v>62.640316205533594</v>
      </c>
      <c r="T14" s="139">
        <v>293311</v>
      </c>
      <c r="U14" s="139">
        <v>25648779</v>
      </c>
      <c r="V14" s="29">
        <f t="shared" si="4"/>
        <v>87.445677114053</v>
      </c>
      <c r="W14" s="29">
        <f>'床面積全国比'!W12</f>
        <v>77.0633221168553</v>
      </c>
      <c r="X14" s="28">
        <f>'床面積全国比'!Z12</f>
        <v>116.94462107208872</v>
      </c>
      <c r="Y14" s="30">
        <f>'床面積全国比'!AC12</f>
        <v>49.83773768893223</v>
      </c>
    </row>
    <row r="15" spans="2:25" ht="15.75" customHeight="1">
      <c r="B15" s="266" t="s">
        <v>41</v>
      </c>
      <c r="C15" s="267" t="s">
        <v>152</v>
      </c>
      <c r="D15" s="268" t="s">
        <v>22</v>
      </c>
      <c r="E15" s="689">
        <f t="shared" si="0"/>
        <v>135029458</v>
      </c>
      <c r="F15" s="130">
        <f>E15/'床面積全国比'!E13</f>
        <v>81.21525527302822</v>
      </c>
      <c r="G15" s="30">
        <f>'床面積全国比'!J13/'床面積全国比'!G13</f>
        <v>83.86131655443941</v>
      </c>
      <c r="H15" s="136">
        <v>504228</v>
      </c>
      <c r="I15" s="138">
        <v>67240910</v>
      </c>
      <c r="J15" s="28">
        <f t="shared" si="1"/>
        <v>133.35417707862317</v>
      </c>
      <c r="K15" s="29">
        <f>'床面積全国比'!N13</f>
        <v>129.9549311194234</v>
      </c>
      <c r="L15" s="139">
        <v>871186</v>
      </c>
      <c r="M15" s="139">
        <v>37702217</v>
      </c>
      <c r="N15" s="29">
        <f t="shared" si="2"/>
        <v>43.27688576262704</v>
      </c>
      <c r="O15" s="29">
        <f>'床面積全国比'!Q13</f>
        <v>42.9584140969163</v>
      </c>
      <c r="P15" s="139">
        <v>29193</v>
      </c>
      <c r="Q15" s="139">
        <v>2166945</v>
      </c>
      <c r="R15" s="29">
        <f t="shared" si="3"/>
        <v>74.2282396464906</v>
      </c>
      <c r="S15" s="29">
        <f>'床面積全国比'!T13</f>
        <v>56.19551282051282</v>
      </c>
      <c r="T15" s="139">
        <v>312005</v>
      </c>
      <c r="U15" s="139">
        <v>27919386</v>
      </c>
      <c r="V15" s="29">
        <f t="shared" si="4"/>
        <v>89.48377750356565</v>
      </c>
      <c r="W15" s="29">
        <f>'床面積全国比'!W13</f>
        <v>76.75713658322354</v>
      </c>
      <c r="X15" s="28">
        <f>'床面積全国比'!Z13</f>
        <v>121.20319071791153</v>
      </c>
      <c r="Y15" s="30">
        <f>'床面積全国比'!AC13</f>
        <v>45.39530888175095</v>
      </c>
    </row>
    <row r="16" spans="2:25" ht="15.75" customHeight="1">
      <c r="B16" s="266" t="s">
        <v>41</v>
      </c>
      <c r="C16" s="267">
        <v>2</v>
      </c>
      <c r="D16" s="268" t="s">
        <v>22</v>
      </c>
      <c r="E16" s="689">
        <f t="shared" si="0"/>
        <v>137489795</v>
      </c>
      <c r="F16" s="130">
        <f>E16/'床面積全国比'!E14</f>
        <v>80.53955254175334</v>
      </c>
      <c r="G16" s="30">
        <f>'床面積全国比'!J14/'床面積全国比'!G14</f>
        <v>80.86434828776214</v>
      </c>
      <c r="H16" s="136">
        <v>486527</v>
      </c>
      <c r="I16" s="138">
        <v>66326695</v>
      </c>
      <c r="J16" s="28">
        <f t="shared" si="1"/>
        <v>136.32685339148702</v>
      </c>
      <c r="K16" s="29">
        <f>'床面積全国比'!N14</f>
        <v>131.6990075132177</v>
      </c>
      <c r="L16" s="139">
        <v>806097</v>
      </c>
      <c r="M16" s="139">
        <v>36349689</v>
      </c>
      <c r="N16" s="29">
        <f t="shared" si="2"/>
        <v>45.09344284868943</v>
      </c>
      <c r="O16" s="29">
        <f>'床面積全国比'!Q14</f>
        <v>41.59719131302279</v>
      </c>
      <c r="P16" s="139">
        <v>34885</v>
      </c>
      <c r="Q16" s="139">
        <v>2547601</v>
      </c>
      <c r="R16" s="29">
        <f t="shared" si="3"/>
        <v>73.02855095313171</v>
      </c>
      <c r="S16" s="29">
        <f>'床面積全国比'!T14</f>
        <v>44.41935483870968</v>
      </c>
      <c r="T16" s="139">
        <v>379600</v>
      </c>
      <c r="U16" s="139">
        <v>32265810</v>
      </c>
      <c r="V16" s="29">
        <f t="shared" si="4"/>
        <v>84.9994994731296</v>
      </c>
      <c r="W16" s="29">
        <f>'床面積全国比'!W14</f>
        <v>79.59876766944545</v>
      </c>
      <c r="X16" s="28">
        <f>'床面積全国比'!Z14</f>
        <v>121.1853388658368</v>
      </c>
      <c r="Y16" s="30">
        <f>'床面積全国比'!AC14</f>
        <v>43.671089563664204</v>
      </c>
    </row>
    <row r="17" spans="2:25" ht="15.75" customHeight="1">
      <c r="B17" s="266" t="s">
        <v>41</v>
      </c>
      <c r="C17" s="267">
        <v>3</v>
      </c>
      <c r="D17" s="268" t="s">
        <v>22</v>
      </c>
      <c r="E17" s="689">
        <f t="shared" si="0"/>
        <v>117218794</v>
      </c>
      <c r="F17" s="130">
        <f>E17/'床面積全国比'!E15</f>
        <v>85.553295098407</v>
      </c>
      <c r="G17" s="30">
        <f>'床面積全国比'!J15/'床面積全国比'!G15</f>
        <v>86.60576388888889</v>
      </c>
      <c r="H17" s="136">
        <v>440058</v>
      </c>
      <c r="I17" s="138">
        <v>60392310</v>
      </c>
      <c r="J17" s="28">
        <f t="shared" si="1"/>
        <v>137.23715964713742</v>
      </c>
      <c r="K17" s="29">
        <f>'床面積全国比'!N15</f>
        <v>134.16473114082171</v>
      </c>
      <c r="L17" s="139">
        <v>583924</v>
      </c>
      <c r="M17" s="139">
        <v>27360876</v>
      </c>
      <c r="N17" s="29">
        <f t="shared" si="2"/>
        <v>46.856912885923514</v>
      </c>
      <c r="O17" s="29">
        <f>'床面積全国比'!Q15</f>
        <v>45.114433811802236</v>
      </c>
      <c r="P17" s="139">
        <v>41665</v>
      </c>
      <c r="Q17" s="139">
        <v>2824237</v>
      </c>
      <c r="R17" s="29">
        <f t="shared" si="3"/>
        <v>67.78439937597504</v>
      </c>
      <c r="S17" s="29">
        <f>'床面積全国比'!T15</f>
        <v>54.79162072767365</v>
      </c>
      <c r="T17" s="139">
        <v>304479</v>
      </c>
      <c r="U17" s="139">
        <v>26641371</v>
      </c>
      <c r="V17" s="29">
        <f t="shared" si="4"/>
        <v>87.49822155222527</v>
      </c>
      <c r="W17" s="29">
        <f>'床面積全国比'!W15</f>
        <v>81.05805095876018</v>
      </c>
      <c r="X17" s="28">
        <f>'床面積全国比'!Z15</f>
        <v>122.88763569716622</v>
      </c>
      <c r="Y17" s="30">
        <f>'床面積全国比'!AC15</f>
        <v>51.38647871903654</v>
      </c>
    </row>
    <row r="18" spans="2:25" ht="15.75" customHeight="1">
      <c r="B18" s="266" t="s">
        <v>41</v>
      </c>
      <c r="C18" s="267">
        <v>4</v>
      </c>
      <c r="D18" s="268" t="s">
        <v>22</v>
      </c>
      <c r="E18" s="689">
        <f t="shared" si="0"/>
        <v>120318352</v>
      </c>
      <c r="F18" s="130">
        <f>E18/'床面積全国比'!E16</f>
        <v>85.78298148425414</v>
      </c>
      <c r="G18" s="30">
        <f>'床面積全国比'!J16/'床面積全国比'!G16</f>
        <v>93.0948374275929</v>
      </c>
      <c r="H18" s="136">
        <v>477611</v>
      </c>
      <c r="I18" s="138">
        <v>65619763</v>
      </c>
      <c r="J18" s="28">
        <f t="shared" si="1"/>
        <v>137.3916492710595</v>
      </c>
      <c r="K18" s="29">
        <f>'床面積全国比'!N16</f>
        <v>136.53225342662705</v>
      </c>
      <c r="L18" s="139">
        <v>671989</v>
      </c>
      <c r="M18" s="139">
        <v>32582159</v>
      </c>
      <c r="N18" s="29">
        <f t="shared" si="2"/>
        <v>48.4861493268491</v>
      </c>
      <c r="O18" s="29">
        <f>'床面積全国比'!Q16</f>
        <v>47.10810210876804</v>
      </c>
      <c r="P18" s="139">
        <v>35863</v>
      </c>
      <c r="Q18" s="139">
        <v>2496425</v>
      </c>
      <c r="R18" s="29">
        <f t="shared" si="3"/>
        <v>69.61004377770962</v>
      </c>
      <c r="S18" s="29">
        <f>'床面積全国比'!T16</f>
        <v>61.08438061041293</v>
      </c>
      <c r="T18" s="139">
        <v>217127</v>
      </c>
      <c r="U18" s="139">
        <v>19620005</v>
      </c>
      <c r="V18" s="29">
        <f t="shared" si="4"/>
        <v>90.36188497975839</v>
      </c>
      <c r="W18" s="29">
        <f>'床面積全国比'!W16</f>
        <v>87.3396329772665</v>
      </c>
      <c r="X18" s="28">
        <f>'床面積全国比'!Z16</f>
        <v>126.99612922435611</v>
      </c>
      <c r="Y18" s="30">
        <f>'床面積全国比'!AC16</f>
        <v>48.519134775374376</v>
      </c>
    </row>
    <row r="19" spans="2:25" ht="15.75" customHeight="1">
      <c r="B19" s="266" t="s">
        <v>41</v>
      </c>
      <c r="C19" s="267">
        <v>5</v>
      </c>
      <c r="D19" s="268" t="s">
        <v>22</v>
      </c>
      <c r="E19" s="689">
        <f t="shared" si="0"/>
        <v>131682650</v>
      </c>
      <c r="F19" s="130">
        <f>E19/'床面積全国比'!E17</f>
        <v>88.63435966194696</v>
      </c>
      <c r="G19" s="30">
        <f>'床面積全国比'!J17/'床面積全国比'!G17</f>
        <v>99.57554050533993</v>
      </c>
      <c r="H19" s="136">
        <v>531034</v>
      </c>
      <c r="I19" s="138">
        <v>72948657</v>
      </c>
      <c r="J19" s="28">
        <f t="shared" si="1"/>
        <v>137.37097248010485</v>
      </c>
      <c r="K19" s="29">
        <f>'床面積全国比'!N17</f>
        <v>135.75208867565556</v>
      </c>
      <c r="L19" s="139">
        <v>663608</v>
      </c>
      <c r="M19" s="139">
        <v>33430733</v>
      </c>
      <c r="N19" s="29">
        <f t="shared" si="2"/>
        <v>50.37723023230582</v>
      </c>
      <c r="O19" s="29">
        <f>'床面積全国比'!Q17</f>
        <v>48.122230520288774</v>
      </c>
      <c r="P19" s="139">
        <v>31661</v>
      </c>
      <c r="Q19" s="139">
        <v>2208819</v>
      </c>
      <c r="R19" s="29">
        <f t="shared" si="3"/>
        <v>69.76466315024794</v>
      </c>
      <c r="S19" s="29">
        <f>'床面積全国比'!T17</f>
        <v>52.95150115473441</v>
      </c>
      <c r="T19" s="139">
        <v>259381</v>
      </c>
      <c r="U19" s="139">
        <v>23094441</v>
      </c>
      <c r="V19" s="29">
        <f t="shared" si="4"/>
        <v>89.03674902942004</v>
      </c>
      <c r="W19" s="29">
        <f>'床面積全国比'!W17</f>
        <v>98.05246166263116</v>
      </c>
      <c r="X19" s="28">
        <f>'床面積全国比'!Z17</f>
        <v>127.73455591995182</v>
      </c>
      <c r="Y19" s="30">
        <f>'床面積全国比'!AC17</f>
        <v>47.589398245397255</v>
      </c>
    </row>
    <row r="20" spans="2:25" ht="15.75" customHeight="1">
      <c r="B20" s="266" t="s">
        <v>41</v>
      </c>
      <c r="C20" s="267">
        <v>6</v>
      </c>
      <c r="D20" s="268" t="s">
        <v>22</v>
      </c>
      <c r="E20" s="689">
        <f t="shared" si="0"/>
        <v>145580905</v>
      </c>
      <c r="F20" s="130">
        <f>E20/'床面積全国比'!E18</f>
        <v>92.7118099515237</v>
      </c>
      <c r="G20" s="30">
        <f>'床面積全国比'!J18/'床面積全国比'!G18</f>
        <v>104.74823290333981</v>
      </c>
      <c r="H20" s="136">
        <v>573173</v>
      </c>
      <c r="I20" s="138">
        <v>79219709</v>
      </c>
      <c r="J20" s="28">
        <f t="shared" si="1"/>
        <v>138.21256235028517</v>
      </c>
      <c r="K20" s="29">
        <f>'床面積全国比'!N18</f>
        <v>138.13302244704394</v>
      </c>
      <c r="L20" s="139">
        <v>595812</v>
      </c>
      <c r="M20" s="139">
        <v>31207315</v>
      </c>
      <c r="N20" s="29">
        <f t="shared" si="2"/>
        <v>52.37778863131323</v>
      </c>
      <c r="O20" s="29">
        <f>'床面積全国比'!Q18</f>
        <v>50.40488466757123</v>
      </c>
      <c r="P20" s="139">
        <v>27631</v>
      </c>
      <c r="Q20" s="139">
        <v>2025050</v>
      </c>
      <c r="R20" s="29">
        <f t="shared" si="3"/>
        <v>73.28905938981579</v>
      </c>
      <c r="S20" s="29">
        <f>'床面積全国比'!T18</f>
        <v>67.490990990991</v>
      </c>
      <c r="T20" s="139">
        <v>373636</v>
      </c>
      <c r="U20" s="139">
        <v>33128831</v>
      </c>
      <c r="V20" s="29">
        <f t="shared" si="4"/>
        <v>88.66605733922856</v>
      </c>
      <c r="W20" s="29">
        <f>'床面積全国比'!W18</f>
        <v>102.29124423963134</v>
      </c>
      <c r="X20" s="28">
        <f>'床面積全国比'!Z18</f>
        <v>130.83862952791944</v>
      </c>
      <c r="Y20" s="30">
        <f>'床面積全国比'!AC18</f>
        <v>50.39975483519477</v>
      </c>
    </row>
    <row r="21" spans="2:25" ht="15.75" customHeight="1">
      <c r="B21" s="266" t="s">
        <v>41</v>
      </c>
      <c r="C21" s="267">
        <v>7</v>
      </c>
      <c r="D21" s="268" t="s">
        <v>22</v>
      </c>
      <c r="E21" s="689">
        <f t="shared" si="0"/>
        <v>136524222</v>
      </c>
      <c r="F21" s="130">
        <f>E21/'床面積全国比'!E19</f>
        <v>92.85277590744934</v>
      </c>
      <c r="G21" s="30">
        <f>'床面積全国比'!J19/'床面積全国比'!G19</f>
        <v>99.71124893263224</v>
      </c>
      <c r="H21" s="136">
        <v>537680</v>
      </c>
      <c r="I21" s="138">
        <v>73734577</v>
      </c>
      <c r="J21" s="28">
        <f t="shared" si="1"/>
        <v>137.13468419877995</v>
      </c>
      <c r="K21" s="29">
        <f>'床面積全国比'!N19</f>
        <v>137.0468546637744</v>
      </c>
      <c r="L21" s="139">
        <v>553946</v>
      </c>
      <c r="M21" s="139">
        <v>29161924</v>
      </c>
      <c r="N21" s="29">
        <f t="shared" si="2"/>
        <v>52.64398334855744</v>
      </c>
      <c r="O21" s="29">
        <f>'床面積全国比'!Q19</f>
        <v>48.1231704291739</v>
      </c>
      <c r="P21" s="139">
        <v>26053</v>
      </c>
      <c r="Q21" s="139">
        <v>1806196</v>
      </c>
      <c r="R21" s="29">
        <f t="shared" si="3"/>
        <v>69.32775496104095</v>
      </c>
      <c r="S21" s="29">
        <f>'床面積全国比'!T19</f>
        <v>44.39942528735632</v>
      </c>
      <c r="T21" s="139">
        <v>352651</v>
      </c>
      <c r="U21" s="139">
        <v>31821525</v>
      </c>
      <c r="V21" s="29">
        <f t="shared" si="4"/>
        <v>90.23517585374776</v>
      </c>
      <c r="W21" s="29">
        <f>'床面積全国比'!W19</f>
        <v>101.8091537132988</v>
      </c>
      <c r="X21" s="28">
        <f>'床面積全国比'!Z19</f>
        <v>129.6626274146411</v>
      </c>
      <c r="Y21" s="30">
        <f>'床面積全国比'!AC19</f>
        <v>48.60593529554853</v>
      </c>
    </row>
    <row r="22" spans="2:25" ht="15.75" customHeight="1">
      <c r="B22" s="266" t="s">
        <v>41</v>
      </c>
      <c r="C22" s="267">
        <v>8</v>
      </c>
      <c r="D22" s="268" t="s">
        <v>22</v>
      </c>
      <c r="E22" s="689">
        <f t="shared" si="0"/>
        <v>157898956</v>
      </c>
      <c r="F22" s="130">
        <f>E22/'床面積全国比'!E20</f>
        <v>96.08849449815185</v>
      </c>
      <c r="G22" s="30">
        <f>'床面積全国比'!J20/'床面積全国比'!G20</f>
        <v>103.74423311946227</v>
      </c>
      <c r="H22" s="136">
        <v>643546</v>
      </c>
      <c r="I22" s="138">
        <v>90628623</v>
      </c>
      <c r="J22" s="28">
        <f t="shared" si="1"/>
        <v>140.82695409496756</v>
      </c>
      <c r="K22" s="29">
        <f>'床面積全国比'!N20</f>
        <v>138.47087279416775</v>
      </c>
      <c r="L22" s="139">
        <v>622719</v>
      </c>
      <c r="M22" s="139">
        <v>32878867</v>
      </c>
      <c r="N22" s="29">
        <f t="shared" si="2"/>
        <v>52.79888199974627</v>
      </c>
      <c r="O22" s="29">
        <f>'床面積全国比'!Q20</f>
        <v>49.41179044077436</v>
      </c>
      <c r="P22" s="139">
        <v>26997</v>
      </c>
      <c r="Q22" s="139">
        <v>1899976</v>
      </c>
      <c r="R22" s="29">
        <f t="shared" si="3"/>
        <v>70.37730118161276</v>
      </c>
      <c r="S22" s="29">
        <f>'床面積全国比'!T20</f>
        <v>64.47328244274809</v>
      </c>
      <c r="T22" s="139">
        <v>350004</v>
      </c>
      <c r="U22" s="139">
        <v>32491490</v>
      </c>
      <c r="V22" s="29">
        <f t="shared" si="4"/>
        <v>92.8317676369413</v>
      </c>
      <c r="W22" s="29">
        <f>'床面積全国比'!W20</f>
        <v>102.4919124643197</v>
      </c>
      <c r="X22" s="28">
        <f>'床面積全国比'!Z20</f>
        <v>130.9266548429544</v>
      </c>
      <c r="Y22" s="30">
        <f>'床面積全国比'!AC20</f>
        <v>49.16392877656519</v>
      </c>
    </row>
    <row r="23" spans="2:25" ht="15.75" customHeight="1">
      <c r="B23" s="266" t="s">
        <v>41</v>
      </c>
      <c r="C23" s="267">
        <v>9</v>
      </c>
      <c r="D23" s="268" t="s">
        <v>22</v>
      </c>
      <c r="E23" s="689">
        <f t="shared" si="0"/>
        <v>129180746</v>
      </c>
      <c r="F23" s="130">
        <f>E23/'床面積全国比'!E21</f>
        <v>93.13586308429475</v>
      </c>
      <c r="G23" s="30">
        <f>'床面積全国比'!J21/'床面積全国比'!G21</f>
        <v>96.09564990656642</v>
      </c>
      <c r="H23" s="136">
        <v>478741</v>
      </c>
      <c r="I23" s="138">
        <v>66808356</v>
      </c>
      <c r="J23" s="28">
        <f t="shared" si="1"/>
        <v>139.550103291759</v>
      </c>
      <c r="K23" s="29">
        <f>'床面積全国比'!N21</f>
        <v>135.12188117034643</v>
      </c>
      <c r="L23" s="139">
        <v>531220</v>
      </c>
      <c r="M23" s="139">
        <v>27896182</v>
      </c>
      <c r="N23" s="29">
        <f t="shared" si="2"/>
        <v>52.51342569933361</v>
      </c>
      <c r="O23" s="29">
        <f>'床面積全国比'!Q21</f>
        <v>48.55857253685027</v>
      </c>
      <c r="P23" s="139">
        <v>23617</v>
      </c>
      <c r="Q23" s="139">
        <v>1698837</v>
      </c>
      <c r="R23" s="29">
        <f t="shared" si="3"/>
        <v>71.93280264216455</v>
      </c>
      <c r="S23" s="29">
        <f>'床面積全国比'!T21</f>
        <v>54.38388625592417</v>
      </c>
      <c r="T23" s="139">
        <v>353436</v>
      </c>
      <c r="U23" s="139">
        <v>32777371</v>
      </c>
      <c r="V23" s="29">
        <f t="shared" si="4"/>
        <v>92.73919747846853</v>
      </c>
      <c r="W23" s="29">
        <f>'床面積全国比'!W21</f>
        <v>97.19544592030361</v>
      </c>
      <c r="X23" s="28">
        <f>'床面積全国比'!Z21</f>
        <v>125.67871542760133</v>
      </c>
      <c r="Y23" s="30">
        <f>'床面積全国比'!AC21</f>
        <v>48.96743295019157</v>
      </c>
    </row>
    <row r="24" spans="2:25" ht="15.75" customHeight="1">
      <c r="B24" s="266" t="s">
        <v>41</v>
      </c>
      <c r="C24" s="267">
        <v>10</v>
      </c>
      <c r="D24" s="268" t="s">
        <v>22</v>
      </c>
      <c r="E24" s="689">
        <f>I24+M24+Q24+U24</f>
        <v>111762210</v>
      </c>
      <c r="F24" s="130">
        <f>E24/'床面積全国比'!E22</f>
        <v>93.26769284692</v>
      </c>
      <c r="G24" s="30">
        <f>'床面積全国比'!J22/'床面積全国比'!G22</f>
        <v>99.49806371663138</v>
      </c>
      <c r="H24" s="136">
        <v>430952</v>
      </c>
      <c r="I24" s="138">
        <v>59872798</v>
      </c>
      <c r="J24" s="28">
        <f aca="true" t="shared" si="5" ref="J24:J30">I24/H24</f>
        <v>138.93147728749375</v>
      </c>
      <c r="K24" s="29">
        <f>'床面積全国比'!N22</f>
        <v>134.6680619098608</v>
      </c>
      <c r="L24" s="139">
        <v>457003</v>
      </c>
      <c r="M24" s="139">
        <v>23509354</v>
      </c>
      <c r="N24" s="29">
        <f aca="true" t="shared" si="6" ref="N24:N30">M24/L24</f>
        <v>51.44245004956204</v>
      </c>
      <c r="O24" s="29">
        <f>'床面積全国比'!Q22</f>
        <v>49.98728256102909</v>
      </c>
      <c r="P24" s="139">
        <v>17313</v>
      </c>
      <c r="Q24" s="139">
        <v>1299350</v>
      </c>
      <c r="R24" s="29">
        <f aca="true" t="shared" si="7" ref="R24:R30">Q24/P24</f>
        <v>75.05054005660486</v>
      </c>
      <c r="S24" s="29">
        <f>'床面積全国比'!T22</f>
        <v>75.01149425287356</v>
      </c>
      <c r="T24" s="139">
        <v>293027</v>
      </c>
      <c r="U24" s="139">
        <v>27080708</v>
      </c>
      <c r="V24" s="29">
        <f aca="true" t="shared" si="8" ref="V24:V30">U24/T24</f>
        <v>92.41710832107621</v>
      </c>
      <c r="W24" s="29">
        <f>'床面積全国比'!W22</f>
        <v>91.36194779116465</v>
      </c>
      <c r="X24" s="28">
        <f>'床面積全国比'!Z22</f>
        <v>126.07288376500316</v>
      </c>
      <c r="Y24" s="30">
        <f>'床面積全国比'!AC22</f>
        <v>49.29016858123229</v>
      </c>
    </row>
    <row r="25" spans="2:25" ht="15.75" customHeight="1">
      <c r="B25" s="269" t="s">
        <v>96</v>
      </c>
      <c r="C25" s="270">
        <v>11</v>
      </c>
      <c r="D25" s="271" t="s">
        <v>22</v>
      </c>
      <c r="E25" s="689">
        <f>I25+M25+Q25+U25</f>
        <v>117934337</v>
      </c>
      <c r="F25" s="130">
        <f>E25/'床面積全国比'!E23</f>
        <v>97.09718417817868</v>
      </c>
      <c r="G25" s="30">
        <f>'床面積全国比'!J23/'床面積全国比'!G23</f>
        <v>104.48260847027112</v>
      </c>
      <c r="H25" s="136">
        <v>475002</v>
      </c>
      <c r="I25" s="138">
        <v>66148796</v>
      </c>
      <c r="J25" s="28">
        <f t="shared" si="5"/>
        <v>139.26003679984504</v>
      </c>
      <c r="K25" s="29">
        <f>'床面積全国比'!N23</f>
        <v>136.07724668814893</v>
      </c>
      <c r="L25" s="139">
        <v>424250</v>
      </c>
      <c r="M25" s="139">
        <v>22254582</v>
      </c>
      <c r="N25" s="29">
        <f t="shared" si="6"/>
        <v>52.45629228049499</v>
      </c>
      <c r="O25" s="29">
        <f>'床面積全国比'!Q23</f>
        <v>50.53992770292474</v>
      </c>
      <c r="P25" s="139">
        <v>12632</v>
      </c>
      <c r="Q25" s="139">
        <v>881452</v>
      </c>
      <c r="R25" s="29">
        <f t="shared" si="7"/>
        <v>69.77929069031032</v>
      </c>
      <c r="S25" s="29">
        <f>'床面積全国比'!T23</f>
        <v>50.97747747747748</v>
      </c>
      <c r="T25" s="139">
        <v>302717</v>
      </c>
      <c r="U25" s="139">
        <v>28649507</v>
      </c>
      <c r="V25" s="29">
        <f t="shared" si="8"/>
        <v>94.64122266010828</v>
      </c>
      <c r="W25" s="29">
        <f>'床面積全国比'!W23</f>
        <v>97.41358365543898</v>
      </c>
      <c r="X25" s="28">
        <f>'床面積全国比'!Z23</f>
        <v>126.60645114314839</v>
      </c>
      <c r="Y25" s="30">
        <f>'床面積全国比'!AC23</f>
        <v>49.80403095195249</v>
      </c>
    </row>
    <row r="26" spans="2:25" ht="15.75" customHeight="1">
      <c r="B26" s="269" t="s">
        <v>96</v>
      </c>
      <c r="C26" s="270">
        <v>12</v>
      </c>
      <c r="D26" s="271" t="s">
        <v>22</v>
      </c>
      <c r="E26" s="689">
        <f>I26+M26+Q26+U26</f>
        <v>119878589</v>
      </c>
      <c r="F26" s="130">
        <f>E26/'床面積全国比'!E24</f>
        <v>97.47470937347288</v>
      </c>
      <c r="G26" s="30">
        <f>'床面積全国比'!J24/'床面積全国比'!G24</f>
        <v>105.92795037935427</v>
      </c>
      <c r="H26" s="136">
        <v>451522</v>
      </c>
      <c r="I26" s="138">
        <v>63009063</v>
      </c>
      <c r="J26" s="28">
        <f t="shared" si="5"/>
        <v>139.5481571219121</v>
      </c>
      <c r="K26" s="29">
        <f>'床面積全国比'!N24</f>
        <v>134.68982259570495</v>
      </c>
      <c r="L26" s="139">
        <v>521332</v>
      </c>
      <c r="M26" s="139">
        <v>22526477</v>
      </c>
      <c r="N26" s="29">
        <f t="shared" si="6"/>
        <v>43.209465369476646</v>
      </c>
      <c r="O26" s="29">
        <f>'床面積全国比'!Q24</f>
        <v>52.297015198681564</v>
      </c>
      <c r="P26" s="139">
        <v>11698</v>
      </c>
      <c r="Q26" s="139">
        <v>823162</v>
      </c>
      <c r="R26" s="29">
        <f t="shared" si="7"/>
        <v>70.36775517182424</v>
      </c>
      <c r="S26" s="29">
        <f>'床面積全国比'!T24</f>
        <v>59.084210526315786</v>
      </c>
      <c r="T26" s="139">
        <v>345291</v>
      </c>
      <c r="U26" s="139">
        <v>33519887</v>
      </c>
      <c r="V26" s="29">
        <f t="shared" si="8"/>
        <v>97.07721023716228</v>
      </c>
      <c r="W26" s="29">
        <f>'床面積全国比'!W24</f>
        <v>102.23643867924528</v>
      </c>
      <c r="X26" s="28">
        <f>'床面積全国比'!Z24</f>
        <v>125.48687296663388</v>
      </c>
      <c r="Y26" s="30">
        <f>'床面積全国比'!AC24</f>
        <v>52.51673553719008</v>
      </c>
    </row>
    <row r="27" spans="2:25" ht="15.75" customHeight="1">
      <c r="B27" s="269" t="s">
        <v>96</v>
      </c>
      <c r="C27" s="270">
        <v>13</v>
      </c>
      <c r="D27" s="271" t="s">
        <v>22</v>
      </c>
      <c r="E27" s="689">
        <f>I27+M27+Q27+U27</f>
        <v>109836421</v>
      </c>
      <c r="F27" s="130">
        <f>E27/'床面積全国比'!E25</f>
        <v>93.56874596416262</v>
      </c>
      <c r="G27" s="30">
        <f>'床面積全国比'!J25/'床面積全国比'!G25</f>
        <v>96.89402334079925</v>
      </c>
      <c r="H27" s="136">
        <v>386814</v>
      </c>
      <c r="I27" s="138">
        <v>53090215</v>
      </c>
      <c r="J27" s="28">
        <f t="shared" si="5"/>
        <v>137.24998319605805</v>
      </c>
      <c r="K27" s="29">
        <f>'床面積全国比'!N25</f>
        <v>134.01421414423862</v>
      </c>
      <c r="L27" s="139">
        <v>438312</v>
      </c>
      <c r="M27" s="139">
        <v>22744895</v>
      </c>
      <c r="N27" s="29">
        <f t="shared" si="6"/>
        <v>51.892019839748855</v>
      </c>
      <c r="O27" s="29">
        <f>'床面積全国比'!Q25</f>
        <v>48.855030487804875</v>
      </c>
      <c r="P27" s="139">
        <v>9767</v>
      </c>
      <c r="Q27" s="139">
        <v>705486</v>
      </c>
      <c r="R27" s="29">
        <f t="shared" si="7"/>
        <v>72.23159619125627</v>
      </c>
      <c r="S27" s="29">
        <f>'床面積全国比'!T25</f>
        <v>53.525252525252526</v>
      </c>
      <c r="T27" s="139">
        <v>338965</v>
      </c>
      <c r="U27" s="139">
        <v>33295825</v>
      </c>
      <c r="V27" s="29">
        <f t="shared" si="8"/>
        <v>98.22791438644107</v>
      </c>
      <c r="W27" s="29">
        <f>'床面積全国比'!W25</f>
        <v>97.37354988399072</v>
      </c>
      <c r="X27" s="28">
        <f>'床面積全国比'!Z25</f>
        <v>121.78666431780147</v>
      </c>
      <c r="Y27" s="30">
        <f>'床面積全国比'!AC25</f>
        <v>46.545519330126496</v>
      </c>
    </row>
    <row r="28" spans="2:25" ht="15.75" customHeight="1">
      <c r="B28" s="269" t="s">
        <v>96</v>
      </c>
      <c r="C28" s="270">
        <v>14</v>
      </c>
      <c r="D28" s="271" t="s">
        <v>22</v>
      </c>
      <c r="E28" s="689">
        <v>104762739</v>
      </c>
      <c r="F28" s="678">
        <f>E28/'床面積全国比'!E26</f>
        <v>91.01762182280699</v>
      </c>
      <c r="G28" s="30">
        <f>'床面積全国比'!J26/'床面積全国比'!G26</f>
        <v>94.73364011235283</v>
      </c>
      <c r="H28" s="136">
        <v>367974</v>
      </c>
      <c r="I28" s="455">
        <v>50104298</v>
      </c>
      <c r="J28" s="130">
        <f t="shared" si="5"/>
        <v>136.16260387962194</v>
      </c>
      <c r="K28" s="131">
        <f>'床面積全国比'!N26</f>
        <v>133.6954737627456</v>
      </c>
      <c r="L28" s="141">
        <v>450092</v>
      </c>
      <c r="M28" s="141">
        <v>22677643</v>
      </c>
      <c r="N28" s="131">
        <f t="shared" si="6"/>
        <v>50.38446139900287</v>
      </c>
      <c r="O28" s="131">
        <f>'床面積全国比'!Q26</f>
        <v>48.31096365555723</v>
      </c>
      <c r="P28" s="141">
        <v>9008</v>
      </c>
      <c r="Q28" s="141">
        <v>632366</v>
      </c>
      <c r="R28" s="131">
        <f t="shared" si="7"/>
        <v>70.20048845470693</v>
      </c>
      <c r="S28" s="131">
        <f>'床面積全国比'!T26</f>
        <v>71.49732620320856</v>
      </c>
      <c r="T28" s="141">
        <v>323942</v>
      </c>
      <c r="U28" s="141">
        <v>31348432</v>
      </c>
      <c r="V28" s="131">
        <f t="shared" si="8"/>
        <v>96.77174308981238</v>
      </c>
      <c r="W28" s="30">
        <f>'床面積全国比'!W26</f>
        <v>94.11585691404164</v>
      </c>
      <c r="X28" s="129">
        <f>'床面積全国比'!Z26</f>
        <v>119.61448684698037</v>
      </c>
      <c r="Y28" s="132">
        <f>'床面積全国比'!AC26</f>
        <v>49.489641232945935</v>
      </c>
    </row>
    <row r="29" spans="2:25" ht="15.75" customHeight="1">
      <c r="B29" s="269" t="s">
        <v>96</v>
      </c>
      <c r="C29" s="270">
        <v>15</v>
      </c>
      <c r="D29" s="271" t="s">
        <v>22</v>
      </c>
      <c r="E29" s="689">
        <v>104037705</v>
      </c>
      <c r="F29" s="678">
        <f>E29/'床面積全国比'!E27</f>
        <v>89.68125987537098</v>
      </c>
      <c r="G29" s="30">
        <f>'床面積全国比'!J27/'床面積全国比'!G27</f>
        <v>95.26934047383433</v>
      </c>
      <c r="H29" s="136">
        <v>372652</v>
      </c>
      <c r="I29" s="455">
        <v>50307148</v>
      </c>
      <c r="J29" s="130">
        <f>I29/H29</f>
        <v>134.9976600152421</v>
      </c>
      <c r="K29" s="131">
        <f>'床面積全国比'!N27</f>
        <v>133.3860268172195</v>
      </c>
      <c r="L29" s="141">
        <v>451629</v>
      </c>
      <c r="M29" s="141">
        <v>22024421</v>
      </c>
      <c r="N29" s="131">
        <f t="shared" si="6"/>
        <v>48.766622603951475</v>
      </c>
      <c r="O29" s="131">
        <f>'床面積全国比'!Q27</f>
        <v>47.94151602612791</v>
      </c>
      <c r="P29" s="141">
        <v>9163</v>
      </c>
      <c r="Q29" s="141">
        <v>648726</v>
      </c>
      <c r="R29" s="131">
        <f>Q29/P29</f>
        <v>70.79842846229401</v>
      </c>
      <c r="S29" s="131">
        <f>'床面積全国比'!T27</f>
        <v>77.71830985915493</v>
      </c>
      <c r="T29" s="141">
        <v>326639</v>
      </c>
      <c r="U29" s="141">
        <v>31057410</v>
      </c>
      <c r="V29" s="131">
        <f>U29/T29</f>
        <v>95.08175692431094</v>
      </c>
      <c r="W29" s="30">
        <f>'床面積全国比'!W27</f>
        <v>90.60659223817119</v>
      </c>
      <c r="X29" s="129">
        <f>'床面積全国比'!Z27</f>
        <v>112.58052826542117</v>
      </c>
      <c r="Y29" s="132">
        <f>'床面積全国比'!AC27</f>
        <v>50.11699222852342</v>
      </c>
    </row>
    <row r="30" spans="1:25" s="384" customFormat="1" ht="15.75" customHeight="1">
      <c r="A30" s="383"/>
      <c r="B30" s="386" t="s">
        <v>164</v>
      </c>
      <c r="C30" s="387">
        <v>16</v>
      </c>
      <c r="D30" s="388" t="s">
        <v>22</v>
      </c>
      <c r="E30" s="690">
        <v>105539655</v>
      </c>
      <c r="F30" s="679">
        <f>E30/'床面積全国比'!E28</f>
        <v>88.75971890140777</v>
      </c>
      <c r="G30" s="390">
        <f>'床面積全国比'!J28/'床面積全国比'!G28</f>
        <v>97.18927142615654</v>
      </c>
      <c r="H30" s="391">
        <v>369852</v>
      </c>
      <c r="I30" s="456">
        <v>49698104</v>
      </c>
      <c r="J30" s="392">
        <f t="shared" si="5"/>
        <v>134.37294917967188</v>
      </c>
      <c r="K30" s="393">
        <f>'床面積全国比'!N28</f>
        <v>131.8667644404332</v>
      </c>
      <c r="L30" s="394">
        <v>464976</v>
      </c>
      <c r="M30" s="394">
        <v>22289153</v>
      </c>
      <c r="N30" s="393">
        <f t="shared" si="6"/>
        <v>47.93613648876501</v>
      </c>
      <c r="O30" s="393">
        <f>'床面積全国比'!Q28</f>
        <v>47.032423208191126</v>
      </c>
      <c r="P30" s="394">
        <v>8720</v>
      </c>
      <c r="Q30" s="394">
        <v>580011</v>
      </c>
      <c r="R30" s="393">
        <f t="shared" si="7"/>
        <v>66.51502293577981</v>
      </c>
      <c r="S30" s="393">
        <f>'床面積全国比'!T28</f>
        <v>85.38461538461539</v>
      </c>
      <c r="T30" s="394">
        <v>345501</v>
      </c>
      <c r="U30" s="394">
        <v>32972387</v>
      </c>
      <c r="V30" s="393">
        <f t="shared" si="8"/>
        <v>95.4335501199707</v>
      </c>
      <c r="W30" s="390">
        <f>'床面積全国比'!W28</f>
        <v>104.65086206896552</v>
      </c>
      <c r="X30" s="389">
        <f>'床面積全国比'!Z28</f>
        <v>115.07112670440954</v>
      </c>
      <c r="Y30" s="395">
        <f>'床面積全国比'!AC28</f>
        <v>54.112754514022285</v>
      </c>
    </row>
    <row r="31" spans="1:25" s="384" customFormat="1" ht="15.75" customHeight="1">
      <c r="A31" s="383"/>
      <c r="B31" s="386" t="s">
        <v>164</v>
      </c>
      <c r="C31" s="387">
        <v>17</v>
      </c>
      <c r="D31" s="388" t="s">
        <v>22</v>
      </c>
      <c r="E31" s="690">
        <v>106590199</v>
      </c>
      <c r="F31" s="679">
        <f>E31/'床面積全国比'!E29</f>
        <v>86.22951375349682</v>
      </c>
      <c r="G31" s="390">
        <f>'床面積全国比'!J29/'床面積全国比'!G29</f>
        <v>96.98987001891743</v>
      </c>
      <c r="H31" s="391">
        <v>353282</v>
      </c>
      <c r="I31" s="456">
        <v>47321383</v>
      </c>
      <c r="J31" s="392">
        <f>I31/H31</f>
        <v>133.94790280852123</v>
      </c>
      <c r="K31" s="393">
        <f>'床面積全国比'!N29</f>
        <v>132.01035120147876</v>
      </c>
      <c r="L31" s="394">
        <v>504191</v>
      </c>
      <c r="M31" s="394">
        <v>23609248</v>
      </c>
      <c r="N31" s="393">
        <f>M31/L31</f>
        <v>46.82600046410983</v>
      </c>
      <c r="O31" s="393">
        <f>'床面積全国比'!Q29</f>
        <v>45.80750088873089</v>
      </c>
      <c r="P31" s="394">
        <v>9546</v>
      </c>
      <c r="Q31" s="394">
        <v>661879</v>
      </c>
      <c r="R31" s="393">
        <f>Q31/P31</f>
        <v>69.33574271946365</v>
      </c>
      <c r="S31" s="393">
        <f>'床面積全国比'!T29</f>
        <v>72.43846153846154</v>
      </c>
      <c r="T31" s="695">
        <v>369103</v>
      </c>
      <c r="U31" s="695">
        <v>34997689</v>
      </c>
      <c r="V31" s="393">
        <f>U31/T31</f>
        <v>94.81821876278437</v>
      </c>
      <c r="W31" s="390">
        <f>'床面積全国比'!W29</f>
        <v>99.75317965023848</v>
      </c>
      <c r="X31" s="389">
        <f>'床面積全国比'!Z29</f>
        <v>117.20091798735602</v>
      </c>
      <c r="Y31" s="395">
        <f>'床面積全国比'!AC29</f>
        <v>48.771487603305786</v>
      </c>
    </row>
    <row r="32" spans="2:25" s="451" customFormat="1" ht="15.75" customHeight="1">
      <c r="B32" s="452" t="s">
        <v>164</v>
      </c>
      <c r="C32" s="453">
        <v>18</v>
      </c>
      <c r="D32" s="454" t="s">
        <v>22</v>
      </c>
      <c r="E32" s="689">
        <v>108814659</v>
      </c>
      <c r="F32" s="678">
        <f>E32/'床面積全国比'!E30</f>
        <v>84.32688929169531</v>
      </c>
      <c r="G32" s="30">
        <f>'床面積全国比'!J30/'床面積全国比'!G30</f>
        <v>95.69843178254051</v>
      </c>
      <c r="H32" s="136">
        <v>358519</v>
      </c>
      <c r="I32" s="455">
        <v>47777595</v>
      </c>
      <c r="J32" s="130">
        <f>I32/H32</f>
        <v>133.2637740259233</v>
      </c>
      <c r="K32" s="131">
        <f>'床面積全国比'!N30</f>
        <v>130.245975969168</v>
      </c>
      <c r="L32" s="141">
        <v>543463</v>
      </c>
      <c r="M32" s="141">
        <v>24973283</v>
      </c>
      <c r="N32" s="131">
        <f>M32/L32</f>
        <v>45.95213105584005</v>
      </c>
      <c r="O32" s="131">
        <f>'床面積全国比'!Q30</f>
        <v>44.99744552967694</v>
      </c>
      <c r="P32" s="141">
        <v>9228</v>
      </c>
      <c r="Q32" s="141">
        <v>618234</v>
      </c>
      <c r="R32" s="131">
        <f>Q32/P32</f>
        <v>66.99544863459037</v>
      </c>
      <c r="S32" s="131">
        <f>'床面積全国比'!T30</f>
        <v>73</v>
      </c>
      <c r="T32" s="696">
        <v>379181</v>
      </c>
      <c r="U32" s="696">
        <v>35445547</v>
      </c>
      <c r="V32" s="131">
        <f>U32/T32</f>
        <v>93.47922759842925</v>
      </c>
      <c r="W32" s="30">
        <f>'床面積全国比'!W30</f>
        <v>106.04375178724621</v>
      </c>
      <c r="X32" s="129">
        <f>'床面積全国比'!Z30</f>
        <v>113.40225249219999</v>
      </c>
      <c r="Y32" s="132">
        <f>'床面積全国比'!AC30</f>
        <v>56.85289697779262</v>
      </c>
    </row>
    <row r="33" spans="2:25" s="671" customFormat="1" ht="15.75" customHeight="1">
      <c r="B33" s="757" t="s">
        <v>41</v>
      </c>
      <c r="C33" s="758">
        <v>19</v>
      </c>
      <c r="D33" s="768" t="s">
        <v>22</v>
      </c>
      <c r="E33" s="766">
        <v>90650978</v>
      </c>
      <c r="F33" s="759">
        <f>E33/'床面積全国比'!E31</f>
        <v>85.4600491543176</v>
      </c>
      <c r="G33" s="760">
        <f>'床面積全国比'!J31/'床面積全国比'!G31</f>
        <v>97.58001773948303</v>
      </c>
      <c r="H33" s="761">
        <v>314865</v>
      </c>
      <c r="I33" s="762">
        <v>41562317</v>
      </c>
      <c r="J33" s="759">
        <f>I33/H33</f>
        <v>132.00043510710938</v>
      </c>
      <c r="K33" s="763">
        <f>'床面積全国比'!N31</f>
        <v>129.4381643764584</v>
      </c>
      <c r="L33" s="764">
        <v>441733</v>
      </c>
      <c r="M33" s="764">
        <v>20290147</v>
      </c>
      <c r="N33" s="763">
        <f>M33/L33</f>
        <v>45.93305684655663</v>
      </c>
      <c r="O33" s="763">
        <f>'床面積全国比'!Q31</f>
        <v>46.08864970645793</v>
      </c>
      <c r="P33" s="764">
        <v>9366</v>
      </c>
      <c r="Q33" s="764">
        <v>622752</v>
      </c>
      <c r="R33" s="763">
        <f>Q33/P33</f>
        <v>66.49071108263934</v>
      </c>
      <c r="S33" s="763">
        <f>'床面積全国比'!T31</f>
        <v>68.4820143884892</v>
      </c>
      <c r="T33" s="765">
        <v>294777</v>
      </c>
      <c r="U33" s="765">
        <v>28175762</v>
      </c>
      <c r="V33" s="763">
        <f>U33/T33</f>
        <v>95.58331213086502</v>
      </c>
      <c r="W33" s="760">
        <f>'床面積全国比'!W31</f>
        <v>105.17015242821694</v>
      </c>
      <c r="X33" s="759">
        <f>'床面積全国比'!Z31</f>
        <v>114.05459770114942</v>
      </c>
      <c r="Y33" s="760">
        <f>'床面積全国比'!AC31</f>
        <v>58.10907917383821</v>
      </c>
    </row>
    <row r="34" spans="2:25" s="671" customFormat="1" ht="14.25" customHeight="1">
      <c r="B34" s="757" t="s">
        <v>41</v>
      </c>
      <c r="C34" s="758">
        <v>20</v>
      </c>
      <c r="D34" s="768" t="s">
        <v>22</v>
      </c>
      <c r="E34" s="766">
        <v>90767757</v>
      </c>
      <c r="F34" s="759">
        <f>E34/'床面積全国比'!E32</f>
        <v>83.00777514094844</v>
      </c>
      <c r="G34" s="760">
        <f>'床面積全国比'!J32/'床面積全国比'!G32</f>
        <v>91.61698669716488</v>
      </c>
      <c r="H34" s="761">
        <v>318508</v>
      </c>
      <c r="I34" s="762">
        <v>41561977</v>
      </c>
      <c r="J34" s="759">
        <f>I34/H34</f>
        <v>130.48958581888053</v>
      </c>
      <c r="K34" s="763">
        <f>'床面積全国比'!N32</f>
        <v>127.80994516450649</v>
      </c>
      <c r="L34" s="764">
        <v>464763</v>
      </c>
      <c r="M34" s="764">
        <v>20941966</v>
      </c>
      <c r="N34" s="763">
        <f>M34/L34</f>
        <v>45.05945180661972</v>
      </c>
      <c r="O34" s="763">
        <f>'床面積全国比'!Q32</f>
        <v>44.202298850574714</v>
      </c>
      <c r="P34" s="764">
        <v>10136</v>
      </c>
      <c r="Q34" s="764">
        <v>648720</v>
      </c>
      <c r="R34" s="763">
        <f>Q34/P34</f>
        <v>64.00157853196528</v>
      </c>
      <c r="S34" s="763">
        <f>'床面積全国比'!T32</f>
        <v>59.08994708994709</v>
      </c>
      <c r="T34" s="765">
        <v>300078</v>
      </c>
      <c r="U34" s="765">
        <v>27615094</v>
      </c>
      <c r="V34" s="763">
        <f>U34/T34</f>
        <v>92.02638647285039</v>
      </c>
      <c r="W34" s="760">
        <f>'床面積全国比'!W32</f>
        <v>105.01226666666666</v>
      </c>
      <c r="X34" s="759">
        <f>'床面積全国比'!Z32</f>
        <v>108.85159069923613</v>
      </c>
      <c r="Y34" s="760">
        <f>'床面積全国比'!AC32</f>
        <v>47.93276595744681</v>
      </c>
    </row>
    <row r="35" spans="2:25" s="672" customFormat="1" ht="14.25" customHeight="1" thickBot="1">
      <c r="B35" s="748" t="s">
        <v>41</v>
      </c>
      <c r="C35" s="749">
        <v>21</v>
      </c>
      <c r="D35" s="769" t="s">
        <v>22</v>
      </c>
      <c r="E35" s="767">
        <v>68323614</v>
      </c>
      <c r="F35" s="750">
        <f>E35/'床面積全国比'!E33</f>
        <v>86.66000431247701</v>
      </c>
      <c r="G35" s="751">
        <f>'床面積全国比'!J33/'床面積全国比'!G33</f>
        <v>94.87284620293555</v>
      </c>
      <c r="H35" s="752">
        <v>284631</v>
      </c>
      <c r="I35" s="753">
        <v>36375803</v>
      </c>
      <c r="J35" s="750">
        <f>I35/H35</f>
        <v>127.79986368315468</v>
      </c>
      <c r="K35" s="754">
        <f>'床面積全国比'!N33</f>
        <v>126.8650482509047</v>
      </c>
      <c r="L35" s="755">
        <v>321469</v>
      </c>
      <c r="M35" s="755">
        <v>15260718</v>
      </c>
      <c r="N35" s="754">
        <f>M35/L35</f>
        <v>47.4718184335037</v>
      </c>
      <c r="O35" s="754">
        <f>'床面積全国比'!Q33</f>
        <v>46.65887237762238</v>
      </c>
      <c r="P35" s="755">
        <v>13473</v>
      </c>
      <c r="Q35" s="755">
        <v>762636</v>
      </c>
      <c r="R35" s="754">
        <f>Q35/P35</f>
        <v>56.60476508572701</v>
      </c>
      <c r="S35" s="754">
        <f>'床面積全国比'!T33</f>
        <v>64.61267605633803</v>
      </c>
      <c r="T35" s="756">
        <v>168837</v>
      </c>
      <c r="U35" s="756">
        <v>15924457</v>
      </c>
      <c r="V35" s="754">
        <f>U35/T35</f>
        <v>94.31852615244289</v>
      </c>
      <c r="W35" s="751">
        <f>'床面積全国比'!W33</f>
        <v>105.6247892074199</v>
      </c>
      <c r="X35" s="750">
        <f>'床面積全国比'!Z33</f>
        <v>107.03722823389258</v>
      </c>
      <c r="Y35" s="751">
        <f>'床面積全国比'!AC33</f>
        <v>45.12383272431993</v>
      </c>
    </row>
    <row r="36" spans="26:38" ht="14.25" customHeight="1">
      <c r="Z36" s="148"/>
      <c r="AA36" s="149" t="s">
        <v>46</v>
      </c>
      <c r="AB36" s="149" t="s">
        <v>47</v>
      </c>
      <c r="AC36" s="149" t="s">
        <v>49</v>
      </c>
      <c r="AD36" s="149" t="s">
        <v>51</v>
      </c>
      <c r="AE36" s="150" t="s">
        <v>53</v>
      </c>
      <c r="AF36" s="159"/>
      <c r="AG36" s="158"/>
      <c r="AH36" s="149" t="s">
        <v>154</v>
      </c>
      <c r="AI36" s="149" t="s">
        <v>48</v>
      </c>
      <c r="AJ36" s="149" t="s">
        <v>50</v>
      </c>
      <c r="AK36" s="149" t="s">
        <v>52</v>
      </c>
      <c r="AL36" s="150" t="s">
        <v>54</v>
      </c>
    </row>
    <row r="37" spans="26:38" ht="14.25" customHeight="1">
      <c r="Z37" s="151">
        <f aca="true" t="shared" si="9" ref="Z37:Z58">C7</f>
        <v>56</v>
      </c>
      <c r="AA37" s="152">
        <f aca="true" t="shared" si="10" ref="AA37:AA58">F7</f>
        <v>93.64701193627849</v>
      </c>
      <c r="AB37" s="152">
        <f aca="true" t="shared" si="11" ref="AB37:AB58">J7</f>
        <v>120.12413217156927</v>
      </c>
      <c r="AC37" s="152">
        <f aca="true" t="shared" si="12" ref="AC37:AC58">N7</f>
        <v>55.29316212871287</v>
      </c>
      <c r="AD37" s="152">
        <f aca="true" t="shared" si="13" ref="AD37:AD58">R7</f>
        <v>86.42645451763781</v>
      </c>
      <c r="AE37" s="153">
        <f aca="true" t="shared" si="14" ref="AE37:AE58">V7</f>
        <v>82.57299671924858</v>
      </c>
      <c r="AF37" s="160"/>
      <c r="AG37" s="161">
        <f aca="true" t="shared" si="15" ref="AG37:AG58">C7</f>
        <v>56</v>
      </c>
      <c r="AH37" s="152">
        <f>G7</f>
        <v>98.78944174757281</v>
      </c>
      <c r="AI37" s="152">
        <f aca="true" t="shared" si="16" ref="AI37:AI58">K7</f>
        <v>117.18467475192944</v>
      </c>
      <c r="AJ37" s="152">
        <f aca="true" t="shared" si="17" ref="AJ37:AJ58">O7</f>
        <v>53.643580181140116</v>
      </c>
      <c r="AK37" s="152">
        <f aca="true" t="shared" si="18" ref="AK37:AK58">S7</f>
        <v>86.71002132196162</v>
      </c>
      <c r="AL37" s="153">
        <f>W7</f>
        <v>80.52949745083758</v>
      </c>
    </row>
    <row r="38" spans="26:38" ht="14.25" customHeight="1">
      <c r="Z38" s="151">
        <f t="shared" si="9"/>
        <v>57</v>
      </c>
      <c r="AA38" s="152">
        <f t="shared" si="10"/>
        <v>93.91242412635704</v>
      </c>
      <c r="AB38" s="152">
        <f t="shared" si="11"/>
        <v>121.40582900534423</v>
      </c>
      <c r="AC38" s="152">
        <f t="shared" si="12"/>
        <v>52.48671413354975</v>
      </c>
      <c r="AD38" s="152">
        <f t="shared" si="13"/>
        <v>81.96070460704607</v>
      </c>
      <c r="AE38" s="153">
        <f t="shared" si="14"/>
        <v>81.74979095961832</v>
      </c>
      <c r="AF38" s="160"/>
      <c r="AG38" s="161">
        <f t="shared" si="15"/>
        <v>57</v>
      </c>
      <c r="AH38" s="152">
        <f aca="true" t="shared" si="19" ref="AH38:AH58">G8</f>
        <v>99.83546638994581</v>
      </c>
      <c r="AI38" s="152">
        <f t="shared" si="16"/>
        <v>117.9410861966067</v>
      </c>
      <c r="AJ38" s="152">
        <f t="shared" si="17"/>
        <v>53.35860706347246</v>
      </c>
      <c r="AK38" s="152">
        <f t="shared" si="18"/>
        <v>88.3044776119403</v>
      </c>
      <c r="AL38" s="153">
        <f aca="true" t="shared" si="20" ref="AL38:AL58">W8</f>
        <v>83.36090835360908</v>
      </c>
    </row>
    <row r="39" spans="26:38" ht="14.25" customHeight="1">
      <c r="Z39" s="151">
        <f t="shared" si="9"/>
        <v>58</v>
      </c>
      <c r="AA39" s="152">
        <f t="shared" si="10"/>
        <v>87.47598823712589</v>
      </c>
      <c r="AB39" s="152">
        <f t="shared" si="11"/>
        <v>124.01768466250238</v>
      </c>
      <c r="AC39" s="152">
        <f t="shared" si="12"/>
        <v>49.32866576255719</v>
      </c>
      <c r="AD39" s="152">
        <f t="shared" si="13"/>
        <v>83.67585626608593</v>
      </c>
      <c r="AE39" s="153">
        <f t="shared" si="14"/>
        <v>77.72668489096253</v>
      </c>
      <c r="AF39" s="160"/>
      <c r="AG39" s="161">
        <f t="shared" si="15"/>
        <v>58</v>
      </c>
      <c r="AH39" s="152">
        <f t="shared" si="19"/>
        <v>95.75639877143588</v>
      </c>
      <c r="AI39" s="152">
        <f t="shared" si="16"/>
        <v>120.51437315553612</v>
      </c>
      <c r="AJ39" s="152">
        <f t="shared" si="17"/>
        <v>53.38743109151047</v>
      </c>
      <c r="AK39" s="152">
        <f t="shared" si="18"/>
        <v>103.66844919786097</v>
      </c>
      <c r="AL39" s="153">
        <f t="shared" si="20"/>
        <v>75.3540125213432</v>
      </c>
    </row>
    <row r="40" spans="26:38" ht="14.25" customHeight="1">
      <c r="Z40" s="151">
        <f t="shared" si="9"/>
        <v>59</v>
      </c>
      <c r="AA40" s="152">
        <f t="shared" si="10"/>
        <v>84.41777774783075</v>
      </c>
      <c r="AB40" s="152">
        <f t="shared" si="11"/>
        <v>125.3345222919092</v>
      </c>
      <c r="AC40" s="152">
        <f t="shared" si="12"/>
        <v>46.58820007408875</v>
      </c>
      <c r="AD40" s="152">
        <f t="shared" si="13"/>
        <v>87.26912283877977</v>
      </c>
      <c r="AE40" s="153">
        <f t="shared" si="14"/>
        <v>76.95313007302998</v>
      </c>
      <c r="AF40" s="160"/>
      <c r="AG40" s="161">
        <f t="shared" si="15"/>
        <v>59</v>
      </c>
      <c r="AH40" s="152">
        <f t="shared" si="19"/>
        <v>90.56379956823088</v>
      </c>
      <c r="AI40" s="152">
        <f t="shared" si="16"/>
        <v>119.03726259289843</v>
      </c>
      <c r="AJ40" s="152">
        <f t="shared" si="17"/>
        <v>49.534746026799624</v>
      </c>
      <c r="AK40" s="152">
        <f t="shared" si="18"/>
        <v>73.4585152838428</v>
      </c>
      <c r="AL40" s="153">
        <f t="shared" si="20"/>
        <v>83.76874506708761</v>
      </c>
    </row>
    <row r="41" spans="26:38" ht="14.25" customHeight="1">
      <c r="Z41" s="151">
        <f t="shared" si="9"/>
        <v>60</v>
      </c>
      <c r="AA41" s="152">
        <f t="shared" si="10"/>
        <v>83.43519633160528</v>
      </c>
      <c r="AB41" s="152">
        <f t="shared" si="11"/>
        <v>126.94591959922272</v>
      </c>
      <c r="AC41" s="152">
        <f t="shared" si="12"/>
        <v>46.700346461951796</v>
      </c>
      <c r="AD41" s="152">
        <f t="shared" si="13"/>
        <v>88.25119369923702</v>
      </c>
      <c r="AE41" s="153">
        <f t="shared" si="14"/>
        <v>79.1662053942094</v>
      </c>
      <c r="AF41" s="160"/>
      <c r="AG41" s="161">
        <f t="shared" si="15"/>
        <v>60</v>
      </c>
      <c r="AH41" s="152">
        <f t="shared" si="19"/>
        <v>86.17043506215174</v>
      </c>
      <c r="AI41" s="152">
        <f t="shared" si="16"/>
        <v>121.77769420866015</v>
      </c>
      <c r="AJ41" s="152">
        <f t="shared" si="17"/>
        <v>45.338987309963564</v>
      </c>
      <c r="AK41" s="152">
        <f t="shared" si="18"/>
        <v>74.2991452991453</v>
      </c>
      <c r="AL41" s="153">
        <f t="shared" si="20"/>
        <v>83.04209621993127</v>
      </c>
    </row>
    <row r="42" spans="26:38" ht="14.25" customHeight="1">
      <c r="Z42" s="151">
        <f t="shared" si="9"/>
        <v>61</v>
      </c>
      <c r="AA42" s="152">
        <f t="shared" si="10"/>
        <v>81.34520071317132</v>
      </c>
      <c r="AB42" s="152">
        <f t="shared" si="11"/>
        <v>128.9446997170108</v>
      </c>
      <c r="AC42" s="152">
        <f t="shared" si="12"/>
        <v>46.05110034897799</v>
      </c>
      <c r="AD42" s="152">
        <f t="shared" si="13"/>
        <v>86.7868296310066</v>
      </c>
      <c r="AE42" s="153">
        <f t="shared" si="14"/>
        <v>81.21588880561423</v>
      </c>
      <c r="AF42" s="160"/>
      <c r="AG42" s="161">
        <f t="shared" si="15"/>
        <v>61</v>
      </c>
      <c r="AH42" s="152">
        <f t="shared" si="19"/>
        <v>87.92419062939875</v>
      </c>
      <c r="AI42" s="152">
        <f t="shared" si="16"/>
        <v>125.98885735309577</v>
      </c>
      <c r="AJ42" s="152">
        <f t="shared" si="17"/>
        <v>47.60585932866801</v>
      </c>
      <c r="AK42" s="152">
        <f t="shared" si="18"/>
        <v>73.87894736842105</v>
      </c>
      <c r="AL42" s="153">
        <f t="shared" si="20"/>
        <v>76.82252559726962</v>
      </c>
    </row>
    <row r="43" spans="26:38" ht="14.25" customHeight="1">
      <c r="Z43" s="151">
        <f t="shared" si="9"/>
        <v>62</v>
      </c>
      <c r="AA43" s="152">
        <f t="shared" si="10"/>
        <v>79.1531541539748</v>
      </c>
      <c r="AB43" s="152">
        <f t="shared" si="11"/>
        <v>130.86154899362273</v>
      </c>
      <c r="AC43" s="152">
        <f t="shared" si="12"/>
        <v>44.94590707629675</v>
      </c>
      <c r="AD43" s="152">
        <f t="shared" si="13"/>
        <v>84.01723445104255</v>
      </c>
      <c r="AE43" s="153">
        <f t="shared" si="14"/>
        <v>83.27121335488393</v>
      </c>
      <c r="AF43" s="160"/>
      <c r="AG43" s="161">
        <f t="shared" si="15"/>
        <v>62</v>
      </c>
      <c r="AH43" s="152">
        <f t="shared" si="19"/>
        <v>88.342865835108</v>
      </c>
      <c r="AI43" s="152">
        <f t="shared" si="16"/>
        <v>127.28722038870553</v>
      </c>
      <c r="AJ43" s="152">
        <f t="shared" si="17"/>
        <v>47.56375511795672</v>
      </c>
      <c r="AK43" s="152">
        <f t="shared" si="18"/>
        <v>69.13765182186235</v>
      </c>
      <c r="AL43" s="153">
        <f t="shared" si="20"/>
        <v>87.2468671679198</v>
      </c>
    </row>
    <row r="44" spans="26:38" ht="14.25" customHeight="1">
      <c r="Z44" s="151">
        <f t="shared" si="9"/>
        <v>63</v>
      </c>
      <c r="AA44" s="152">
        <f t="shared" si="10"/>
        <v>79.85732119070855</v>
      </c>
      <c r="AB44" s="152">
        <f t="shared" si="11"/>
        <v>131.06649431840523</v>
      </c>
      <c r="AC44" s="152">
        <f t="shared" si="12"/>
        <v>47.053811439851394</v>
      </c>
      <c r="AD44" s="152">
        <f t="shared" si="13"/>
        <v>75.41794401866045</v>
      </c>
      <c r="AE44" s="153">
        <f t="shared" si="14"/>
        <v>87.445677114053</v>
      </c>
      <c r="AF44" s="160"/>
      <c r="AG44" s="161">
        <f t="shared" si="15"/>
        <v>63</v>
      </c>
      <c r="AH44" s="152">
        <f t="shared" si="19"/>
        <v>88.00513036164844</v>
      </c>
      <c r="AI44" s="152">
        <f t="shared" si="16"/>
        <v>127.17141015013355</v>
      </c>
      <c r="AJ44" s="152">
        <f t="shared" si="17"/>
        <v>47.260291458355496</v>
      </c>
      <c r="AK44" s="152">
        <f t="shared" si="18"/>
        <v>62.640316205533594</v>
      </c>
      <c r="AL44" s="153">
        <f t="shared" si="20"/>
        <v>77.0633221168553</v>
      </c>
    </row>
    <row r="45" spans="26:38" ht="14.25" customHeight="1">
      <c r="Z45" s="154" t="str">
        <f t="shared" si="9"/>
        <v>元</v>
      </c>
      <c r="AA45" s="152">
        <f t="shared" si="10"/>
        <v>81.21525527302822</v>
      </c>
      <c r="AB45" s="152">
        <f t="shared" si="11"/>
        <v>133.35417707862317</v>
      </c>
      <c r="AC45" s="152">
        <f t="shared" si="12"/>
        <v>43.27688576262704</v>
      </c>
      <c r="AD45" s="152">
        <f t="shared" si="13"/>
        <v>74.2282396464906</v>
      </c>
      <c r="AE45" s="153">
        <f t="shared" si="14"/>
        <v>89.48377750356565</v>
      </c>
      <c r="AF45" s="160"/>
      <c r="AG45" s="161" t="str">
        <f t="shared" si="15"/>
        <v>元</v>
      </c>
      <c r="AH45" s="152">
        <f t="shared" si="19"/>
        <v>83.86131655443941</v>
      </c>
      <c r="AI45" s="152">
        <f t="shared" si="16"/>
        <v>129.9549311194234</v>
      </c>
      <c r="AJ45" s="152">
        <f t="shared" si="17"/>
        <v>42.9584140969163</v>
      </c>
      <c r="AK45" s="152">
        <f t="shared" si="18"/>
        <v>56.19551282051282</v>
      </c>
      <c r="AL45" s="153">
        <f t="shared" si="20"/>
        <v>76.75713658322354</v>
      </c>
    </row>
    <row r="46" spans="26:38" ht="14.25" customHeight="1">
      <c r="Z46" s="151">
        <f t="shared" si="9"/>
        <v>2</v>
      </c>
      <c r="AA46" s="152">
        <f t="shared" si="10"/>
        <v>80.53955254175334</v>
      </c>
      <c r="AB46" s="152">
        <f t="shared" si="11"/>
        <v>136.32685339148702</v>
      </c>
      <c r="AC46" s="152">
        <f t="shared" si="12"/>
        <v>45.09344284868943</v>
      </c>
      <c r="AD46" s="152">
        <f t="shared" si="13"/>
        <v>73.02855095313171</v>
      </c>
      <c r="AE46" s="153">
        <f t="shared" si="14"/>
        <v>84.9994994731296</v>
      </c>
      <c r="AF46" s="160"/>
      <c r="AG46" s="161">
        <f t="shared" si="15"/>
        <v>2</v>
      </c>
      <c r="AH46" s="152">
        <f t="shared" si="19"/>
        <v>80.86434828776214</v>
      </c>
      <c r="AI46" s="152">
        <f t="shared" si="16"/>
        <v>131.6990075132177</v>
      </c>
      <c r="AJ46" s="152">
        <f t="shared" si="17"/>
        <v>41.59719131302279</v>
      </c>
      <c r="AK46" s="152">
        <f t="shared" si="18"/>
        <v>44.41935483870968</v>
      </c>
      <c r="AL46" s="153">
        <f t="shared" si="20"/>
        <v>79.59876766944545</v>
      </c>
    </row>
    <row r="47" spans="26:38" ht="14.25" customHeight="1">
      <c r="Z47" s="151">
        <f t="shared" si="9"/>
        <v>3</v>
      </c>
      <c r="AA47" s="152">
        <f t="shared" si="10"/>
        <v>85.553295098407</v>
      </c>
      <c r="AB47" s="152">
        <f t="shared" si="11"/>
        <v>137.23715964713742</v>
      </c>
      <c r="AC47" s="152">
        <f t="shared" si="12"/>
        <v>46.856912885923514</v>
      </c>
      <c r="AD47" s="152">
        <f t="shared" si="13"/>
        <v>67.78439937597504</v>
      </c>
      <c r="AE47" s="153">
        <f t="shared" si="14"/>
        <v>87.49822155222527</v>
      </c>
      <c r="AF47" s="160"/>
      <c r="AG47" s="161">
        <f t="shared" si="15"/>
        <v>3</v>
      </c>
      <c r="AH47" s="152">
        <f t="shared" si="19"/>
        <v>86.60576388888889</v>
      </c>
      <c r="AI47" s="152">
        <f t="shared" si="16"/>
        <v>134.16473114082171</v>
      </c>
      <c r="AJ47" s="152">
        <f t="shared" si="17"/>
        <v>45.114433811802236</v>
      </c>
      <c r="AK47" s="152">
        <f t="shared" si="18"/>
        <v>54.79162072767365</v>
      </c>
      <c r="AL47" s="153">
        <f t="shared" si="20"/>
        <v>81.05805095876018</v>
      </c>
    </row>
    <row r="48" spans="26:38" ht="14.25" customHeight="1">
      <c r="Z48" s="151">
        <f t="shared" si="9"/>
        <v>4</v>
      </c>
      <c r="AA48" s="152">
        <f t="shared" si="10"/>
        <v>85.78298148425414</v>
      </c>
      <c r="AB48" s="152">
        <f t="shared" si="11"/>
        <v>137.3916492710595</v>
      </c>
      <c r="AC48" s="152">
        <f t="shared" si="12"/>
        <v>48.4861493268491</v>
      </c>
      <c r="AD48" s="152">
        <f t="shared" si="13"/>
        <v>69.61004377770962</v>
      </c>
      <c r="AE48" s="153">
        <f t="shared" si="14"/>
        <v>90.36188497975839</v>
      </c>
      <c r="AF48" s="160"/>
      <c r="AG48" s="161">
        <f t="shared" si="15"/>
        <v>4</v>
      </c>
      <c r="AH48" s="152">
        <f t="shared" si="19"/>
        <v>93.0948374275929</v>
      </c>
      <c r="AI48" s="152">
        <f t="shared" si="16"/>
        <v>136.53225342662705</v>
      </c>
      <c r="AJ48" s="152">
        <f t="shared" si="17"/>
        <v>47.10810210876804</v>
      </c>
      <c r="AK48" s="152">
        <f t="shared" si="18"/>
        <v>61.08438061041293</v>
      </c>
      <c r="AL48" s="153">
        <f t="shared" si="20"/>
        <v>87.3396329772665</v>
      </c>
    </row>
    <row r="49" spans="26:38" ht="14.25" customHeight="1">
      <c r="Z49" s="151">
        <f t="shared" si="9"/>
        <v>5</v>
      </c>
      <c r="AA49" s="152">
        <f t="shared" si="10"/>
        <v>88.63435966194696</v>
      </c>
      <c r="AB49" s="152">
        <f t="shared" si="11"/>
        <v>137.37097248010485</v>
      </c>
      <c r="AC49" s="152">
        <f t="shared" si="12"/>
        <v>50.37723023230582</v>
      </c>
      <c r="AD49" s="152">
        <f t="shared" si="13"/>
        <v>69.76466315024794</v>
      </c>
      <c r="AE49" s="153">
        <f t="shared" si="14"/>
        <v>89.03674902942004</v>
      </c>
      <c r="AF49" s="160"/>
      <c r="AG49" s="161">
        <f t="shared" si="15"/>
        <v>5</v>
      </c>
      <c r="AH49" s="152">
        <f t="shared" si="19"/>
        <v>99.57554050533993</v>
      </c>
      <c r="AI49" s="152">
        <f t="shared" si="16"/>
        <v>135.75208867565556</v>
      </c>
      <c r="AJ49" s="152">
        <f t="shared" si="17"/>
        <v>48.122230520288774</v>
      </c>
      <c r="AK49" s="152">
        <f t="shared" si="18"/>
        <v>52.95150115473441</v>
      </c>
      <c r="AL49" s="153">
        <f t="shared" si="20"/>
        <v>98.05246166263116</v>
      </c>
    </row>
    <row r="50" spans="26:38" ht="14.25" customHeight="1">
      <c r="Z50" s="151">
        <f t="shared" si="9"/>
        <v>6</v>
      </c>
      <c r="AA50" s="152">
        <f t="shared" si="10"/>
        <v>92.7118099515237</v>
      </c>
      <c r="AB50" s="152">
        <f t="shared" si="11"/>
        <v>138.21256235028517</v>
      </c>
      <c r="AC50" s="152">
        <f t="shared" si="12"/>
        <v>52.37778863131323</v>
      </c>
      <c r="AD50" s="152">
        <f t="shared" si="13"/>
        <v>73.28905938981579</v>
      </c>
      <c r="AE50" s="153">
        <f t="shared" si="14"/>
        <v>88.66605733922856</v>
      </c>
      <c r="AF50" s="160"/>
      <c r="AG50" s="161">
        <f t="shared" si="15"/>
        <v>6</v>
      </c>
      <c r="AH50" s="152">
        <f t="shared" si="19"/>
        <v>104.74823290333981</v>
      </c>
      <c r="AI50" s="152">
        <f t="shared" si="16"/>
        <v>138.13302244704394</v>
      </c>
      <c r="AJ50" s="152">
        <f t="shared" si="17"/>
        <v>50.40488466757123</v>
      </c>
      <c r="AK50" s="152">
        <f t="shared" si="18"/>
        <v>67.490990990991</v>
      </c>
      <c r="AL50" s="153">
        <f t="shared" si="20"/>
        <v>102.29124423963134</v>
      </c>
    </row>
    <row r="51" spans="26:38" ht="14.25" customHeight="1">
      <c r="Z51" s="151">
        <f t="shared" si="9"/>
        <v>7</v>
      </c>
      <c r="AA51" s="152">
        <f t="shared" si="10"/>
        <v>92.85277590744934</v>
      </c>
      <c r="AB51" s="152">
        <f t="shared" si="11"/>
        <v>137.13468419877995</v>
      </c>
      <c r="AC51" s="152">
        <f t="shared" si="12"/>
        <v>52.64398334855744</v>
      </c>
      <c r="AD51" s="152">
        <f t="shared" si="13"/>
        <v>69.32775496104095</v>
      </c>
      <c r="AE51" s="153">
        <f t="shared" si="14"/>
        <v>90.23517585374776</v>
      </c>
      <c r="AF51" s="160"/>
      <c r="AG51" s="161">
        <f t="shared" si="15"/>
        <v>7</v>
      </c>
      <c r="AH51" s="152">
        <f>G21</f>
        <v>99.71124893263224</v>
      </c>
      <c r="AI51" s="152">
        <f t="shared" si="16"/>
        <v>137.0468546637744</v>
      </c>
      <c r="AJ51" s="152">
        <f t="shared" si="17"/>
        <v>48.1231704291739</v>
      </c>
      <c r="AK51" s="152">
        <f t="shared" si="18"/>
        <v>44.39942528735632</v>
      </c>
      <c r="AL51" s="153">
        <f>W21</f>
        <v>101.8091537132988</v>
      </c>
    </row>
    <row r="52" spans="26:38" ht="14.25" customHeight="1">
      <c r="Z52" s="151">
        <f t="shared" si="9"/>
        <v>8</v>
      </c>
      <c r="AA52" s="152">
        <f t="shared" si="10"/>
        <v>96.08849449815185</v>
      </c>
      <c r="AB52" s="152">
        <f t="shared" si="11"/>
        <v>140.82695409496756</v>
      </c>
      <c r="AC52" s="152">
        <f t="shared" si="12"/>
        <v>52.79888199974627</v>
      </c>
      <c r="AD52" s="152">
        <f t="shared" si="13"/>
        <v>70.37730118161276</v>
      </c>
      <c r="AE52" s="153">
        <f t="shared" si="14"/>
        <v>92.8317676369413</v>
      </c>
      <c r="AF52" s="160"/>
      <c r="AG52" s="161">
        <f t="shared" si="15"/>
        <v>8</v>
      </c>
      <c r="AH52" s="152">
        <f t="shared" si="19"/>
        <v>103.74423311946227</v>
      </c>
      <c r="AI52" s="152">
        <f t="shared" si="16"/>
        <v>138.47087279416775</v>
      </c>
      <c r="AJ52" s="152">
        <f t="shared" si="17"/>
        <v>49.41179044077436</v>
      </c>
      <c r="AK52" s="152">
        <f t="shared" si="18"/>
        <v>64.47328244274809</v>
      </c>
      <c r="AL52" s="153">
        <f t="shared" si="20"/>
        <v>102.4919124643197</v>
      </c>
    </row>
    <row r="53" spans="26:38" ht="14.25" customHeight="1">
      <c r="Z53" s="151">
        <f t="shared" si="9"/>
        <v>9</v>
      </c>
      <c r="AA53" s="152">
        <f t="shared" si="10"/>
        <v>93.13586308429475</v>
      </c>
      <c r="AB53" s="152">
        <f t="shared" si="11"/>
        <v>139.550103291759</v>
      </c>
      <c r="AC53" s="152">
        <f t="shared" si="12"/>
        <v>52.51342569933361</v>
      </c>
      <c r="AD53" s="152">
        <f t="shared" si="13"/>
        <v>71.93280264216455</v>
      </c>
      <c r="AE53" s="153">
        <f t="shared" si="14"/>
        <v>92.73919747846853</v>
      </c>
      <c r="AF53" s="160"/>
      <c r="AG53" s="161">
        <f t="shared" si="15"/>
        <v>9</v>
      </c>
      <c r="AH53" s="152">
        <f t="shared" si="19"/>
        <v>96.09564990656642</v>
      </c>
      <c r="AI53" s="152">
        <f t="shared" si="16"/>
        <v>135.12188117034643</v>
      </c>
      <c r="AJ53" s="152">
        <f t="shared" si="17"/>
        <v>48.55857253685027</v>
      </c>
      <c r="AK53" s="152">
        <f t="shared" si="18"/>
        <v>54.38388625592417</v>
      </c>
      <c r="AL53" s="153">
        <f t="shared" si="20"/>
        <v>97.19544592030361</v>
      </c>
    </row>
    <row r="54" spans="26:38" ht="14.25" customHeight="1">
      <c r="Z54" s="151">
        <f t="shared" si="9"/>
        <v>10</v>
      </c>
      <c r="AA54" s="152">
        <f t="shared" si="10"/>
        <v>93.26769284692</v>
      </c>
      <c r="AB54" s="152">
        <f t="shared" si="11"/>
        <v>138.93147728749375</v>
      </c>
      <c r="AC54" s="152">
        <f t="shared" si="12"/>
        <v>51.44245004956204</v>
      </c>
      <c r="AD54" s="152">
        <f t="shared" si="13"/>
        <v>75.05054005660486</v>
      </c>
      <c r="AE54" s="153">
        <f t="shared" si="14"/>
        <v>92.41710832107621</v>
      </c>
      <c r="AF54" s="160"/>
      <c r="AG54" s="161">
        <f t="shared" si="15"/>
        <v>10</v>
      </c>
      <c r="AH54" s="152">
        <f t="shared" si="19"/>
        <v>99.49806371663138</v>
      </c>
      <c r="AI54" s="152">
        <f t="shared" si="16"/>
        <v>134.6680619098608</v>
      </c>
      <c r="AJ54" s="152">
        <f t="shared" si="17"/>
        <v>49.98728256102909</v>
      </c>
      <c r="AK54" s="152">
        <f t="shared" si="18"/>
        <v>75.01149425287356</v>
      </c>
      <c r="AL54" s="153">
        <f t="shared" si="20"/>
        <v>91.36194779116465</v>
      </c>
    </row>
    <row r="55" spans="26:38" ht="14.25" customHeight="1">
      <c r="Z55" s="151">
        <f t="shared" si="9"/>
        <v>11</v>
      </c>
      <c r="AA55" s="152">
        <f t="shared" si="10"/>
        <v>97.09718417817868</v>
      </c>
      <c r="AB55" s="152">
        <f t="shared" si="11"/>
        <v>139.26003679984504</v>
      </c>
      <c r="AC55" s="152">
        <f t="shared" si="12"/>
        <v>52.45629228049499</v>
      </c>
      <c r="AD55" s="152">
        <f t="shared" si="13"/>
        <v>69.77929069031032</v>
      </c>
      <c r="AE55" s="153">
        <f t="shared" si="14"/>
        <v>94.64122266010828</v>
      </c>
      <c r="AF55" s="160"/>
      <c r="AG55" s="161">
        <f t="shared" si="15"/>
        <v>11</v>
      </c>
      <c r="AH55" s="152">
        <f t="shared" si="19"/>
        <v>104.48260847027112</v>
      </c>
      <c r="AI55" s="152">
        <f t="shared" si="16"/>
        <v>136.07724668814893</v>
      </c>
      <c r="AJ55" s="152">
        <f t="shared" si="17"/>
        <v>50.53992770292474</v>
      </c>
      <c r="AK55" s="152">
        <f t="shared" si="18"/>
        <v>50.97747747747748</v>
      </c>
      <c r="AL55" s="153">
        <f t="shared" si="20"/>
        <v>97.41358365543898</v>
      </c>
    </row>
    <row r="56" spans="26:38" ht="14.25" customHeight="1">
      <c r="Z56" s="151">
        <f t="shared" si="9"/>
        <v>12</v>
      </c>
      <c r="AA56" s="152">
        <f t="shared" si="10"/>
        <v>97.47470937347288</v>
      </c>
      <c r="AB56" s="152">
        <f t="shared" si="11"/>
        <v>139.5481571219121</v>
      </c>
      <c r="AC56" s="152">
        <f t="shared" si="12"/>
        <v>43.209465369476646</v>
      </c>
      <c r="AD56" s="152">
        <f t="shared" si="13"/>
        <v>70.36775517182424</v>
      </c>
      <c r="AE56" s="153">
        <f t="shared" si="14"/>
        <v>97.07721023716228</v>
      </c>
      <c r="AF56" s="160"/>
      <c r="AG56" s="161">
        <f t="shared" si="15"/>
        <v>12</v>
      </c>
      <c r="AH56" s="152">
        <f t="shared" si="19"/>
        <v>105.92795037935427</v>
      </c>
      <c r="AI56" s="152">
        <f t="shared" si="16"/>
        <v>134.68982259570495</v>
      </c>
      <c r="AJ56" s="152">
        <f t="shared" si="17"/>
        <v>52.297015198681564</v>
      </c>
      <c r="AK56" s="152">
        <f t="shared" si="18"/>
        <v>59.084210526315786</v>
      </c>
      <c r="AL56" s="153">
        <f t="shared" si="20"/>
        <v>102.23643867924528</v>
      </c>
    </row>
    <row r="57" spans="26:38" ht="14.25" customHeight="1">
      <c r="Z57" s="151">
        <f t="shared" si="9"/>
        <v>13</v>
      </c>
      <c r="AA57" s="152">
        <f t="shared" si="10"/>
        <v>93.56874596416262</v>
      </c>
      <c r="AB57" s="152">
        <f t="shared" si="11"/>
        <v>137.24998319605805</v>
      </c>
      <c r="AC57" s="152">
        <f t="shared" si="12"/>
        <v>51.892019839748855</v>
      </c>
      <c r="AD57" s="152">
        <f t="shared" si="13"/>
        <v>72.23159619125627</v>
      </c>
      <c r="AE57" s="153">
        <f t="shared" si="14"/>
        <v>98.22791438644107</v>
      </c>
      <c r="AF57" s="160"/>
      <c r="AG57" s="161">
        <f t="shared" si="15"/>
        <v>13</v>
      </c>
      <c r="AH57" s="152">
        <f t="shared" si="19"/>
        <v>96.89402334079925</v>
      </c>
      <c r="AI57" s="152">
        <f t="shared" si="16"/>
        <v>134.01421414423862</v>
      </c>
      <c r="AJ57" s="152">
        <f t="shared" si="17"/>
        <v>48.855030487804875</v>
      </c>
      <c r="AK57" s="152">
        <f t="shared" si="18"/>
        <v>53.525252525252526</v>
      </c>
      <c r="AL57" s="153">
        <f t="shared" si="20"/>
        <v>97.37354988399072</v>
      </c>
    </row>
    <row r="58" spans="26:38" ht="14.25" customHeight="1">
      <c r="Z58" s="151">
        <f t="shared" si="9"/>
        <v>14</v>
      </c>
      <c r="AA58" s="152">
        <f t="shared" si="10"/>
        <v>91.01762182280699</v>
      </c>
      <c r="AB58" s="152">
        <f t="shared" si="11"/>
        <v>136.16260387962194</v>
      </c>
      <c r="AC58" s="152">
        <f t="shared" si="12"/>
        <v>50.38446139900287</v>
      </c>
      <c r="AD58" s="152">
        <f t="shared" si="13"/>
        <v>70.20048845470693</v>
      </c>
      <c r="AE58" s="153">
        <f t="shared" si="14"/>
        <v>96.77174308981238</v>
      </c>
      <c r="AF58" s="160"/>
      <c r="AG58" s="161">
        <f t="shared" si="15"/>
        <v>14</v>
      </c>
      <c r="AH58" s="152">
        <f t="shared" si="19"/>
        <v>94.73364011235283</v>
      </c>
      <c r="AI58" s="152">
        <f t="shared" si="16"/>
        <v>133.6954737627456</v>
      </c>
      <c r="AJ58" s="152">
        <f t="shared" si="17"/>
        <v>48.31096365555723</v>
      </c>
      <c r="AK58" s="152">
        <f t="shared" si="18"/>
        <v>71.49732620320856</v>
      </c>
      <c r="AL58" s="153">
        <f t="shared" si="20"/>
        <v>94.11585691404164</v>
      </c>
    </row>
    <row r="59" spans="26:38" ht="14.25" customHeight="1">
      <c r="Z59" s="151">
        <f>C29</f>
        <v>15</v>
      </c>
      <c r="AA59" s="152">
        <f aca="true" t="shared" si="21" ref="AA59:AA64">F29</f>
        <v>89.68125987537098</v>
      </c>
      <c r="AB59" s="152">
        <f aca="true" t="shared" si="22" ref="AB59:AB64">J29</f>
        <v>134.9976600152421</v>
      </c>
      <c r="AC59" s="152">
        <f aca="true" t="shared" si="23" ref="AC59:AC64">N29</f>
        <v>48.766622603951475</v>
      </c>
      <c r="AD59" s="152">
        <f aca="true" t="shared" si="24" ref="AD59:AD64">R29</f>
        <v>70.79842846229401</v>
      </c>
      <c r="AE59" s="153">
        <f aca="true" t="shared" si="25" ref="AE59:AE64">V29</f>
        <v>95.08175692431094</v>
      </c>
      <c r="AF59" s="160"/>
      <c r="AG59" s="161">
        <f>C29</f>
        <v>15</v>
      </c>
      <c r="AH59" s="152">
        <f aca="true" t="shared" si="26" ref="AH59:AH64">G29</f>
        <v>95.26934047383433</v>
      </c>
      <c r="AI59" s="152">
        <f aca="true" t="shared" si="27" ref="AI59:AI64">K29</f>
        <v>133.3860268172195</v>
      </c>
      <c r="AJ59" s="152">
        <f aca="true" t="shared" si="28" ref="AJ59:AJ64">O29</f>
        <v>47.94151602612791</v>
      </c>
      <c r="AK59" s="152">
        <f aca="true" t="shared" si="29" ref="AK59:AK64">S29</f>
        <v>77.71830985915493</v>
      </c>
      <c r="AL59" s="153">
        <f aca="true" t="shared" si="30" ref="AL59:AL64">W29</f>
        <v>90.60659223817119</v>
      </c>
    </row>
    <row r="60" spans="26:38" ht="14.25" customHeight="1">
      <c r="Z60" s="396">
        <f>C30</f>
        <v>16</v>
      </c>
      <c r="AA60" s="397">
        <f t="shared" si="21"/>
        <v>88.75971890140777</v>
      </c>
      <c r="AB60" s="397">
        <f t="shared" si="22"/>
        <v>134.37294917967188</v>
      </c>
      <c r="AC60" s="397">
        <f t="shared" si="23"/>
        <v>47.93613648876501</v>
      </c>
      <c r="AD60" s="397">
        <f t="shared" si="24"/>
        <v>66.51502293577981</v>
      </c>
      <c r="AE60" s="398">
        <f t="shared" si="25"/>
        <v>95.4335501199707</v>
      </c>
      <c r="AG60" s="399">
        <f>C30</f>
        <v>16</v>
      </c>
      <c r="AH60" s="397">
        <f t="shared" si="26"/>
        <v>97.18927142615654</v>
      </c>
      <c r="AI60" s="397">
        <f t="shared" si="27"/>
        <v>131.8667644404332</v>
      </c>
      <c r="AJ60" s="397">
        <f t="shared" si="28"/>
        <v>47.032423208191126</v>
      </c>
      <c r="AK60" s="397">
        <f t="shared" si="29"/>
        <v>85.38461538461539</v>
      </c>
      <c r="AL60" s="398">
        <f t="shared" si="30"/>
        <v>104.65086206896552</v>
      </c>
    </row>
    <row r="61" spans="26:38" ht="14.25" customHeight="1">
      <c r="Z61" s="396">
        <f>C31</f>
        <v>17</v>
      </c>
      <c r="AA61" s="397">
        <f t="shared" si="21"/>
        <v>86.22951375349682</v>
      </c>
      <c r="AB61" s="397">
        <f t="shared" si="22"/>
        <v>133.94790280852123</v>
      </c>
      <c r="AC61" s="397">
        <f t="shared" si="23"/>
        <v>46.82600046410983</v>
      </c>
      <c r="AD61" s="397">
        <f t="shared" si="24"/>
        <v>69.33574271946365</v>
      </c>
      <c r="AE61" s="398">
        <f t="shared" si="25"/>
        <v>94.81821876278437</v>
      </c>
      <c r="AG61" s="399">
        <f>C31</f>
        <v>17</v>
      </c>
      <c r="AH61" s="397">
        <f t="shared" si="26"/>
        <v>96.98987001891743</v>
      </c>
      <c r="AI61" s="397">
        <f t="shared" si="27"/>
        <v>132.01035120147876</v>
      </c>
      <c r="AJ61" s="397">
        <f t="shared" si="28"/>
        <v>45.80750088873089</v>
      </c>
      <c r="AK61" s="397">
        <f t="shared" si="29"/>
        <v>72.43846153846154</v>
      </c>
      <c r="AL61" s="398">
        <f t="shared" si="30"/>
        <v>99.75317965023848</v>
      </c>
    </row>
    <row r="62" spans="26:38" ht="14.25" customHeight="1" thickBot="1">
      <c r="Z62" s="155">
        <v>18</v>
      </c>
      <c r="AA62" s="156">
        <f t="shared" si="21"/>
        <v>84.32688929169531</v>
      </c>
      <c r="AB62" s="156">
        <f t="shared" si="22"/>
        <v>133.2637740259233</v>
      </c>
      <c r="AC62" s="156">
        <f t="shared" si="23"/>
        <v>45.95213105584005</v>
      </c>
      <c r="AD62" s="156">
        <f t="shared" si="24"/>
        <v>66.99544863459037</v>
      </c>
      <c r="AE62" s="157">
        <f t="shared" si="25"/>
        <v>93.47922759842925</v>
      </c>
      <c r="AG62" s="162">
        <v>18</v>
      </c>
      <c r="AH62" s="156">
        <f t="shared" si="26"/>
        <v>95.69843178254051</v>
      </c>
      <c r="AI62" s="156">
        <f t="shared" si="27"/>
        <v>130.245975969168</v>
      </c>
      <c r="AJ62" s="156">
        <f t="shared" si="28"/>
        <v>44.99744552967694</v>
      </c>
      <c r="AK62" s="156">
        <f t="shared" si="29"/>
        <v>73</v>
      </c>
      <c r="AL62" s="157">
        <f t="shared" si="30"/>
        <v>106.04375178724621</v>
      </c>
    </row>
    <row r="63" spans="26:38" ht="14.25" customHeight="1" thickBot="1">
      <c r="Z63">
        <v>19</v>
      </c>
      <c r="AA63" s="156">
        <f t="shared" si="21"/>
        <v>85.4600491543176</v>
      </c>
      <c r="AB63" s="156">
        <f t="shared" si="22"/>
        <v>132.00043510710938</v>
      </c>
      <c r="AC63" s="156">
        <f t="shared" si="23"/>
        <v>45.93305684655663</v>
      </c>
      <c r="AD63" s="156">
        <f t="shared" si="24"/>
        <v>66.49071108263934</v>
      </c>
      <c r="AE63" s="157">
        <f t="shared" si="25"/>
        <v>95.58331213086502</v>
      </c>
      <c r="AG63">
        <v>19</v>
      </c>
      <c r="AH63" s="156">
        <f t="shared" si="26"/>
        <v>97.58001773948303</v>
      </c>
      <c r="AI63" s="156">
        <f t="shared" si="27"/>
        <v>129.4381643764584</v>
      </c>
      <c r="AJ63" s="156">
        <f t="shared" si="28"/>
        <v>46.08864970645793</v>
      </c>
      <c r="AK63" s="156">
        <f t="shared" si="29"/>
        <v>68.4820143884892</v>
      </c>
      <c r="AL63" s="157">
        <f t="shared" si="30"/>
        <v>105.17015242821694</v>
      </c>
    </row>
    <row r="64" spans="26:38" ht="14.25" customHeight="1" thickBot="1">
      <c r="Z64">
        <v>20</v>
      </c>
      <c r="AA64" s="156">
        <f t="shared" si="21"/>
        <v>83.00777514094844</v>
      </c>
      <c r="AB64" s="156">
        <f t="shared" si="22"/>
        <v>130.48958581888053</v>
      </c>
      <c r="AC64" s="156">
        <f t="shared" si="23"/>
        <v>45.05945180661972</v>
      </c>
      <c r="AD64" s="156">
        <f t="shared" si="24"/>
        <v>64.00157853196528</v>
      </c>
      <c r="AE64" s="157">
        <f t="shared" si="25"/>
        <v>92.02638647285039</v>
      </c>
      <c r="AG64">
        <v>20</v>
      </c>
      <c r="AH64" s="156">
        <f t="shared" si="26"/>
        <v>91.61698669716488</v>
      </c>
      <c r="AI64" s="156">
        <f t="shared" si="27"/>
        <v>127.80994516450649</v>
      </c>
      <c r="AJ64" s="156">
        <f t="shared" si="28"/>
        <v>44.202298850574714</v>
      </c>
      <c r="AK64" s="156">
        <f t="shared" si="29"/>
        <v>59.08994708994709</v>
      </c>
      <c r="AL64" s="157">
        <f t="shared" si="30"/>
        <v>105.01226666666666</v>
      </c>
    </row>
    <row r="65" spans="26:38" ht="14.25" customHeight="1" thickBot="1">
      <c r="Z65">
        <v>21</v>
      </c>
      <c r="AA65" s="156">
        <f>F35</f>
        <v>86.66000431247701</v>
      </c>
      <c r="AB65" s="156">
        <f>J35</f>
        <v>127.79986368315468</v>
      </c>
      <c r="AC65" s="156">
        <f>N35</f>
        <v>47.4718184335037</v>
      </c>
      <c r="AD65" s="156">
        <f>R35</f>
        <v>56.60476508572701</v>
      </c>
      <c r="AE65" s="157">
        <f>V35</f>
        <v>94.31852615244289</v>
      </c>
      <c r="AG65">
        <v>21</v>
      </c>
      <c r="AH65" s="156">
        <f>G35</f>
        <v>94.87284620293555</v>
      </c>
      <c r="AI65" s="156">
        <f>K35</f>
        <v>126.8650482509047</v>
      </c>
      <c r="AJ65" s="156">
        <f>O35</f>
        <v>46.65887237762238</v>
      </c>
      <c r="AK65" s="156">
        <f>S35</f>
        <v>64.61267605633803</v>
      </c>
      <c r="AL65" s="157">
        <f>W35</f>
        <v>105.6247892074199</v>
      </c>
    </row>
  </sheetData>
  <sheetProtection/>
  <mergeCells count="14">
    <mergeCell ref="P5:Q5"/>
    <mergeCell ref="T5:U5"/>
    <mergeCell ref="H5:I5"/>
    <mergeCell ref="L5:M5"/>
    <mergeCell ref="X1:Y1"/>
    <mergeCell ref="J3:W3"/>
    <mergeCell ref="B5:D5"/>
    <mergeCell ref="X4:X6"/>
    <mergeCell ref="F3:G3"/>
    <mergeCell ref="X3:Y3"/>
    <mergeCell ref="J4:K4"/>
    <mergeCell ref="N4:O4"/>
    <mergeCell ref="R4:S4"/>
    <mergeCell ref="V4:W4"/>
  </mergeCells>
  <printOptions/>
  <pageMargins left="0.6299212598425197" right="0.4724409448818898" top="0.984251968503937" bottom="0.5511811023622047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zoomScale="70" zoomScaleNormal="70" zoomScalePageLayoutView="0" workbookViewId="0" topLeftCell="A1">
      <selection activeCell="M26" sqref="M26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282" t="s">
        <v>166</v>
      </c>
    </row>
    <row r="144" ht="32.25" customHeight="1">
      <c r="D144" s="282" t="s">
        <v>201</v>
      </c>
    </row>
    <row r="145" ht="7.5" customHeight="1"/>
    <row r="146" ht="4.5" customHeight="1"/>
  </sheetData>
  <sheetProtection/>
  <printOptions/>
  <pageMargins left="0.787" right="0.65" top="0.984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User</cp:lastModifiedBy>
  <cp:lastPrinted>2010-02-01T12:15:47Z</cp:lastPrinted>
  <dcterms:created xsi:type="dcterms:W3CDTF">1999-04-01T01:43:36Z</dcterms:created>
  <dcterms:modified xsi:type="dcterms:W3CDTF">2010-02-02T09:41:59Z</dcterms:modified>
  <cp:category/>
  <cp:version/>
  <cp:contentType/>
  <cp:contentStatus/>
  <cp:revision>40</cp:revision>
</cp:coreProperties>
</file>