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80" windowHeight="4335" tabRatio="709" activeTab="6"/>
  </bookViews>
  <sheets>
    <sheet name="戸当床面積" sheetId="1" r:id="rId1"/>
    <sheet name="床面積全国比" sheetId="2" r:id="rId2"/>
    <sheet name="床面積" sheetId="3" r:id="rId3"/>
    <sheet name="前年比較" sheetId="4" r:id="rId4"/>
    <sheet name="地域別（利用関係）" sheetId="5" r:id="rId5"/>
    <sheet name="地域別（建て方）" sheetId="6" r:id="rId6"/>
    <sheet name="グラフ" sheetId="7" r:id="rId7"/>
  </sheets>
  <definedNames>
    <definedName name="_xlnm.Print_Area" localSheetId="6">'グラフ'!$A$1:$J$108</definedName>
    <definedName name="_xlnm.Print_Area" localSheetId="2">'床面積'!$A$1:$T$18</definedName>
    <definedName name="_xlnm.Print_Area" localSheetId="1">'床面積全国比'!$A$1:$AD$26</definedName>
    <definedName name="_xlnm.Print_Area" localSheetId="3">'前年比較'!$A$1:$W$20</definedName>
    <definedName name="_xlnm.Print_Titles" localSheetId="5">'地域別（建て方）'!$1:$3</definedName>
    <definedName name="_xlnm.Print_Titles" localSheetId="4">'地域別（利用関係）'!$1:$3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<sst xmlns="http://schemas.openxmlformats.org/spreadsheetml/2006/main" count="518" uniqueCount="192">
  <si>
    <t>新　設　住　宅　着　工　戸　数　（群　馬　県）</t>
  </si>
  <si>
    <t>単位：戸、㎡</t>
  </si>
  <si>
    <t>持　家　率</t>
  </si>
  <si>
    <t>月</t>
  </si>
  <si>
    <t>戸　　数</t>
  </si>
  <si>
    <t xml:space="preserve"> 床　面　積</t>
  </si>
  <si>
    <t>持　　　家</t>
  </si>
  <si>
    <t>貸　　　家</t>
  </si>
  <si>
    <t>共　同　建</t>
  </si>
  <si>
    <t>持家系</t>
  </si>
  <si>
    <t>借家系</t>
  </si>
  <si>
    <t>戸</t>
  </si>
  <si>
    <t>％</t>
  </si>
  <si>
    <t>㎡</t>
  </si>
  <si>
    <t>戸数</t>
  </si>
  <si>
    <t>床面積</t>
  </si>
  <si>
    <t>持家＋分譲</t>
  </si>
  <si>
    <t>貸家＋給与</t>
  </si>
  <si>
    <t>計</t>
  </si>
  <si>
    <t xml:space="preserve">注：％は前年同月比  </t>
  </si>
  <si>
    <t>　</t>
  </si>
  <si>
    <t>群　　馬　　県　　新　　設　　住　　宅　　着　　工　　戸　　数</t>
  </si>
  <si>
    <t>単位：戸</t>
  </si>
  <si>
    <t>一 戸 建・ 長 屋 建</t>
  </si>
  <si>
    <t>９年</t>
  </si>
  <si>
    <t>小計</t>
  </si>
  <si>
    <t>年計</t>
  </si>
  <si>
    <t>％は前年同月比</t>
  </si>
  <si>
    <t>新　設　住　宅　着　工　戸　数　（群馬県）</t>
  </si>
  <si>
    <t>持家率</t>
  </si>
  <si>
    <t>年</t>
  </si>
  <si>
    <t>全　　国</t>
  </si>
  <si>
    <t>持　　家</t>
  </si>
  <si>
    <t>　　持　　家</t>
  </si>
  <si>
    <t>貸　　家</t>
  </si>
  <si>
    <t>　　貸　　家</t>
  </si>
  <si>
    <t>給与住宅</t>
  </si>
  <si>
    <t>　給与住宅</t>
  </si>
  <si>
    <t>分譲住宅</t>
  </si>
  <si>
    <t>　分譲住宅</t>
  </si>
  <si>
    <t>　一戸建・長屋建</t>
  </si>
  <si>
    <t>共同建</t>
  </si>
  <si>
    <t>　　共同建</t>
  </si>
  <si>
    <t>全国比</t>
  </si>
  <si>
    <t>戸当床面積</t>
  </si>
  <si>
    <r>
      <rPr>
        <sz val="7.5"/>
        <color indexed="8"/>
        <rFont val="ＭＳ ゴシック"/>
        <family val="3"/>
      </rPr>
      <t>持家+</t>
    </r>
    <r>
      <rPr>
        <sz val="7.5"/>
        <color indexed="8"/>
        <rFont val="ＭＳ ゴシック"/>
        <family val="3"/>
      </rPr>
      <t>分譲</t>
    </r>
  </si>
  <si>
    <r>
      <rPr>
        <sz val="7.5"/>
        <color indexed="8"/>
        <rFont val="ＭＳ ゴシック"/>
        <family val="3"/>
      </rPr>
      <t>貸家+</t>
    </r>
    <r>
      <rPr>
        <sz val="7.5"/>
        <color indexed="8"/>
        <rFont val="ＭＳ ゴシック"/>
        <family val="3"/>
      </rPr>
      <t>給与</t>
    </r>
  </si>
  <si>
    <t>昭和</t>
  </si>
  <si>
    <t>56年</t>
  </si>
  <si>
    <t>－</t>
  </si>
  <si>
    <t>57年</t>
  </si>
  <si>
    <t>58年</t>
  </si>
  <si>
    <t>59年</t>
  </si>
  <si>
    <t>60年</t>
  </si>
  <si>
    <t>61年</t>
  </si>
  <si>
    <t>62年</t>
  </si>
  <si>
    <t>63年</t>
  </si>
  <si>
    <t>平成</t>
  </si>
  <si>
    <t>元年</t>
  </si>
  <si>
    <t>２年</t>
  </si>
  <si>
    <t>３年</t>
  </si>
  <si>
    <t>４年</t>
  </si>
  <si>
    <t>５年</t>
  </si>
  <si>
    <t>６年</t>
  </si>
  <si>
    <t>７年</t>
  </si>
  <si>
    <t>８年</t>
  </si>
  <si>
    <t>10年</t>
  </si>
  <si>
    <t>％は前年比</t>
  </si>
  <si>
    <t>新設住宅戸当たり床面積の推移</t>
  </si>
  <si>
    <t>（全国及び群馬県）</t>
  </si>
  <si>
    <t>（単位：㎡）</t>
  </si>
  <si>
    <t>総　　計</t>
  </si>
  <si>
    <t>　　　　　　　　　　　　　　　　　　　　　　　　利　　用　　関　　係　　別</t>
  </si>
  <si>
    <t>建て方別</t>
  </si>
  <si>
    <t>全国</t>
  </si>
  <si>
    <t>県</t>
  </si>
  <si>
    <t>平均全国</t>
  </si>
  <si>
    <t>平均　県</t>
  </si>
  <si>
    <t>持家全国</t>
  </si>
  <si>
    <t>持家　県</t>
  </si>
  <si>
    <t>貸家全国</t>
  </si>
  <si>
    <t>貸家　県</t>
  </si>
  <si>
    <t>給与全国</t>
  </si>
  <si>
    <t>給与　県</t>
  </si>
  <si>
    <t>分譲全国</t>
  </si>
  <si>
    <t>分譲　県</t>
  </si>
  <si>
    <t>　※一戸建は長屋を含む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</si>
  <si>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</si>
  <si>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</si>
  <si>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</si>
  <si>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</si>
  <si>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</si>
  <si>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</si>
  <si>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</si>
  <si>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</si>
  <si>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</si>
  <si>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</si>
  <si>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</si>
  <si>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</si>
  <si>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sz val="7.95"/>
        <color indexed="8"/>
        <rFont val="ＭＳ ゴシック"/>
        <family val="3"/>
      </rPr>
      <t>平成3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</si>
  <si>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平成4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</si>
  <si>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平成5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</si>
  <si>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平成6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</si>
  <si>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平成7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</si>
  <si>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平成8</t>
    </r>
    <r>
      <rPr>
        <sz val="7.95"/>
        <color indexed="8"/>
        <rFont val="ＭＳ ゴシック"/>
        <family val="3"/>
      </rPr>
      <t>年</t>
    </r>
  </si>
  <si>
    <t>前年比</t>
  </si>
  <si>
    <t>合計</t>
  </si>
  <si>
    <t>県計</t>
  </si>
  <si>
    <t>一戸建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</si>
  <si>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</si>
  <si>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</si>
  <si>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</si>
  <si>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</si>
  <si>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</si>
  <si>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</si>
  <si>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</si>
  <si>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</si>
  <si>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</si>
  <si>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</si>
  <si>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</si>
  <si>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</si>
  <si>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</si>
  <si>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</si>
  <si>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</si>
  <si>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</si>
  <si>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</si>
  <si>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</si>
  <si>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</si>
  <si>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</si>
  <si>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</si>
  <si>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</si>
  <si>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</si>
  <si>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</si>
  <si>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</si>
  <si>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持家</t>
  </si>
  <si>
    <t>県　計</t>
  </si>
  <si>
    <t>貸家</t>
  </si>
  <si>
    <t>給与</t>
  </si>
  <si>
    <t>分譲</t>
  </si>
  <si>
    <t>平成</t>
  </si>
  <si>
    <t>11年</t>
  </si>
  <si>
    <t>11年</t>
  </si>
  <si>
    <t>平成</t>
  </si>
  <si>
    <t>共同建</t>
  </si>
  <si>
    <t>建　て　方　別</t>
  </si>
  <si>
    <t>分譲住宅</t>
  </si>
  <si>
    <t>給与住宅</t>
  </si>
  <si>
    <t>貸　家</t>
  </si>
  <si>
    <t>新設住宅総計</t>
  </si>
  <si>
    <t>一戸建・長屋建</t>
  </si>
  <si>
    <t>新設住宅総計</t>
  </si>
  <si>
    <t>利用関係別</t>
  </si>
  <si>
    <t>元</t>
  </si>
  <si>
    <t>年</t>
  </si>
  <si>
    <t>戸数</t>
  </si>
  <si>
    <t>全国比</t>
  </si>
  <si>
    <t>貸家</t>
  </si>
  <si>
    <t>給与住宅</t>
  </si>
  <si>
    <t>分譲住宅</t>
  </si>
  <si>
    <t>持家</t>
  </si>
  <si>
    <t>建て方別</t>
  </si>
  <si>
    <t>総計</t>
  </si>
  <si>
    <t>共同建</t>
  </si>
  <si>
    <t>市部・郡部別</t>
  </si>
  <si>
    <t>持　家</t>
  </si>
  <si>
    <t>利　用　関　係　別</t>
  </si>
  <si>
    <t>12年</t>
  </si>
  <si>
    <t>平成10年</t>
  </si>
  <si>
    <t>平成9年</t>
  </si>
  <si>
    <t>平成11年</t>
  </si>
  <si>
    <t>一戸建･ 長屋建</t>
  </si>
  <si>
    <t>利用関係別</t>
  </si>
  <si>
    <t>建て方別</t>
  </si>
  <si>
    <t>給与住宅</t>
  </si>
  <si>
    <t>分譲住宅</t>
  </si>
  <si>
    <t>一戸建・長屋建</t>
  </si>
  <si>
    <t xml:space="preserve"> 市部・郡部別</t>
  </si>
  <si>
    <t xml:space="preserve"> 平 成 13 年 </t>
  </si>
  <si>
    <t>（　平　成　13　年　及　び　平　成　12　年　比　較　表　）</t>
  </si>
  <si>
    <t>平　成　１３　年　新　設　住　宅　着　工　戸　数（地　域　別）</t>
  </si>
  <si>
    <t>平　成　13　年　　新　設　住　宅　着　工　戸　数　（地　域　別）</t>
  </si>
  <si>
    <t>平成12年</t>
  </si>
  <si>
    <t>13年</t>
  </si>
  <si>
    <t>12年</t>
  </si>
  <si>
    <t>13年</t>
  </si>
  <si>
    <t>床面積</t>
  </si>
  <si>
    <t>13年</t>
  </si>
  <si>
    <t>H12</t>
  </si>
  <si>
    <t>年度</t>
  </si>
  <si>
    <t>１３年</t>
  </si>
  <si>
    <t>１２年</t>
  </si>
  <si>
    <t>１１年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</si>
</sst>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%;[Black]\-0.0%"/>
    <numFmt numFmtId="179" formatCode="0.0000%"/>
    <numFmt numFmtId="180" formatCode="0.0"/>
    <numFmt numFmtId="181" formatCode="0%;[Black]\-0%"/>
    <numFmt numFmtId="182" formatCode="0.00%;[Black]\-0.00%"/>
    <numFmt numFmtId="183" formatCode="0.000%;[Black]\-0.000%"/>
    <numFmt numFmtId="184" formatCode="0.0000%;[Black]\-0.0000%"/>
    <numFmt numFmtId="185" formatCode="#,##0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.5"/>
      <color indexed="8"/>
      <name val="ＭＳ ゴシック"/>
      <family val="3"/>
    </font>
    <font>
      <sz val="7.95"/>
      <color indexed="8"/>
      <name val="ＭＳ ゴシック"/>
      <family val="3"/>
    </font>
    <font>
      <sz val="7.5"/>
      <color indexed="8"/>
      <name val="ＭＳ ゴシック"/>
      <family val="3"/>
    </font>
    <font>
      <sz val="10.45"/>
      <color indexed="8"/>
      <name val="ＭＳ ゴシック"/>
      <family val="3"/>
    </font>
    <font>
      <sz val="7.5"/>
      <name val="ＭＳ Ｐゴシック"/>
      <family val="3"/>
    </font>
    <font>
      <sz val="12"/>
      <name val="ＭＳ Ｐゴシック"/>
      <family val="3"/>
    </font>
    <font>
      <sz val="9.75"/>
      <name val="ＭＳ Ｐゴシック"/>
      <family val="3"/>
    </font>
    <font>
      <sz val="18.25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8.5"/>
      <name val="ＭＳ Ｐゴシック"/>
      <family val="3"/>
    </font>
    <font>
      <b/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8" fontId="5" fillId="0" borderId="8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78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2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Alignment="1">
      <alignment/>
    </xf>
    <xf numFmtId="0" fontId="6" fillId="0" borderId="0" xfId="0" applyFont="1" applyAlignment="1">
      <alignment horizontal="center"/>
    </xf>
    <xf numFmtId="3" fontId="6" fillId="0" borderId="24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3" fontId="6" fillId="0" borderId="6" xfId="0" applyNumberFormat="1" applyFont="1" applyBorder="1" applyAlignment="1">
      <alignment horizontal="center"/>
    </xf>
    <xf numFmtId="178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178" fontId="6" fillId="0" borderId="8" xfId="0" applyNumberFormat="1" applyFont="1" applyBorder="1" applyAlignment="1">
      <alignment horizontal="center"/>
    </xf>
    <xf numFmtId="178" fontId="6" fillId="0" borderId="27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179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180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180" fontId="6" fillId="0" borderId="20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28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178" fontId="6" fillId="0" borderId="8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79" fontId="6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180" fontId="6" fillId="0" borderId="6" xfId="0" applyNumberFormat="1" applyFont="1" applyBorder="1" applyAlignment="1">
      <alignment/>
    </xf>
    <xf numFmtId="10" fontId="6" fillId="0" borderId="6" xfId="0" applyNumberFormat="1" applyFont="1" applyBorder="1" applyAlignment="1">
      <alignment/>
    </xf>
    <xf numFmtId="10" fontId="6" fillId="0" borderId="25" xfId="0" applyNumberFormat="1" applyFont="1" applyBorder="1" applyAlignment="1">
      <alignment/>
    </xf>
    <xf numFmtId="3" fontId="6" fillId="0" borderId="0" xfId="0" applyFont="1" applyAlignment="1">
      <alignment horizontal="center"/>
    </xf>
    <xf numFmtId="178" fontId="6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5" xfId="0" applyFont="1" applyBorder="1" applyAlignment="1">
      <alignment/>
    </xf>
    <xf numFmtId="3" fontId="7" fillId="0" borderId="20" xfId="0" applyNumberFormat="1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0" fontId="7" fillId="0" borderId="27" xfId="0" applyFont="1" applyBorder="1" applyAlignment="1">
      <alignment/>
    </xf>
    <xf numFmtId="180" fontId="7" fillId="0" borderId="28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7" fillId="0" borderId="25" xfId="0" applyNumberFormat="1" applyFont="1" applyBorder="1" applyAlignment="1">
      <alignment/>
    </xf>
    <xf numFmtId="180" fontId="7" fillId="0" borderId="30" xfId="0" applyNumberFormat="1" applyFont="1" applyBorder="1" applyAlignment="1">
      <alignment/>
    </xf>
    <xf numFmtId="180" fontId="7" fillId="0" borderId="31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181" fontId="5" fillId="0" borderId="3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7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3" fontId="5" fillId="0" borderId="39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right"/>
    </xf>
    <xf numFmtId="38" fontId="0" fillId="0" borderId="0" xfId="16" applyAlignment="1">
      <alignment/>
    </xf>
    <xf numFmtId="184" fontId="6" fillId="0" borderId="0" xfId="0" applyNumberFormat="1" applyFont="1" applyAlignment="1">
      <alignment/>
    </xf>
    <xf numFmtId="3" fontId="12" fillId="0" borderId="0" xfId="0" applyFont="1" applyAlignment="1">
      <alignment/>
    </xf>
    <xf numFmtId="178" fontId="12" fillId="0" borderId="0" xfId="0" applyFont="1" applyAlignment="1">
      <alignment/>
    </xf>
    <xf numFmtId="3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8" fontId="13" fillId="0" borderId="0" xfId="16" applyFont="1" applyAlignment="1">
      <alignment/>
    </xf>
    <xf numFmtId="0" fontId="5" fillId="0" borderId="5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3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179" fontId="6" fillId="0" borderId="47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0" fontId="6" fillId="0" borderId="47" xfId="0" applyFont="1" applyBorder="1" applyAlignment="1">
      <alignment/>
    </xf>
    <xf numFmtId="180" fontId="6" fillId="0" borderId="44" xfId="0" applyNumberFormat="1" applyFont="1" applyBorder="1" applyAlignment="1">
      <alignment/>
    </xf>
    <xf numFmtId="10" fontId="6" fillId="0" borderId="44" xfId="0" applyNumberFormat="1" applyFont="1" applyBorder="1" applyAlignment="1">
      <alignment/>
    </xf>
    <xf numFmtId="10" fontId="6" fillId="0" borderId="48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5" fillId="0" borderId="49" xfId="0" applyNumberFormat="1" applyFont="1" applyBorder="1" applyAlignment="1">
      <alignment/>
    </xf>
    <xf numFmtId="0" fontId="5" fillId="0" borderId="50" xfId="0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1" fontId="5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vertical="top"/>
    </xf>
    <xf numFmtId="178" fontId="6" fillId="0" borderId="0" xfId="0" applyNumberFormat="1" applyFont="1" applyAlignment="1">
      <alignment vertical="top"/>
    </xf>
    <xf numFmtId="178" fontId="12" fillId="0" borderId="0" xfId="0" applyNumberFormat="1" applyFont="1" applyAlignment="1">
      <alignment vertical="top"/>
    </xf>
    <xf numFmtId="3" fontId="12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0" fontId="7" fillId="0" borderId="23" xfId="0" applyFont="1" applyBorder="1" applyAlignment="1">
      <alignment/>
    </xf>
    <xf numFmtId="0" fontId="0" fillId="0" borderId="0" xfId="0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58" xfId="0" applyFont="1" applyBorder="1" applyAlignment="1">
      <alignment/>
    </xf>
    <xf numFmtId="3" fontId="7" fillId="0" borderId="30" xfId="0" applyNumberFormat="1" applyFont="1" applyBorder="1" applyAlignment="1">
      <alignment/>
    </xf>
    <xf numFmtId="180" fontId="7" fillId="0" borderId="60" xfId="0" applyNumberFormat="1" applyFont="1" applyBorder="1" applyAlignment="1">
      <alignment/>
    </xf>
    <xf numFmtId="0" fontId="5" fillId="0" borderId="58" xfId="0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181" fontId="5" fillId="0" borderId="62" xfId="0" applyNumberFormat="1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 horizontal="center"/>
    </xf>
    <xf numFmtId="3" fontId="5" fillId="0" borderId="65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3" fontId="21" fillId="0" borderId="8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5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2" xfId="0" applyFont="1" applyBorder="1" applyAlignment="1">
      <alignment horizontal="center"/>
    </xf>
    <xf numFmtId="3" fontId="21" fillId="0" borderId="14" xfId="0" applyNumberFormat="1" applyFont="1" applyBorder="1" applyAlignment="1">
      <alignment/>
    </xf>
    <xf numFmtId="178" fontId="21" fillId="0" borderId="13" xfId="0" applyNumberFormat="1" applyFont="1" applyBorder="1" applyAlignment="1">
      <alignment/>
    </xf>
    <xf numFmtId="10" fontId="21" fillId="0" borderId="14" xfId="0" applyNumberFormat="1" applyFont="1" applyBorder="1" applyAlignment="1">
      <alignment/>
    </xf>
    <xf numFmtId="10" fontId="21" fillId="0" borderId="68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6" xfId="0" applyNumberFormat="1" applyFont="1" applyBorder="1" applyAlignment="1">
      <alignment/>
    </xf>
    <xf numFmtId="178" fontId="21" fillId="0" borderId="8" xfId="0" applyNumberFormat="1" applyFont="1" applyBorder="1" applyAlignment="1">
      <alignment/>
    </xf>
    <xf numFmtId="10" fontId="21" fillId="0" borderId="6" xfId="0" applyNumberFormat="1" applyFont="1" applyBorder="1" applyAlignment="1">
      <alignment/>
    </xf>
    <xf numFmtId="10" fontId="21" fillId="0" borderId="69" xfId="0" applyNumberFormat="1" applyFont="1" applyBorder="1" applyAlignment="1">
      <alignment/>
    </xf>
    <xf numFmtId="1" fontId="21" fillId="0" borderId="10" xfId="0" applyNumberFormat="1" applyFont="1" applyBorder="1" applyAlignment="1">
      <alignment horizontal="center"/>
    </xf>
    <xf numFmtId="1" fontId="21" fillId="0" borderId="70" xfId="0" applyNumberFormat="1" applyFont="1" applyBorder="1" applyAlignment="1">
      <alignment horizontal="center"/>
    </xf>
    <xf numFmtId="3" fontId="21" fillId="0" borderId="71" xfId="0" applyNumberFormat="1" applyFont="1" applyBorder="1" applyAlignment="1">
      <alignment/>
    </xf>
    <xf numFmtId="178" fontId="21" fillId="0" borderId="72" xfId="0" applyNumberFormat="1" applyFont="1" applyBorder="1" applyAlignment="1">
      <alignment/>
    </xf>
    <xf numFmtId="3" fontId="21" fillId="0" borderId="72" xfId="0" applyNumberFormat="1" applyFont="1" applyBorder="1" applyAlignment="1">
      <alignment/>
    </xf>
    <xf numFmtId="10" fontId="21" fillId="0" borderId="71" xfId="0" applyNumberFormat="1" applyFont="1" applyBorder="1" applyAlignment="1">
      <alignment/>
    </xf>
    <xf numFmtId="10" fontId="21" fillId="0" borderId="73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20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20" xfId="0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0" fontId="21" fillId="0" borderId="27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5" xfId="0" applyFont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5" fillId="0" borderId="7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76" xfId="0" applyBorder="1" applyAlignment="1">
      <alignment/>
    </xf>
    <xf numFmtId="3" fontId="5" fillId="0" borderId="77" xfId="0" applyNumberFormat="1" applyFont="1" applyBorder="1" applyAlignment="1">
      <alignment horizontal="center"/>
    </xf>
    <xf numFmtId="3" fontId="5" fillId="0" borderId="78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 horizontal="center"/>
    </xf>
    <xf numFmtId="3" fontId="5" fillId="0" borderId="79" xfId="0" applyNumberFormat="1" applyFont="1" applyBorder="1" applyAlignment="1">
      <alignment horizontal="center"/>
    </xf>
    <xf numFmtId="3" fontId="5" fillId="0" borderId="8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81" xfId="0" applyFont="1" applyBorder="1" applyAlignment="1">
      <alignment vertical="center"/>
    </xf>
    <xf numFmtId="0" fontId="23" fillId="0" borderId="82" xfId="0" applyFont="1" applyBorder="1" applyAlignment="1">
      <alignment vertical="center"/>
    </xf>
    <xf numFmtId="0" fontId="23" fillId="0" borderId="83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84" xfId="0" applyFont="1" applyBorder="1" applyAlignment="1">
      <alignment vertical="center"/>
    </xf>
    <xf numFmtId="0" fontId="23" fillId="0" borderId="85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21" fillId="0" borderId="33" xfId="0" applyNumberFormat="1" applyFont="1" applyBorder="1" applyAlignment="1">
      <alignment vertical="center"/>
    </xf>
    <xf numFmtId="3" fontId="21" fillId="0" borderId="83" xfId="0" applyNumberFormat="1" applyFont="1" applyBorder="1" applyAlignment="1">
      <alignment vertical="center"/>
    </xf>
    <xf numFmtId="0" fontId="5" fillId="0" borderId="5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21" fillId="0" borderId="8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0" fontId="5" fillId="0" borderId="5" xfId="0" applyFont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3" fontId="21" fillId="0" borderId="88" xfId="0" applyNumberFormat="1" applyFont="1" applyBorder="1" applyAlignment="1">
      <alignment vertical="center"/>
    </xf>
    <xf numFmtId="3" fontId="21" fillId="0" borderId="81" xfId="0" applyNumberFormat="1" applyFont="1" applyBorder="1" applyAlignment="1">
      <alignment vertical="center"/>
    </xf>
    <xf numFmtId="3" fontId="21" fillId="0" borderId="89" xfId="0" applyNumberFormat="1" applyFont="1" applyBorder="1" applyAlignment="1">
      <alignment vertical="center"/>
    </xf>
    <xf numFmtId="3" fontId="21" fillId="0" borderId="90" xfId="0" applyNumberFormat="1" applyFont="1" applyBorder="1" applyAlignment="1">
      <alignment vertical="center"/>
    </xf>
    <xf numFmtId="0" fontId="5" fillId="0" borderId="2" xfId="0" applyFont="1" applyBorder="1" applyAlignment="1">
      <alignment/>
    </xf>
    <xf numFmtId="3" fontId="5" fillId="0" borderId="76" xfId="0" applyNumberFormat="1" applyFont="1" applyBorder="1" applyAlignment="1">
      <alignment horizontal="center"/>
    </xf>
    <xf numFmtId="3" fontId="5" fillId="0" borderId="91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5" fillId="0" borderId="94" xfId="0" applyNumberFormat="1" applyFont="1" applyBorder="1" applyAlignment="1">
      <alignment/>
    </xf>
    <xf numFmtId="3" fontId="5" fillId="0" borderId="95" xfId="0" applyNumberFormat="1" applyFont="1" applyBorder="1" applyAlignment="1">
      <alignment/>
    </xf>
    <xf numFmtId="3" fontId="5" fillId="0" borderId="96" xfId="0" applyNumberFormat="1" applyFont="1" applyBorder="1" applyAlignment="1">
      <alignment/>
    </xf>
    <xf numFmtId="3" fontId="5" fillId="0" borderId="97" xfId="0" applyNumberFormat="1" applyFont="1" applyBorder="1" applyAlignment="1">
      <alignment/>
    </xf>
    <xf numFmtId="0" fontId="5" fillId="0" borderId="91" xfId="0" applyFont="1" applyBorder="1" applyAlignment="1">
      <alignment/>
    </xf>
    <xf numFmtId="0" fontId="5" fillId="0" borderId="98" xfId="0" applyFont="1" applyBorder="1" applyAlignment="1">
      <alignment/>
    </xf>
    <xf numFmtId="0" fontId="5" fillId="0" borderId="83" xfId="0" applyFont="1" applyBorder="1" applyAlignment="1">
      <alignment/>
    </xf>
    <xf numFmtId="3" fontId="5" fillId="0" borderId="99" xfId="0" applyNumberFormat="1" applyFont="1" applyBorder="1" applyAlignment="1">
      <alignment horizontal="center"/>
    </xf>
    <xf numFmtId="3" fontId="5" fillId="0" borderId="100" xfId="0" applyNumberFormat="1" applyFont="1" applyBorder="1" applyAlignment="1">
      <alignment/>
    </xf>
    <xf numFmtId="3" fontId="5" fillId="0" borderId="101" xfId="0" applyNumberFormat="1" applyFont="1" applyBorder="1" applyAlignment="1">
      <alignment/>
    </xf>
    <xf numFmtId="3" fontId="5" fillId="0" borderId="102" xfId="0" applyNumberFormat="1" applyFont="1" applyBorder="1" applyAlignment="1">
      <alignment/>
    </xf>
    <xf numFmtId="3" fontId="5" fillId="0" borderId="103" xfId="0" applyNumberFormat="1" applyFont="1" applyBorder="1" applyAlignment="1">
      <alignment/>
    </xf>
    <xf numFmtId="3" fontId="5" fillId="0" borderId="104" xfId="0" applyNumberFormat="1" applyFont="1" applyBorder="1" applyAlignment="1">
      <alignment/>
    </xf>
    <xf numFmtId="3" fontId="5" fillId="0" borderId="105" xfId="0" applyNumberFormat="1" applyFont="1" applyBorder="1" applyAlignment="1">
      <alignment/>
    </xf>
    <xf numFmtId="3" fontId="5" fillId="0" borderId="106" xfId="0" applyNumberFormat="1" applyFont="1" applyBorder="1" applyAlignment="1">
      <alignment/>
    </xf>
    <xf numFmtId="3" fontId="5" fillId="0" borderId="107" xfId="0" applyNumberFormat="1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88" xfId="0" applyFont="1" applyBorder="1" applyAlignment="1">
      <alignment/>
    </xf>
    <xf numFmtId="3" fontId="24" fillId="0" borderId="90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89" xfId="0" applyNumberFormat="1" applyFont="1" applyBorder="1" applyAlignment="1">
      <alignment/>
    </xf>
    <xf numFmtId="3" fontId="24" fillId="0" borderId="8" xfId="0" applyNumberFormat="1" applyFont="1" applyBorder="1" applyAlignment="1">
      <alignment/>
    </xf>
    <xf numFmtId="3" fontId="24" fillId="0" borderId="108" xfId="0" applyNumberFormat="1" applyFont="1" applyBorder="1" applyAlignment="1">
      <alignment/>
    </xf>
    <xf numFmtId="3" fontId="24" fillId="0" borderId="109" xfId="0" applyNumberFormat="1" applyFont="1" applyBorder="1" applyAlignment="1">
      <alignment/>
    </xf>
    <xf numFmtId="3" fontId="24" fillId="0" borderId="110" xfId="0" applyNumberFormat="1" applyFont="1" applyBorder="1" applyAlignment="1">
      <alignment/>
    </xf>
    <xf numFmtId="3" fontId="24" fillId="0" borderId="111" xfId="0" applyNumberFormat="1" applyFont="1" applyBorder="1" applyAlignment="1">
      <alignment/>
    </xf>
    <xf numFmtId="3" fontId="24" fillId="0" borderId="81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4" fillId="0" borderId="112" xfId="0" applyNumberFormat="1" applyFont="1" applyBorder="1" applyAlignment="1">
      <alignment/>
    </xf>
    <xf numFmtId="3" fontId="24" fillId="0" borderId="113" xfId="0" applyNumberFormat="1" applyFont="1" applyBorder="1" applyAlignment="1">
      <alignment/>
    </xf>
    <xf numFmtId="3" fontId="24" fillId="0" borderId="38" xfId="0" applyNumberFormat="1" applyFont="1" applyBorder="1" applyAlignment="1">
      <alignment/>
    </xf>
    <xf numFmtId="3" fontId="24" fillId="0" borderId="114" xfId="0" applyNumberFormat="1" applyFont="1" applyBorder="1" applyAlignment="1">
      <alignment/>
    </xf>
    <xf numFmtId="3" fontId="24" fillId="0" borderId="49" xfId="0" applyNumberFormat="1" applyFont="1" applyBorder="1" applyAlignment="1">
      <alignment/>
    </xf>
    <xf numFmtId="3" fontId="24" fillId="0" borderId="7" xfId="0" applyNumberFormat="1" applyFont="1" applyBorder="1" applyAlignment="1">
      <alignment/>
    </xf>
    <xf numFmtId="3" fontId="24" fillId="0" borderId="2" xfId="0" applyNumberFormat="1" applyFont="1" applyBorder="1" applyAlignment="1">
      <alignment/>
    </xf>
    <xf numFmtId="3" fontId="24" fillId="0" borderId="98" xfId="0" applyNumberFormat="1" applyFont="1" applyBorder="1" applyAlignment="1">
      <alignment/>
    </xf>
    <xf numFmtId="0" fontId="0" fillId="0" borderId="115" xfId="0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178" fontId="6" fillId="0" borderId="58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179" fontId="6" fillId="0" borderId="58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180" fontId="6" fillId="0" borderId="58" xfId="0" applyNumberFormat="1" applyFont="1" applyBorder="1" applyAlignment="1">
      <alignment/>
    </xf>
    <xf numFmtId="0" fontId="6" fillId="0" borderId="58" xfId="0" applyFont="1" applyBorder="1" applyAlignment="1">
      <alignment/>
    </xf>
    <xf numFmtId="180" fontId="6" fillId="0" borderId="117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0" fontId="6" fillId="0" borderId="23" xfId="0" applyNumberFormat="1" applyFont="1" applyBorder="1" applyAlignment="1">
      <alignment/>
    </xf>
    <xf numFmtId="10" fontId="6" fillId="0" borderId="59" xfId="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3" fontId="6" fillId="0" borderId="119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9" fontId="6" fillId="0" borderId="3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180" fontId="6" fillId="0" borderId="31" xfId="0" applyNumberFormat="1" applyFont="1" applyBorder="1" applyAlignment="1">
      <alignment/>
    </xf>
    <xf numFmtId="0" fontId="6" fillId="0" borderId="31" xfId="0" applyFont="1" applyBorder="1" applyAlignment="1">
      <alignment/>
    </xf>
    <xf numFmtId="180" fontId="6" fillId="0" borderId="30" xfId="0" applyNumberFormat="1" applyFont="1" applyBorder="1" applyAlignment="1">
      <alignment/>
    </xf>
    <xf numFmtId="10" fontId="6" fillId="0" borderId="30" xfId="0" applyNumberFormat="1" applyFont="1" applyBorder="1" applyAlignment="1">
      <alignment/>
    </xf>
    <xf numFmtId="10" fontId="6" fillId="0" borderId="60" xfId="0" applyNumberFormat="1" applyFont="1" applyBorder="1" applyAlignment="1">
      <alignment/>
    </xf>
    <xf numFmtId="180" fontId="6" fillId="0" borderId="54" xfId="0" applyNumberFormat="1" applyFont="1" applyBorder="1" applyAlignment="1">
      <alignment/>
    </xf>
    <xf numFmtId="185" fontId="0" fillId="0" borderId="0" xfId="0" applyNumberFormat="1" applyAlignment="1">
      <alignment/>
    </xf>
    <xf numFmtId="3" fontId="25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20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3" fontId="6" fillId="0" borderId="123" xfId="0" applyNumberFormat="1" applyFont="1" applyBorder="1" applyAlignment="1">
      <alignment horizontal="center"/>
    </xf>
    <xf numFmtId="3" fontId="6" fillId="0" borderId="94" xfId="0" applyNumberFormat="1" applyFont="1" applyBorder="1" applyAlignment="1">
      <alignment horizontal="center"/>
    </xf>
    <xf numFmtId="3" fontId="6" fillId="0" borderId="124" xfId="0" applyNumberFormat="1" applyFont="1" applyBorder="1" applyAlignment="1">
      <alignment horizontal="center"/>
    </xf>
    <xf numFmtId="3" fontId="6" fillId="0" borderId="125" xfId="0" applyNumberFormat="1" applyFont="1" applyBorder="1" applyAlignment="1">
      <alignment horizontal="center"/>
    </xf>
    <xf numFmtId="3" fontId="6" fillId="0" borderId="126" xfId="0" applyNumberFormat="1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21" fillId="0" borderId="127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1" fillId="0" borderId="129" xfId="0" applyFont="1" applyBorder="1" applyAlignment="1">
      <alignment horizontal="center" vertical="center"/>
    </xf>
    <xf numFmtId="0" fontId="21" fillId="0" borderId="130" xfId="0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0" fontId="21" fillId="0" borderId="133" xfId="0" applyFont="1" applyBorder="1" applyAlignment="1">
      <alignment horizontal="center" vertical="center"/>
    </xf>
    <xf numFmtId="0" fontId="21" fillId="0" borderId="134" xfId="0" applyFont="1" applyBorder="1" applyAlignment="1">
      <alignment horizontal="center" vertical="center"/>
    </xf>
    <xf numFmtId="0" fontId="21" fillId="0" borderId="1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36" xfId="0" applyFont="1" applyBorder="1" applyAlignment="1">
      <alignment horizontal="center"/>
    </xf>
    <xf numFmtId="181" fontId="5" fillId="0" borderId="137" xfId="0" applyNumberFormat="1" applyFont="1" applyBorder="1" applyAlignment="1">
      <alignment/>
    </xf>
    <xf numFmtId="181" fontId="5" fillId="0" borderId="13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平成１3年新設住宅着工戸数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'前年比較'!$C$22</c:f>
              <c:strCache>
                <c:ptCount val="1"/>
                <c:pt idx="0">
                  <c:v>１１年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 rtl="1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'前年比較'!$C$23:$C$34</c:f>
              <c:numCache>
                <c:ptCount val="12"/>
                <c:pt idx="0">
                  <c:v>943</c:v>
                </c:pt>
                <c:pt idx="1">
                  <c:v>1230</c:v>
                </c:pt>
                <c:pt idx="2">
                  <c:v>1777</c:v>
                </c:pt>
                <c:pt idx="3">
                  <c:v>1588</c:v>
                </c:pt>
                <c:pt idx="4">
                  <c:v>1523</c:v>
                </c:pt>
                <c:pt idx="5">
                  <c:v>1794</c:v>
                </c:pt>
                <c:pt idx="6">
                  <c:v>1676</c:v>
                </c:pt>
                <c:pt idx="7">
                  <c:v>1751</c:v>
                </c:pt>
                <c:pt idx="8">
                  <c:v>1799</c:v>
                </c:pt>
                <c:pt idx="9">
                  <c:v>1768</c:v>
                </c:pt>
                <c:pt idx="10">
                  <c:v>1709</c:v>
                </c:pt>
                <c:pt idx="11">
                  <c:v>1733</c:v>
                </c:pt>
              </c:numCache>
            </c:numRef>
          </c:val>
        </c:ser>
        <c:ser>
          <c:idx val="1"/>
          <c:order val="1"/>
          <c:tx>
            <c:strRef>
              <c:f>'前年比較'!$D$22</c:f>
              <c:strCache>
                <c:ptCount val="1"/>
                <c:pt idx="0">
                  <c:v>１２年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'前年比較'!$D$23:$D$34</c:f>
              <c:numCache>
                <c:ptCount val="12"/>
                <c:pt idx="0">
                  <c:v>1374</c:v>
                </c:pt>
                <c:pt idx="1">
                  <c:v>1215</c:v>
                </c:pt>
                <c:pt idx="2">
                  <c:v>1409</c:v>
                </c:pt>
                <c:pt idx="3">
                  <c:v>1423</c:v>
                </c:pt>
                <c:pt idx="4">
                  <c:v>1452</c:v>
                </c:pt>
                <c:pt idx="5">
                  <c:v>1536</c:v>
                </c:pt>
                <c:pt idx="6">
                  <c:v>1532</c:v>
                </c:pt>
                <c:pt idx="7">
                  <c:v>1399</c:v>
                </c:pt>
                <c:pt idx="8">
                  <c:v>1826</c:v>
                </c:pt>
                <c:pt idx="9">
                  <c:v>1556</c:v>
                </c:pt>
                <c:pt idx="10">
                  <c:v>1694</c:v>
                </c:pt>
                <c:pt idx="11">
                  <c:v>1641</c:v>
                </c:pt>
              </c:numCache>
            </c:numRef>
          </c:val>
        </c:ser>
        <c:ser>
          <c:idx val="2"/>
          <c:order val="2"/>
          <c:tx>
            <c:strRef>
              <c:f>'前年比較'!$E$22</c:f>
              <c:strCache>
                <c:ptCount val="1"/>
                <c:pt idx="0">
                  <c:v>１３年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'前年比較'!$E$23:$E$34</c:f>
              <c:numCache>
                <c:ptCount val="12"/>
                <c:pt idx="0">
                  <c:v>1260</c:v>
                </c:pt>
                <c:pt idx="1">
                  <c:v>1033</c:v>
                </c:pt>
                <c:pt idx="2">
                  <c:v>1530</c:v>
                </c:pt>
                <c:pt idx="3">
                  <c:v>1551</c:v>
                </c:pt>
                <c:pt idx="4">
                  <c:v>1445</c:v>
                </c:pt>
                <c:pt idx="5">
                  <c:v>1464</c:v>
                </c:pt>
                <c:pt idx="6">
                  <c:v>1479</c:v>
                </c:pt>
                <c:pt idx="7">
                  <c:v>1224</c:v>
                </c:pt>
                <c:pt idx="8">
                  <c:v>1372</c:v>
                </c:pt>
                <c:pt idx="9">
                  <c:v>1628</c:v>
                </c:pt>
                <c:pt idx="10">
                  <c:v>1421</c:v>
                </c:pt>
                <c:pt idx="11">
                  <c:v>1559</c:v>
                </c:pt>
              </c:numCache>
            </c:numRef>
          </c:val>
        </c:ser>
        <c:axId val="14873711"/>
        <c:axId val="66754536"/>
      </c:barChart>
      <c:catAx>
        <c:axId val="1487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873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新設住宅着工戸数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6225"/>
          <c:w val="0.878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'床面積全国比'!$D$28</c:f>
              <c:strCache>
                <c:ptCount val="1"/>
                <c:pt idx="0">
                  <c:v>戸数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'床面積全国比'!$C$29:$C$48</c:f>
              <c:str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strCache>
            </c:strRef>
          </c:cat>
          <c:val>
            <c:numRef>
              <c:f>'床面積全国比'!$D$29:$D$48</c:f>
              <c:numCache>
                <c:ptCount val="20"/>
                <c:pt idx="0">
                  <c:v>17346</c:v>
                </c:pt>
                <c:pt idx="1">
                  <c:v>15628</c:v>
                </c:pt>
                <c:pt idx="2">
                  <c:v>17602</c:v>
                </c:pt>
                <c:pt idx="3">
                  <c:v>18664</c:v>
                </c:pt>
                <c:pt idx="4">
                  <c:v>19892</c:v>
                </c:pt>
                <c:pt idx="5">
                  <c:v>23009</c:v>
                </c:pt>
                <c:pt idx="6">
                  <c:v>23780</c:v>
                </c:pt>
                <c:pt idx="7">
                  <c:v>27177</c:v>
                </c:pt>
                <c:pt idx="8">
                  <c:v>30136</c:v>
                </c:pt>
                <c:pt idx="9">
                  <c:v>28800</c:v>
                </c:pt>
                <c:pt idx="10">
                  <c:v>23651</c:v>
                </c:pt>
                <c:pt idx="11">
                  <c:v>23034</c:v>
                </c:pt>
                <c:pt idx="12">
                  <c:v>22636</c:v>
                </c:pt>
                <c:pt idx="13">
                  <c:v>22251</c:v>
                </c:pt>
                <c:pt idx="14">
                  <c:v>26184</c:v>
                </c:pt>
                <c:pt idx="15">
                  <c:v>23011</c:v>
                </c:pt>
                <c:pt idx="16">
                  <c:v>19367</c:v>
                </c:pt>
                <c:pt idx="17">
                  <c:v>19291</c:v>
                </c:pt>
                <c:pt idx="18">
                  <c:v>18057</c:v>
                </c:pt>
                <c:pt idx="19">
                  <c:v>16966</c:v>
                </c:pt>
              </c:numCache>
            </c:numRef>
          </c:val>
          <c:smooth val="0"/>
        </c:ser>
        <c:marker val="1"/>
        <c:axId val="63919913"/>
        <c:axId val="38408306"/>
      </c:lineChart>
      <c:catAx>
        <c:axId val="639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75"/>
          <c:y val="0.5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'床面積全国比'!$I$28</c:f>
              <c:strCache>
                <c:ptCount val="1"/>
                <c:pt idx="0">
                  <c:v>持家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'床面積全国比'!$H$29:$H$48</c:f>
              <c:str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strCache>
            </c:strRef>
          </c:cat>
          <c:val>
            <c:numRef>
              <c:f>'床面積全国比'!$I$29:$I$48</c:f>
              <c:numCache>
                <c:ptCount val="20"/>
                <c:pt idx="0">
                  <c:v>11729</c:v>
                </c:pt>
                <c:pt idx="1">
                  <c:v>9149</c:v>
                </c:pt>
                <c:pt idx="2">
                  <c:v>9688</c:v>
                </c:pt>
                <c:pt idx="3">
                  <c:v>9307</c:v>
                </c:pt>
                <c:pt idx="4">
                  <c:v>9513</c:v>
                </c:pt>
                <c:pt idx="5">
                  <c:v>10908</c:v>
                </c:pt>
                <c:pt idx="6">
                  <c:v>10857</c:v>
                </c:pt>
                <c:pt idx="7">
                  <c:v>10961</c:v>
                </c:pt>
                <c:pt idx="8">
                  <c:v>10781</c:v>
                </c:pt>
                <c:pt idx="9">
                  <c:v>10247</c:v>
                </c:pt>
                <c:pt idx="10">
                  <c:v>10433</c:v>
                </c:pt>
                <c:pt idx="11">
                  <c:v>12089</c:v>
                </c:pt>
                <c:pt idx="12">
                  <c:v>12652</c:v>
                </c:pt>
                <c:pt idx="13">
                  <c:v>11525</c:v>
                </c:pt>
                <c:pt idx="14">
                  <c:v>14677</c:v>
                </c:pt>
                <c:pt idx="15">
                  <c:v>11142</c:v>
                </c:pt>
                <c:pt idx="16">
                  <c:v>10273</c:v>
                </c:pt>
                <c:pt idx="17">
                  <c:v>11172</c:v>
                </c:pt>
                <c:pt idx="18">
                  <c:v>10712</c:v>
                </c:pt>
                <c:pt idx="19">
                  <c:v>8583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'床面積全国比'!$J$28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'床面積全国比'!$H$29:$H$48</c:f>
              <c:str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strCache>
            </c:strRef>
          </c:cat>
          <c:val>
            <c:numRef>
              <c:f>'床面積全国比'!$J$29:$J$48</c:f>
              <c:numCache>
                <c:ptCount val="20"/>
                <c:pt idx="0">
                  <c:v>4049</c:v>
                </c:pt>
                <c:pt idx="1">
                  <c:v>4535</c:v>
                </c:pt>
                <c:pt idx="2">
                  <c:v>6418</c:v>
                </c:pt>
                <c:pt idx="3">
                  <c:v>7959</c:v>
                </c:pt>
                <c:pt idx="4">
                  <c:v>8431</c:v>
                </c:pt>
                <c:pt idx="5">
                  <c:v>10258</c:v>
                </c:pt>
                <c:pt idx="6">
                  <c:v>9401</c:v>
                </c:pt>
                <c:pt idx="7">
                  <c:v>11350</c:v>
                </c:pt>
                <c:pt idx="8">
                  <c:v>13031</c:v>
                </c:pt>
                <c:pt idx="9">
                  <c:v>10032</c:v>
                </c:pt>
                <c:pt idx="10">
                  <c:v>9010</c:v>
                </c:pt>
                <c:pt idx="11">
                  <c:v>8034</c:v>
                </c:pt>
                <c:pt idx="12">
                  <c:v>7370</c:v>
                </c:pt>
                <c:pt idx="13">
                  <c:v>8062</c:v>
                </c:pt>
                <c:pt idx="14">
                  <c:v>9143</c:v>
                </c:pt>
                <c:pt idx="15">
                  <c:v>9023</c:v>
                </c:pt>
                <c:pt idx="16">
                  <c:v>6841</c:v>
                </c:pt>
                <c:pt idx="17">
                  <c:v>6086</c:v>
                </c:pt>
                <c:pt idx="18">
                  <c:v>5461</c:v>
                </c:pt>
                <c:pt idx="19">
                  <c:v>6560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'床面積全国比'!$K$28</c:f>
              <c:strCache>
                <c:ptCount val="1"/>
                <c:pt idx="0">
                  <c:v>給与住宅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'床面積全国比'!$H$29:$H$48</c:f>
              <c:str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strCache>
            </c:strRef>
          </c:cat>
          <c:val>
            <c:numRef>
              <c:f>'床面積全国比'!$K$29:$K$48</c:f>
              <c:numCache>
                <c:ptCount val="20"/>
                <c:pt idx="0">
                  <c:v>335</c:v>
                </c:pt>
                <c:pt idx="1">
                  <c:v>187</c:v>
                </c:pt>
                <c:pt idx="2">
                  <c:v>229</c:v>
                </c:pt>
                <c:pt idx="3">
                  <c:v>234</c:v>
                </c:pt>
                <c:pt idx="4">
                  <c:v>190</c:v>
                </c:pt>
                <c:pt idx="5">
                  <c:v>247</c:v>
                </c:pt>
                <c:pt idx="6">
                  <c:v>253</c:v>
                </c:pt>
                <c:pt idx="7">
                  <c:v>312</c:v>
                </c:pt>
                <c:pt idx="8">
                  <c:v>806</c:v>
                </c:pt>
                <c:pt idx="9">
                  <c:v>907</c:v>
                </c:pt>
                <c:pt idx="10">
                  <c:v>557</c:v>
                </c:pt>
                <c:pt idx="11">
                  <c:v>433</c:v>
                </c:pt>
                <c:pt idx="12">
                  <c:v>444</c:v>
                </c:pt>
                <c:pt idx="13">
                  <c:v>348</c:v>
                </c:pt>
                <c:pt idx="14">
                  <c:v>262</c:v>
                </c:pt>
                <c:pt idx="15">
                  <c:v>211</c:v>
                </c:pt>
                <c:pt idx="16">
                  <c:v>261</c:v>
                </c:pt>
                <c:pt idx="17">
                  <c:v>222</c:v>
                </c:pt>
                <c:pt idx="18">
                  <c:v>190</c:v>
                </c:pt>
                <c:pt idx="19">
                  <c:v>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'床面積全国比'!$L$28</c:f>
              <c:strCache>
                <c:ptCount val="1"/>
                <c:pt idx="0">
                  <c:v>分譲住宅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'床面積全国比'!$H$29:$H$48</c:f>
              <c:str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strCache>
            </c:strRef>
          </c:cat>
          <c:val>
            <c:numRef>
              <c:f>'床面積全国比'!$L$29:$L$48</c:f>
              <c:numCache>
                <c:ptCount val="20"/>
                <c:pt idx="0">
                  <c:v>1233</c:v>
                </c:pt>
                <c:pt idx="1">
                  <c:v>1757</c:v>
                </c:pt>
                <c:pt idx="2">
                  <c:v>1267</c:v>
                </c:pt>
                <c:pt idx="3">
                  <c:v>1164</c:v>
                </c:pt>
                <c:pt idx="4">
                  <c:v>1758</c:v>
                </c:pt>
                <c:pt idx="5">
                  <c:v>1596</c:v>
                </c:pt>
                <c:pt idx="6">
                  <c:v>3269</c:v>
                </c:pt>
                <c:pt idx="7">
                  <c:v>4554</c:v>
                </c:pt>
                <c:pt idx="8">
                  <c:v>5518</c:v>
                </c:pt>
                <c:pt idx="9">
                  <c:v>7614</c:v>
                </c:pt>
                <c:pt idx="10">
                  <c:v>3651</c:v>
                </c:pt>
                <c:pt idx="11">
                  <c:v>2478</c:v>
                </c:pt>
                <c:pt idx="12">
                  <c:v>2170</c:v>
                </c:pt>
                <c:pt idx="13">
                  <c:v>2316</c:v>
                </c:pt>
                <c:pt idx="14">
                  <c:v>2102</c:v>
                </c:pt>
                <c:pt idx="15">
                  <c:v>2635</c:v>
                </c:pt>
                <c:pt idx="16">
                  <c:v>1992</c:v>
                </c:pt>
                <c:pt idx="17">
                  <c:v>1811</c:v>
                </c:pt>
                <c:pt idx="18">
                  <c:v>1696</c:v>
                </c:pt>
                <c:pt idx="19">
                  <c:v>1724</c:v>
                </c:pt>
              </c:numCache>
            </c:numRef>
          </c:val>
          <c:smooth val="0"/>
        </c:ser>
        <c:marker val="1"/>
        <c:axId val="10130435"/>
        <c:axId val="24065052"/>
      </c:lineChart>
      <c:cat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0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8625"/>
          <c:w val="0.901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'床面積全国比'!$R$28</c:f>
              <c:strCache>
                <c:ptCount val="1"/>
                <c:pt idx="0">
                  <c:v>一戸建・長屋建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'床面積全国比'!$Q$29:$Q$48</c:f>
              <c:str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strCache>
            </c:strRef>
          </c:cat>
          <c:val>
            <c:numRef>
              <c:f>'床面積全国比'!$R$29:$R$48</c:f>
              <c:numCache>
                <c:ptCount val="20"/>
                <c:pt idx="0">
                  <c:v>13888</c:v>
                </c:pt>
                <c:pt idx="1">
                  <c:v>11803</c:v>
                </c:pt>
                <c:pt idx="2">
                  <c:v>12477</c:v>
                </c:pt>
                <c:pt idx="3">
                  <c:v>11558</c:v>
                </c:pt>
                <c:pt idx="4">
                  <c:v>11862</c:v>
                </c:pt>
                <c:pt idx="5">
                  <c:v>13877</c:v>
                </c:pt>
                <c:pt idx="6">
                  <c:v>13525</c:v>
                </c:pt>
                <c:pt idx="7">
                  <c:v>13790</c:v>
                </c:pt>
                <c:pt idx="8">
                  <c:v>14460</c:v>
                </c:pt>
                <c:pt idx="9">
                  <c:v>14186</c:v>
                </c:pt>
                <c:pt idx="10">
                  <c:v>13434</c:v>
                </c:pt>
                <c:pt idx="11">
                  <c:v>14941</c:v>
                </c:pt>
                <c:pt idx="12">
                  <c:v>15294</c:v>
                </c:pt>
                <c:pt idx="13">
                  <c:v>14029</c:v>
                </c:pt>
                <c:pt idx="14">
                  <c:v>17479</c:v>
                </c:pt>
                <c:pt idx="15">
                  <c:v>14137</c:v>
                </c:pt>
                <c:pt idx="16">
                  <c:v>12664</c:v>
                </c:pt>
                <c:pt idx="17">
                  <c:v>13734</c:v>
                </c:pt>
                <c:pt idx="18">
                  <c:v>13217</c:v>
                </c:pt>
                <c:pt idx="19">
                  <c:v>11353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'床面積全国比'!$S$28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'床面積全国比'!$S$29:$S$48</c:f>
            </c:numRef>
          </c:val>
          <c:smooth val="0"/>
        </c:ser>
        <c:ser>
          <c:idx val="3"/>
          <c:order val="2"/>
          <c:tx>
            <c:strRef>
              <c:f>'床面積全国比'!$T$28</c:f>
              <c:strCache>
                <c:ptCount val="1"/>
                <c:pt idx="0">
                  <c:v>共同建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'床面積全国比'!$Q$29:$Q$48</c:f>
              <c:strCache>
                <c:ptCount val="20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</c:strCache>
            </c:strRef>
          </c:cat>
          <c:val>
            <c:numRef>
              <c:f>'床面積全国比'!$T$29:$T$48</c:f>
              <c:numCache>
                <c:ptCount val="20"/>
                <c:pt idx="0">
                  <c:v>3458</c:v>
                </c:pt>
                <c:pt idx="1">
                  <c:v>3825</c:v>
                </c:pt>
                <c:pt idx="2">
                  <c:v>5125</c:v>
                </c:pt>
                <c:pt idx="3">
                  <c:v>7106</c:v>
                </c:pt>
                <c:pt idx="4">
                  <c:v>8030</c:v>
                </c:pt>
                <c:pt idx="5">
                  <c:v>9132</c:v>
                </c:pt>
                <c:pt idx="6">
                  <c:v>10255</c:v>
                </c:pt>
                <c:pt idx="7">
                  <c:v>13387</c:v>
                </c:pt>
                <c:pt idx="8">
                  <c:v>15676</c:v>
                </c:pt>
                <c:pt idx="9">
                  <c:v>14614</c:v>
                </c:pt>
                <c:pt idx="10">
                  <c:v>10217</c:v>
                </c:pt>
                <c:pt idx="11">
                  <c:v>8093</c:v>
                </c:pt>
                <c:pt idx="12">
                  <c:v>7342</c:v>
                </c:pt>
                <c:pt idx="13">
                  <c:v>8222</c:v>
                </c:pt>
                <c:pt idx="14">
                  <c:v>8705</c:v>
                </c:pt>
                <c:pt idx="15">
                  <c:v>8874</c:v>
                </c:pt>
                <c:pt idx="16">
                  <c:v>6703</c:v>
                </c:pt>
                <c:pt idx="17">
                  <c:v>5557</c:v>
                </c:pt>
                <c:pt idx="18">
                  <c:v>4840</c:v>
                </c:pt>
                <c:pt idx="19">
                  <c:v>5613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58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648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114300</xdr:rowOff>
    </xdr:from>
    <xdr:to>
      <xdr:col>9</xdr:col>
      <xdr:colOff>733425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42900" y="114300"/>
        <a:ext cx="81057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28</xdr:row>
      <xdr:rowOff>28575</xdr:rowOff>
    </xdr:from>
    <xdr:to>
      <xdr:col>9</xdr:col>
      <xdr:colOff>714375</xdr:colOff>
      <xdr:row>53</xdr:row>
      <xdr:rowOff>66675</xdr:rowOff>
    </xdr:to>
    <xdr:graphicFrame>
      <xdr:nvGraphicFramePr>
        <xdr:cNvPr id="2" name="Chart 2"/>
        <xdr:cNvGraphicFramePr/>
      </xdr:nvGraphicFramePr>
      <xdr:xfrm>
        <a:off x="371475" y="5095875"/>
        <a:ext cx="80581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54</xdr:row>
      <xdr:rowOff>95250</xdr:rowOff>
    </xdr:from>
    <xdr:to>
      <xdr:col>9</xdr:col>
      <xdr:colOff>685800</xdr:colOff>
      <xdr:row>80</xdr:row>
      <xdr:rowOff>47625</xdr:rowOff>
    </xdr:to>
    <xdr:graphicFrame>
      <xdr:nvGraphicFramePr>
        <xdr:cNvPr id="3" name="Chart 3"/>
        <xdr:cNvGraphicFramePr/>
      </xdr:nvGraphicFramePr>
      <xdr:xfrm>
        <a:off x="361950" y="9867900"/>
        <a:ext cx="80391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381000</xdr:colOff>
      <xdr:row>81</xdr:row>
      <xdr:rowOff>133350</xdr:rowOff>
    </xdr:from>
    <xdr:to>
      <xdr:col>9</xdr:col>
      <xdr:colOff>657225</xdr:colOff>
      <xdr:row>107</xdr:row>
      <xdr:rowOff>28575</xdr:rowOff>
    </xdr:to>
    <xdr:graphicFrame>
      <xdr:nvGraphicFramePr>
        <xdr:cNvPr id="4" name="Chart 4"/>
        <xdr:cNvGraphicFramePr/>
      </xdr:nvGraphicFramePr>
      <xdr:xfrm>
        <a:off x="381000" y="14792325"/>
        <a:ext cx="7991475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7"/>
  <sheetViews>
    <sheetView view="pageBreakPreview" zoomScaleSheetLayoutView="100" workbookViewId="0" topLeftCell="A1">
      <selection activeCell="A1" sqref="A1"/>
    </sheetView>
  </sheetViews>
  <sheetFormatPr defaultColWidth="11.25390625" defaultRowHeight="14.25" customHeight="1"/>
  <cols>
    <col min="1" max="1" width="1.625" style="0" customWidth="1"/>
    <col min="2" max="3" width="5.75390625" style="0" customWidth="1"/>
    <col min="4" max="4" width="13.625" style="83" hidden="1" customWidth="1"/>
    <col min="5" max="5" width="8.125" style="0" bestFit="1" customWidth="1"/>
    <col min="6" max="6" width="7.50390625" style="0" customWidth="1"/>
    <col min="7" max="7" width="7.00390625" style="0" hidden="1" customWidth="1"/>
    <col min="8" max="8" width="9.50390625" style="0" hidden="1" customWidth="1"/>
    <col min="9" max="9" width="8.00390625" style="0" customWidth="1"/>
    <col min="10" max="10" width="8.25390625" style="0" customWidth="1"/>
    <col min="11" max="11" width="6.375" style="0" hidden="1" customWidth="1"/>
    <col min="12" max="12" width="12.125" style="0" hidden="1" customWidth="1"/>
    <col min="13" max="13" width="8.125" style="0" bestFit="1" customWidth="1"/>
    <col min="14" max="14" width="8.125" style="0" customWidth="1"/>
    <col min="15" max="15" width="5.50390625" style="0" hidden="1" customWidth="1"/>
    <col min="16" max="16" width="7.25390625" style="0" hidden="1" customWidth="1"/>
    <col min="17" max="17" width="8.125" style="0" bestFit="1" customWidth="1"/>
    <col min="18" max="18" width="8.625" style="0" customWidth="1"/>
    <col min="19" max="19" width="6.375" style="0" hidden="1" customWidth="1"/>
    <col min="20" max="20" width="8.125" style="0" hidden="1" customWidth="1"/>
    <col min="21" max="22" width="8.125" style="0" bestFit="1" customWidth="1"/>
    <col min="23" max="23" width="9.00390625" style="0" customWidth="1"/>
    <col min="24" max="24" width="7.625" style="0" customWidth="1"/>
    <col min="25" max="25" width="6.25390625" style="0" customWidth="1"/>
  </cols>
  <sheetData>
    <row r="1" spans="2:23" ht="22.5" customHeight="1">
      <c r="B1" s="84"/>
      <c r="C1" s="84" t="s">
        <v>68</v>
      </c>
      <c r="R1" s="85" t="s">
        <v>69</v>
      </c>
      <c r="W1" s="85" t="s">
        <v>70</v>
      </c>
    </row>
    <row r="2" ht="5.25" customHeight="1" thickBot="1"/>
    <row r="3" spans="2:24" ht="15.75" customHeight="1">
      <c r="B3" s="86"/>
      <c r="C3" s="87"/>
      <c r="D3" s="86"/>
      <c r="E3" s="88" t="s">
        <v>71</v>
      </c>
      <c r="F3" s="89"/>
      <c r="G3" s="86"/>
      <c r="H3" s="87"/>
      <c r="I3" s="88" t="s">
        <v>72</v>
      </c>
      <c r="J3" s="89"/>
      <c r="K3" s="87"/>
      <c r="L3" s="87"/>
      <c r="M3" s="89"/>
      <c r="N3" s="89"/>
      <c r="O3" s="87"/>
      <c r="P3" s="87"/>
      <c r="Q3" s="89"/>
      <c r="R3" s="89"/>
      <c r="S3" s="87"/>
      <c r="T3" s="87"/>
      <c r="U3" s="89"/>
      <c r="V3" s="89"/>
      <c r="W3" s="88" t="s">
        <v>73</v>
      </c>
      <c r="X3" s="90"/>
    </row>
    <row r="4" spans="2:24" ht="15.75" customHeight="1">
      <c r="B4" s="186"/>
      <c r="C4" s="187"/>
      <c r="D4" s="186"/>
      <c r="E4" s="91"/>
      <c r="F4" s="92"/>
      <c r="G4" s="93"/>
      <c r="H4" s="93"/>
      <c r="I4" s="94" t="s">
        <v>32</v>
      </c>
      <c r="J4" s="95"/>
      <c r="K4" s="92"/>
      <c r="L4" s="93"/>
      <c r="M4" s="96" t="s">
        <v>34</v>
      </c>
      <c r="N4" s="95"/>
      <c r="O4" s="92"/>
      <c r="P4" s="93"/>
      <c r="Q4" s="96" t="s">
        <v>36</v>
      </c>
      <c r="R4" s="95"/>
      <c r="S4" s="92"/>
      <c r="T4" s="93"/>
      <c r="U4" s="96" t="s">
        <v>38</v>
      </c>
      <c r="V4" s="95"/>
      <c r="W4" s="354" t="s">
        <v>170</v>
      </c>
      <c r="X4" s="97"/>
    </row>
    <row r="5" spans="2:24" ht="15.75" customHeight="1">
      <c r="B5" s="186"/>
      <c r="C5" s="187"/>
      <c r="D5" s="186"/>
      <c r="E5" s="188" t="s">
        <v>74</v>
      </c>
      <c r="F5" s="189" t="s">
        <v>75</v>
      </c>
      <c r="G5" s="187"/>
      <c r="H5" s="187"/>
      <c r="I5" s="94" t="s">
        <v>74</v>
      </c>
      <c r="J5" s="96" t="s">
        <v>75</v>
      </c>
      <c r="K5" s="92"/>
      <c r="L5" s="92"/>
      <c r="M5" s="96" t="s">
        <v>74</v>
      </c>
      <c r="N5" s="96" t="s">
        <v>75</v>
      </c>
      <c r="O5" s="92"/>
      <c r="P5" s="92"/>
      <c r="Q5" s="96" t="s">
        <v>74</v>
      </c>
      <c r="R5" s="96" t="s">
        <v>75</v>
      </c>
      <c r="S5" s="92"/>
      <c r="T5" s="92"/>
      <c r="U5" s="96" t="s">
        <v>74</v>
      </c>
      <c r="V5" s="96" t="s">
        <v>75</v>
      </c>
      <c r="W5" s="355"/>
      <c r="X5" s="190" t="s">
        <v>41</v>
      </c>
    </row>
    <row r="6" spans="2:24" ht="15.75" customHeight="1" thickBot="1">
      <c r="B6" s="186"/>
      <c r="C6" s="187"/>
      <c r="D6" s="186"/>
      <c r="E6" s="186" t="s">
        <v>76</v>
      </c>
      <c r="F6" s="191" t="s">
        <v>77</v>
      </c>
      <c r="G6" s="187"/>
      <c r="H6" s="187"/>
      <c r="I6" s="186" t="s">
        <v>78</v>
      </c>
      <c r="J6" s="191" t="s">
        <v>79</v>
      </c>
      <c r="K6" s="191"/>
      <c r="L6" s="191"/>
      <c r="M6" s="191" t="s">
        <v>80</v>
      </c>
      <c r="N6" s="191" t="s">
        <v>81</v>
      </c>
      <c r="O6" s="191"/>
      <c r="P6" s="191"/>
      <c r="Q6" s="189" t="s">
        <v>82</v>
      </c>
      <c r="R6" s="189" t="s">
        <v>83</v>
      </c>
      <c r="S6" s="191"/>
      <c r="T6" s="191"/>
      <c r="U6" s="189" t="s">
        <v>84</v>
      </c>
      <c r="V6" s="189" t="s">
        <v>85</v>
      </c>
      <c r="W6" s="356"/>
      <c r="X6" s="190"/>
    </row>
    <row r="7" spans="2:24" ht="15.75" customHeight="1">
      <c r="B7" s="88" t="s">
        <v>47</v>
      </c>
      <c r="C7" s="89" t="s">
        <v>48</v>
      </c>
      <c r="D7" s="98">
        <f aca="true" t="shared" si="0" ref="D7:D23">H7+L7+P7+T7</f>
        <v>107853170</v>
      </c>
      <c r="E7" s="99">
        <f>D7/'床面積全国比'!D5</f>
        <v>93.64701193627849</v>
      </c>
      <c r="F7" s="100">
        <f>'床面積全国比'!I5/'床面積全国比'!F5</f>
        <v>98.78944174757281</v>
      </c>
      <c r="G7" s="86">
        <v>558002</v>
      </c>
      <c r="H7" s="86">
        <v>67029506</v>
      </c>
      <c r="I7" s="99">
        <f aca="true" t="shared" si="1" ref="I7:I23">H7/G7</f>
        <v>120.12413217156927</v>
      </c>
      <c r="J7" s="100">
        <f>'床面積全国比'!M5</f>
        <v>117.18467475192944</v>
      </c>
      <c r="K7" s="101">
        <v>303808</v>
      </c>
      <c r="L7" s="101">
        <v>16798505</v>
      </c>
      <c r="M7" s="100">
        <f aca="true" t="shared" si="2" ref="M7:M23">L7/K7</f>
        <v>55.29316212871287</v>
      </c>
      <c r="N7" s="100">
        <f>'床面積全国比'!P5</f>
        <v>53.643580181140116</v>
      </c>
      <c r="O7" s="101">
        <v>22877</v>
      </c>
      <c r="P7" s="101">
        <v>1977178</v>
      </c>
      <c r="Q7" s="100">
        <f aca="true" t="shared" si="3" ref="Q7:Q23">P7/O7</f>
        <v>86.42645451763781</v>
      </c>
      <c r="R7" s="100">
        <f>'床面積全国比'!S5</f>
        <v>86.71002132196162</v>
      </c>
      <c r="S7" s="101">
        <v>267012</v>
      </c>
      <c r="T7" s="101">
        <v>22047981</v>
      </c>
      <c r="U7" s="100">
        <f aca="true" t="shared" si="4" ref="U7:U23">T7/S7</f>
        <v>82.57299671924858</v>
      </c>
      <c r="V7" s="100">
        <f>'床面積全国比'!V5</f>
        <v>80.52949745083758</v>
      </c>
      <c r="W7" s="99">
        <f>'床面積全国比'!Y5</f>
        <v>108.78961870717903</v>
      </c>
      <c r="X7" s="102">
        <f>'床面積全国比'!AB5</f>
        <v>54.79128440366973</v>
      </c>
    </row>
    <row r="8" spans="2:24" ht="15.75" customHeight="1">
      <c r="B8" s="94" t="s">
        <v>47</v>
      </c>
      <c r="C8" s="95" t="s">
        <v>50</v>
      </c>
      <c r="D8" s="103">
        <f t="shared" si="0"/>
        <v>107637631</v>
      </c>
      <c r="E8" s="104">
        <f>D8/'床面積全国比'!D6</f>
        <v>93.91242412635704</v>
      </c>
      <c r="F8" s="105">
        <f>'床面積全国比'!I6/'床面積全国比'!F6</f>
        <v>99.83546638994581</v>
      </c>
      <c r="G8" s="91">
        <v>584182</v>
      </c>
      <c r="H8" s="91">
        <v>70923100</v>
      </c>
      <c r="I8" s="104">
        <f t="shared" si="1"/>
        <v>121.40582900534423</v>
      </c>
      <c r="J8" s="105">
        <f>'床面積全国比'!M6</f>
        <v>117.9410861966067</v>
      </c>
      <c r="K8" s="92">
        <v>315448</v>
      </c>
      <c r="L8" s="92">
        <v>16556829</v>
      </c>
      <c r="M8" s="105">
        <f t="shared" si="2"/>
        <v>52.48671413354975</v>
      </c>
      <c r="N8" s="105">
        <f>'床面積全国比'!P6</f>
        <v>53.35860706347246</v>
      </c>
      <c r="O8" s="92">
        <v>22878</v>
      </c>
      <c r="P8" s="92">
        <v>1875097</v>
      </c>
      <c r="Q8" s="105">
        <f t="shared" si="3"/>
        <v>81.96070460704607</v>
      </c>
      <c r="R8" s="105">
        <f>'床面積全国比'!S6</f>
        <v>88.3044776119403</v>
      </c>
      <c r="S8" s="92">
        <v>223641</v>
      </c>
      <c r="T8" s="92">
        <v>18282605</v>
      </c>
      <c r="U8" s="105">
        <f t="shared" si="4"/>
        <v>81.74979095961832</v>
      </c>
      <c r="V8" s="105">
        <f>'床面積全国比'!V6</f>
        <v>83.36090835360908</v>
      </c>
      <c r="W8" s="104">
        <f>'床面積全国比'!Y6</f>
        <v>111.10743087557604</v>
      </c>
      <c r="X8" s="106">
        <f>'床面積全国比'!AB6</f>
        <v>54.56506651243493</v>
      </c>
    </row>
    <row r="9" spans="2:24" ht="15.75" customHeight="1">
      <c r="B9" s="94" t="s">
        <v>47</v>
      </c>
      <c r="C9" s="95" t="s">
        <v>51</v>
      </c>
      <c r="D9" s="103">
        <f t="shared" si="0"/>
        <v>99442441</v>
      </c>
      <c r="E9" s="104">
        <f>D9/'床面積全国比'!D7</f>
        <v>87.47598823712589</v>
      </c>
      <c r="F9" s="105">
        <f>'床面積全国比'!I7/'床面積全国比'!F7</f>
        <v>95.75639877143588</v>
      </c>
      <c r="G9" s="91">
        <v>478833</v>
      </c>
      <c r="H9" s="91">
        <v>59383760</v>
      </c>
      <c r="I9" s="104">
        <f t="shared" si="1"/>
        <v>124.01768466250238</v>
      </c>
      <c r="J9" s="105">
        <f>'床面積全国比'!M7</f>
        <v>120.51437315553612</v>
      </c>
      <c r="K9" s="92">
        <v>394495</v>
      </c>
      <c r="L9" s="92">
        <v>19459912</v>
      </c>
      <c r="M9" s="105">
        <f t="shared" si="2"/>
        <v>49.32866576255719</v>
      </c>
      <c r="N9" s="105">
        <f>'床面積全国比'!P7</f>
        <v>53.38743109151047</v>
      </c>
      <c r="O9" s="92">
        <v>20204</v>
      </c>
      <c r="P9" s="92">
        <v>1690587</v>
      </c>
      <c r="Q9" s="105">
        <f t="shared" si="3"/>
        <v>83.67585626608593</v>
      </c>
      <c r="R9" s="105">
        <f>'床面積全国比'!S7</f>
        <v>103.66844919786097</v>
      </c>
      <c r="S9" s="92">
        <v>243265</v>
      </c>
      <c r="T9" s="92">
        <v>18908182</v>
      </c>
      <c r="U9" s="105">
        <f t="shared" si="4"/>
        <v>77.72668489096253</v>
      </c>
      <c r="V9" s="105">
        <f>'床面積全国比'!V7</f>
        <v>75.3540125213432</v>
      </c>
      <c r="W9" s="104">
        <f>'床面積全国比'!Y7</f>
        <v>109.7115987460815</v>
      </c>
      <c r="X9" s="106">
        <f>'床面積全国比'!AB7</f>
        <v>52.694117647058825</v>
      </c>
    </row>
    <row r="10" spans="2:24" ht="15.75" customHeight="1">
      <c r="B10" s="94" t="s">
        <v>47</v>
      </c>
      <c r="C10" s="95" t="s">
        <v>52</v>
      </c>
      <c r="D10" s="103">
        <f t="shared" si="0"/>
        <v>100227708</v>
      </c>
      <c r="E10" s="104">
        <f>D10/'床面積全国比'!D8</f>
        <v>84.41777774783075</v>
      </c>
      <c r="F10" s="105">
        <f>'床面積全国比'!I8/'床面積全国比'!F8</f>
        <v>90.56379956823088</v>
      </c>
      <c r="G10" s="91">
        <v>469879</v>
      </c>
      <c r="H10" s="91">
        <v>58892060</v>
      </c>
      <c r="I10" s="104">
        <f t="shared" si="1"/>
        <v>125.3345222919092</v>
      </c>
      <c r="J10" s="105">
        <f>'床面積全国比'!M8</f>
        <v>119.03726259289843</v>
      </c>
      <c r="K10" s="92">
        <v>464308</v>
      </c>
      <c r="L10" s="92">
        <v>21631274</v>
      </c>
      <c r="M10" s="105">
        <f t="shared" si="2"/>
        <v>46.58820007408875</v>
      </c>
      <c r="N10" s="105">
        <f>'床面積全国比'!P8</f>
        <v>49.534746026799624</v>
      </c>
      <c r="O10" s="92">
        <v>22094</v>
      </c>
      <c r="P10" s="92">
        <v>1928124</v>
      </c>
      <c r="Q10" s="105">
        <f t="shared" si="3"/>
        <v>87.26912283877977</v>
      </c>
      <c r="R10" s="105">
        <f>'床面積全国比'!S8</f>
        <v>73.4585152838428</v>
      </c>
      <c r="S10" s="92">
        <v>231001</v>
      </c>
      <c r="T10" s="92">
        <v>17776250</v>
      </c>
      <c r="U10" s="105">
        <f t="shared" si="4"/>
        <v>76.95313007302998</v>
      </c>
      <c r="V10" s="105">
        <f>'床面積全国比'!V8</f>
        <v>83.76874506708761</v>
      </c>
      <c r="W10" s="104">
        <f>'床面積全国比'!Y8</f>
        <v>108.35713713232347</v>
      </c>
      <c r="X10" s="106">
        <f>'床面積全国比'!AB8</f>
        <v>47.24526829268293</v>
      </c>
    </row>
    <row r="11" spans="2:24" ht="15.75" customHeight="1">
      <c r="B11" s="94" t="s">
        <v>47</v>
      </c>
      <c r="C11" s="95" t="s">
        <v>53</v>
      </c>
      <c r="D11" s="103">
        <f t="shared" si="0"/>
        <v>103131910</v>
      </c>
      <c r="E11" s="104">
        <f>D11/'床面積全国比'!D9</f>
        <v>83.43519633160528</v>
      </c>
      <c r="F11" s="105">
        <f>'床面積全国比'!I9/'床面積全国比'!F9</f>
        <v>86.17043506215174</v>
      </c>
      <c r="G11" s="91">
        <v>464697</v>
      </c>
      <c r="H11" s="91">
        <v>58991388</v>
      </c>
      <c r="I11" s="104">
        <f t="shared" si="1"/>
        <v>126.94591959922272</v>
      </c>
      <c r="J11" s="105">
        <f>'床面積全国比'!M9</f>
        <v>121.77769420866015</v>
      </c>
      <c r="K11" s="92">
        <v>527042</v>
      </c>
      <c r="L11" s="92">
        <v>24613044</v>
      </c>
      <c r="M11" s="105">
        <f t="shared" si="2"/>
        <v>46.700346461951796</v>
      </c>
      <c r="N11" s="105">
        <f>'床面積全国比'!P9</f>
        <v>45.338987309963564</v>
      </c>
      <c r="O11" s="92">
        <v>20315</v>
      </c>
      <c r="P11" s="92">
        <v>1792823</v>
      </c>
      <c r="Q11" s="105">
        <f t="shared" si="3"/>
        <v>88.25119369923702</v>
      </c>
      <c r="R11" s="105">
        <f>'床面積全国比'!S9</f>
        <v>74.2991452991453</v>
      </c>
      <c r="S11" s="92">
        <v>224018</v>
      </c>
      <c r="T11" s="92">
        <v>17734655</v>
      </c>
      <c r="U11" s="105">
        <f t="shared" si="4"/>
        <v>79.1662053942094</v>
      </c>
      <c r="V11" s="105">
        <f>'床面積全国比'!V9</f>
        <v>83.04209621993127</v>
      </c>
      <c r="W11" s="104">
        <f>'床面積全国比'!Y9</f>
        <v>111.49498183076656</v>
      </c>
      <c r="X11" s="106">
        <f>'床面積全国比'!AB9</f>
        <v>44.979735434843796</v>
      </c>
    </row>
    <row r="12" spans="2:24" ht="15.75" customHeight="1">
      <c r="B12" s="94" t="s">
        <v>47</v>
      </c>
      <c r="C12" s="95" t="s">
        <v>54</v>
      </c>
      <c r="D12" s="103">
        <f t="shared" si="0"/>
        <v>111004393</v>
      </c>
      <c r="E12" s="104">
        <f>D12/'床面積全国比'!D10</f>
        <v>81.34520071317132</v>
      </c>
      <c r="F12" s="105">
        <f>'床面積全国比'!I10/'床面積全国比'!F10</f>
        <v>87.92419062939875</v>
      </c>
      <c r="G12" s="91">
        <v>477050</v>
      </c>
      <c r="H12" s="91">
        <v>61513069</v>
      </c>
      <c r="I12" s="104">
        <f t="shared" si="1"/>
        <v>128.9446997170108</v>
      </c>
      <c r="J12" s="105">
        <f>'床面積全国比'!M10</f>
        <v>125.98885735309577</v>
      </c>
      <c r="K12" s="92">
        <v>645886</v>
      </c>
      <c r="L12" s="92">
        <v>29743761</v>
      </c>
      <c r="M12" s="105">
        <f t="shared" si="2"/>
        <v>46.05110034897799</v>
      </c>
      <c r="N12" s="105">
        <f>'床面積全国比'!P10</f>
        <v>47.60585932866801</v>
      </c>
      <c r="O12" s="92">
        <v>21518</v>
      </c>
      <c r="P12" s="92">
        <v>1867479</v>
      </c>
      <c r="Q12" s="105">
        <f t="shared" si="3"/>
        <v>86.7868296310066</v>
      </c>
      <c r="R12" s="105">
        <f>'床面積全国比'!S10</f>
        <v>73.87894736842105</v>
      </c>
      <c r="S12" s="92">
        <v>220155</v>
      </c>
      <c r="T12" s="92">
        <v>17880084</v>
      </c>
      <c r="U12" s="105">
        <f t="shared" si="4"/>
        <v>81.21588880561423</v>
      </c>
      <c r="V12" s="105">
        <f>'床面積全国比'!V10</f>
        <v>76.82252559726962</v>
      </c>
      <c r="W12" s="104">
        <f>'床面積全国比'!Y10</f>
        <v>114.86578991738324</v>
      </c>
      <c r="X12" s="106">
        <f>'床面積全国比'!AB10</f>
        <v>48.125778331257784</v>
      </c>
    </row>
    <row r="13" spans="2:24" ht="15.75" customHeight="1">
      <c r="B13" s="94" t="s">
        <v>47</v>
      </c>
      <c r="C13" s="95" t="s">
        <v>55</v>
      </c>
      <c r="D13" s="103">
        <f t="shared" si="0"/>
        <v>132526126</v>
      </c>
      <c r="E13" s="104">
        <f>D13/'床面積全国比'!D11</f>
        <v>79.1531541539748</v>
      </c>
      <c r="F13" s="105">
        <f>'床面積全国比'!I11/'床面積全国比'!F11</f>
        <v>88.342865835108</v>
      </c>
      <c r="G13" s="91">
        <v>546316</v>
      </c>
      <c r="H13" s="91">
        <v>71491758</v>
      </c>
      <c r="I13" s="104">
        <f t="shared" si="1"/>
        <v>130.86154899362273</v>
      </c>
      <c r="J13" s="105">
        <f>'床面積全国比'!M11</f>
        <v>127.28722038870553</v>
      </c>
      <c r="K13" s="92">
        <v>858726</v>
      </c>
      <c r="L13" s="92">
        <v>38596219</v>
      </c>
      <c r="M13" s="105">
        <f t="shared" si="2"/>
        <v>44.94590707629675</v>
      </c>
      <c r="N13" s="105">
        <f>'床面積全国比'!P11</f>
        <v>47.56375511795672</v>
      </c>
      <c r="O13" s="92">
        <v>22397</v>
      </c>
      <c r="P13" s="92">
        <v>1881734</v>
      </c>
      <c r="Q13" s="105">
        <f t="shared" si="3"/>
        <v>84.01723445104255</v>
      </c>
      <c r="R13" s="105">
        <f>'床面積全国比'!S11</f>
        <v>69.13765182186235</v>
      </c>
      <c r="S13" s="92">
        <v>246861</v>
      </c>
      <c r="T13" s="92">
        <v>20556415</v>
      </c>
      <c r="U13" s="105">
        <f t="shared" si="4"/>
        <v>83.27121335488393</v>
      </c>
      <c r="V13" s="105">
        <f>'床面積全国比'!V11</f>
        <v>87.2468671679198</v>
      </c>
      <c r="W13" s="104">
        <f>'床面積全国比'!Y11</f>
        <v>115.64869928658932</v>
      </c>
      <c r="X13" s="106">
        <f>'床面積全国比'!AB11</f>
        <v>46.84888304862024</v>
      </c>
    </row>
    <row r="14" spans="2:24" ht="15.75" customHeight="1">
      <c r="B14" s="94" t="s">
        <v>47</v>
      </c>
      <c r="C14" s="95" t="s">
        <v>56</v>
      </c>
      <c r="D14" s="103">
        <f t="shared" si="0"/>
        <v>134531157</v>
      </c>
      <c r="E14" s="104">
        <f>D14/'床面積全国比'!D12</f>
        <v>79.85732119070855</v>
      </c>
      <c r="F14" s="105">
        <f>'床面積全国比'!I12/'床面積全国比'!F12</f>
        <v>88.00513036164844</v>
      </c>
      <c r="G14" s="91">
        <v>508660</v>
      </c>
      <c r="H14" s="91">
        <v>66668283</v>
      </c>
      <c r="I14" s="104">
        <f t="shared" si="1"/>
        <v>131.06649431840523</v>
      </c>
      <c r="J14" s="105">
        <f>'床面積全国比'!M12</f>
        <v>127.17141015013355</v>
      </c>
      <c r="K14" s="92">
        <v>858665</v>
      </c>
      <c r="L14" s="92">
        <v>40403461</v>
      </c>
      <c r="M14" s="105">
        <f t="shared" si="2"/>
        <v>47.053811439851394</v>
      </c>
      <c r="N14" s="105">
        <f>'床面積全国比'!P12</f>
        <v>47.260291458355496</v>
      </c>
      <c r="O14" s="92">
        <v>24008</v>
      </c>
      <c r="P14" s="92">
        <v>1810634</v>
      </c>
      <c r="Q14" s="105">
        <f t="shared" si="3"/>
        <v>75.41794401866045</v>
      </c>
      <c r="R14" s="105">
        <f>'床面積全国比'!S12</f>
        <v>62.640316205533594</v>
      </c>
      <c r="S14" s="92">
        <v>293311</v>
      </c>
      <c r="T14" s="92">
        <v>25648779</v>
      </c>
      <c r="U14" s="105">
        <f t="shared" si="4"/>
        <v>87.445677114053</v>
      </c>
      <c r="V14" s="105">
        <f>'床面積全国比'!V12</f>
        <v>77.0633221168553</v>
      </c>
      <c r="W14" s="104">
        <f>'床面積全国比'!Y12</f>
        <v>116.94462107208872</v>
      </c>
      <c r="X14" s="106">
        <f>'床面積全国比'!AB12</f>
        <v>49.83773768893223</v>
      </c>
    </row>
    <row r="15" spans="2:24" ht="15.75" customHeight="1">
      <c r="B15" s="94" t="s">
        <v>57</v>
      </c>
      <c r="C15" s="95" t="s">
        <v>58</v>
      </c>
      <c r="D15" s="103">
        <f t="shared" si="0"/>
        <v>135029458</v>
      </c>
      <c r="E15" s="104">
        <f>D15/'床面積全国比'!D13</f>
        <v>81.21525527302822</v>
      </c>
      <c r="F15" s="105">
        <f>'床面積全国比'!I13/'床面積全国比'!F13</f>
        <v>83.86131655443941</v>
      </c>
      <c r="G15" s="91">
        <v>504228</v>
      </c>
      <c r="H15" s="91">
        <v>67240910</v>
      </c>
      <c r="I15" s="104">
        <f t="shared" si="1"/>
        <v>133.35417707862317</v>
      </c>
      <c r="J15" s="105">
        <f>'床面積全国比'!M13</f>
        <v>129.9549311194234</v>
      </c>
      <c r="K15" s="92">
        <v>871186</v>
      </c>
      <c r="L15" s="92">
        <v>37702217</v>
      </c>
      <c r="M15" s="105">
        <f t="shared" si="2"/>
        <v>43.27688576262704</v>
      </c>
      <c r="N15" s="105">
        <f>'床面積全国比'!P13</f>
        <v>42.9584140969163</v>
      </c>
      <c r="O15" s="92">
        <v>29193</v>
      </c>
      <c r="P15" s="92">
        <v>2166945</v>
      </c>
      <c r="Q15" s="105">
        <f t="shared" si="3"/>
        <v>74.2282396464906</v>
      </c>
      <c r="R15" s="105">
        <f>'床面積全国比'!S13</f>
        <v>56.19551282051282</v>
      </c>
      <c r="S15" s="92">
        <v>312005</v>
      </c>
      <c r="T15" s="92">
        <v>27919386</v>
      </c>
      <c r="U15" s="105">
        <f t="shared" si="4"/>
        <v>89.48377750356565</v>
      </c>
      <c r="V15" s="105">
        <f>'床面積全国比'!V13</f>
        <v>76.75713658322354</v>
      </c>
      <c r="W15" s="104">
        <f>'床面積全国比'!Y13</f>
        <v>121.20319071791153</v>
      </c>
      <c r="X15" s="106">
        <f>'床面積全国比'!AB13</f>
        <v>45.39530888175095</v>
      </c>
    </row>
    <row r="16" spans="2:24" ht="15.75" customHeight="1">
      <c r="B16" s="94" t="s">
        <v>57</v>
      </c>
      <c r="C16" s="95" t="s">
        <v>59</v>
      </c>
      <c r="D16" s="103">
        <f t="shared" si="0"/>
        <v>137489795</v>
      </c>
      <c r="E16" s="104">
        <f>D16/'床面積全国比'!D14</f>
        <v>80.53955254175334</v>
      </c>
      <c r="F16" s="105">
        <f>'床面積全国比'!I14/'床面積全国比'!F14</f>
        <v>80.86434828776214</v>
      </c>
      <c r="G16" s="91">
        <v>486527</v>
      </c>
      <c r="H16" s="91">
        <v>66326695</v>
      </c>
      <c r="I16" s="104">
        <f t="shared" si="1"/>
        <v>136.32685339148702</v>
      </c>
      <c r="J16" s="105">
        <f>'床面積全国比'!M14</f>
        <v>131.6990075132177</v>
      </c>
      <c r="K16" s="92">
        <v>806097</v>
      </c>
      <c r="L16" s="92">
        <v>36349689</v>
      </c>
      <c r="M16" s="105">
        <f t="shared" si="2"/>
        <v>45.09344284868943</v>
      </c>
      <c r="N16" s="105">
        <f>'床面積全国比'!P14</f>
        <v>41.59719131302279</v>
      </c>
      <c r="O16" s="92">
        <v>34885</v>
      </c>
      <c r="P16" s="92">
        <v>2547601</v>
      </c>
      <c r="Q16" s="105">
        <f t="shared" si="3"/>
        <v>73.02855095313171</v>
      </c>
      <c r="R16" s="105">
        <f>'床面積全国比'!S14</f>
        <v>44.41935483870968</v>
      </c>
      <c r="S16" s="92">
        <v>379600</v>
      </c>
      <c r="T16" s="92">
        <v>32265810</v>
      </c>
      <c r="U16" s="105">
        <f t="shared" si="4"/>
        <v>84.9994994731296</v>
      </c>
      <c r="V16" s="105">
        <f>'床面積全国比'!V14</f>
        <v>79.59876766944545</v>
      </c>
      <c r="W16" s="104">
        <f>'床面積全国比'!Y14</f>
        <v>121.1853388658368</v>
      </c>
      <c r="X16" s="106">
        <f>'床面積全国比'!AB14</f>
        <v>43.671089563664204</v>
      </c>
    </row>
    <row r="17" spans="2:24" ht="15.75" customHeight="1">
      <c r="B17" s="94" t="s">
        <v>57</v>
      </c>
      <c r="C17" s="95" t="s">
        <v>60</v>
      </c>
      <c r="D17" s="103">
        <f t="shared" si="0"/>
        <v>117218794</v>
      </c>
      <c r="E17" s="104">
        <f>D17/'床面積全国比'!D15</f>
        <v>85.553295098407</v>
      </c>
      <c r="F17" s="105">
        <f>'床面積全国比'!I15/'床面積全国比'!F15</f>
        <v>86.60576388888889</v>
      </c>
      <c r="G17" s="91">
        <v>440058</v>
      </c>
      <c r="H17" s="91">
        <v>60392310</v>
      </c>
      <c r="I17" s="104">
        <f t="shared" si="1"/>
        <v>137.23715964713742</v>
      </c>
      <c r="J17" s="105">
        <f>'床面積全国比'!M15</f>
        <v>134.16473114082171</v>
      </c>
      <c r="K17" s="92">
        <v>583924</v>
      </c>
      <c r="L17" s="92">
        <v>27360876</v>
      </c>
      <c r="M17" s="105">
        <f t="shared" si="2"/>
        <v>46.856912885923514</v>
      </c>
      <c r="N17" s="105">
        <f>'床面積全国比'!P15</f>
        <v>45.114433811802236</v>
      </c>
      <c r="O17" s="92">
        <v>41665</v>
      </c>
      <c r="P17" s="92">
        <v>2824237</v>
      </c>
      <c r="Q17" s="105">
        <f t="shared" si="3"/>
        <v>67.78439937597504</v>
      </c>
      <c r="R17" s="105">
        <f>'床面積全国比'!S15</f>
        <v>54.79162072767365</v>
      </c>
      <c r="S17" s="92">
        <v>304479</v>
      </c>
      <c r="T17" s="92">
        <v>26641371</v>
      </c>
      <c r="U17" s="105">
        <f t="shared" si="4"/>
        <v>87.49822155222527</v>
      </c>
      <c r="V17" s="105">
        <f>'床面積全国比'!V15</f>
        <v>81.05805095876018</v>
      </c>
      <c r="W17" s="104">
        <f>'床面積全国比'!Y15</f>
        <v>122.88763569716622</v>
      </c>
      <c r="X17" s="106">
        <f>'床面積全国比'!AB15</f>
        <v>51.38647871903654</v>
      </c>
    </row>
    <row r="18" spans="2:24" ht="15.75" customHeight="1">
      <c r="B18" s="94" t="s">
        <v>57</v>
      </c>
      <c r="C18" s="95" t="s">
        <v>61</v>
      </c>
      <c r="D18" s="103">
        <f t="shared" si="0"/>
        <v>120318352</v>
      </c>
      <c r="E18" s="104">
        <f>D18/'床面積全国比'!D16</f>
        <v>85.78298148425414</v>
      </c>
      <c r="F18" s="105">
        <f>'床面積全国比'!I16/'床面積全国比'!F16</f>
        <v>93.0948374275929</v>
      </c>
      <c r="G18" s="91">
        <v>477611</v>
      </c>
      <c r="H18" s="91">
        <v>65619763</v>
      </c>
      <c r="I18" s="104">
        <f t="shared" si="1"/>
        <v>137.3916492710595</v>
      </c>
      <c r="J18" s="105">
        <f>'床面積全国比'!M16</f>
        <v>136.53225342662705</v>
      </c>
      <c r="K18" s="92">
        <v>671989</v>
      </c>
      <c r="L18" s="92">
        <v>32582159</v>
      </c>
      <c r="M18" s="105">
        <f t="shared" si="2"/>
        <v>48.4861493268491</v>
      </c>
      <c r="N18" s="105">
        <f>'床面積全国比'!P16</f>
        <v>47.10810210876804</v>
      </c>
      <c r="O18" s="92">
        <v>35863</v>
      </c>
      <c r="P18" s="92">
        <v>2496425</v>
      </c>
      <c r="Q18" s="105">
        <f t="shared" si="3"/>
        <v>69.61004377770962</v>
      </c>
      <c r="R18" s="105">
        <f>'床面積全国比'!S16</f>
        <v>61.08438061041293</v>
      </c>
      <c r="S18" s="92">
        <v>217127</v>
      </c>
      <c r="T18" s="92">
        <v>19620005</v>
      </c>
      <c r="U18" s="105">
        <f t="shared" si="4"/>
        <v>90.36188497975839</v>
      </c>
      <c r="V18" s="105">
        <f>'床面積全国比'!V16</f>
        <v>87.3396329772665</v>
      </c>
      <c r="W18" s="104">
        <f>'床面積全国比'!Y16</f>
        <v>126.99612922435611</v>
      </c>
      <c r="X18" s="106">
        <f>'床面積全国比'!AB16</f>
        <v>48.519134775374376</v>
      </c>
    </row>
    <row r="19" spans="2:24" ht="15.75" customHeight="1">
      <c r="B19" s="94" t="s">
        <v>57</v>
      </c>
      <c r="C19" s="95" t="s">
        <v>62</v>
      </c>
      <c r="D19" s="103">
        <f t="shared" si="0"/>
        <v>131682650</v>
      </c>
      <c r="E19" s="104">
        <f>D19/'床面積全国比'!D17</f>
        <v>88.63435966194696</v>
      </c>
      <c r="F19" s="105">
        <f>'床面積全国比'!I17/'床面積全国比'!F17</f>
        <v>99.57554050533993</v>
      </c>
      <c r="G19" s="91">
        <v>531034</v>
      </c>
      <c r="H19" s="91">
        <v>72948657</v>
      </c>
      <c r="I19" s="104">
        <f t="shared" si="1"/>
        <v>137.37097248010485</v>
      </c>
      <c r="J19" s="105">
        <f>'床面積全国比'!M17</f>
        <v>135.75208867565556</v>
      </c>
      <c r="K19" s="92">
        <v>663608</v>
      </c>
      <c r="L19" s="92">
        <v>33430733</v>
      </c>
      <c r="M19" s="105">
        <f t="shared" si="2"/>
        <v>50.37723023230582</v>
      </c>
      <c r="N19" s="105">
        <f>'床面積全国比'!P17</f>
        <v>48.122230520288774</v>
      </c>
      <c r="O19" s="92">
        <v>31661</v>
      </c>
      <c r="P19" s="92">
        <v>2208819</v>
      </c>
      <c r="Q19" s="105">
        <f t="shared" si="3"/>
        <v>69.76466315024794</v>
      </c>
      <c r="R19" s="105">
        <f>'床面積全国比'!S17</f>
        <v>52.95150115473441</v>
      </c>
      <c r="S19" s="92">
        <v>259381</v>
      </c>
      <c r="T19" s="92">
        <v>23094441</v>
      </c>
      <c r="U19" s="105">
        <f t="shared" si="4"/>
        <v>89.03674902942004</v>
      </c>
      <c r="V19" s="105">
        <f>'床面積全国比'!V17</f>
        <v>98.05246166263116</v>
      </c>
      <c r="W19" s="104">
        <f>'床面積全国比'!Y17</f>
        <v>127.73455591995182</v>
      </c>
      <c r="X19" s="106">
        <f>'床面積全国比'!AB17</f>
        <v>47.589398245397255</v>
      </c>
    </row>
    <row r="20" spans="2:24" ht="15.75" customHeight="1">
      <c r="B20" s="94" t="s">
        <v>57</v>
      </c>
      <c r="C20" s="95" t="s">
        <v>63</v>
      </c>
      <c r="D20" s="103">
        <f t="shared" si="0"/>
        <v>145580905</v>
      </c>
      <c r="E20" s="104">
        <f>D20/'床面積全国比'!D18</f>
        <v>92.7118099515237</v>
      </c>
      <c r="F20" s="105">
        <f>'床面積全国比'!I18/'床面積全国比'!F18</f>
        <v>104.74823290333981</v>
      </c>
      <c r="G20" s="91">
        <v>573173</v>
      </c>
      <c r="H20" s="91">
        <v>79219709</v>
      </c>
      <c r="I20" s="104">
        <f t="shared" si="1"/>
        <v>138.21256235028517</v>
      </c>
      <c r="J20" s="105">
        <f>'床面積全国比'!M18</f>
        <v>138.13302244704394</v>
      </c>
      <c r="K20" s="92">
        <v>595812</v>
      </c>
      <c r="L20" s="92">
        <v>31207315</v>
      </c>
      <c r="M20" s="105">
        <f t="shared" si="2"/>
        <v>52.37778863131323</v>
      </c>
      <c r="N20" s="105">
        <f>'床面積全国比'!P18</f>
        <v>50.40488466757123</v>
      </c>
      <c r="O20" s="92">
        <v>27631</v>
      </c>
      <c r="P20" s="92">
        <v>2025050</v>
      </c>
      <c r="Q20" s="105">
        <f t="shared" si="3"/>
        <v>73.28905938981579</v>
      </c>
      <c r="R20" s="105">
        <f>'床面積全国比'!S18</f>
        <v>67.490990990991</v>
      </c>
      <c r="S20" s="92">
        <v>373636</v>
      </c>
      <c r="T20" s="92">
        <v>33128831</v>
      </c>
      <c r="U20" s="105">
        <f t="shared" si="4"/>
        <v>88.66605733922856</v>
      </c>
      <c r="V20" s="105">
        <f>'床面積全国比'!V18</f>
        <v>102.29124423963134</v>
      </c>
      <c r="W20" s="104">
        <f>'床面積全国比'!Y18</f>
        <v>130.83862952791944</v>
      </c>
      <c r="X20" s="106">
        <f>'床面積全国比'!AB18</f>
        <v>50.39975483519477</v>
      </c>
    </row>
    <row r="21" spans="2:24" ht="15.75" customHeight="1">
      <c r="B21" s="94" t="s">
        <v>57</v>
      </c>
      <c r="C21" s="95" t="s">
        <v>64</v>
      </c>
      <c r="D21" s="103">
        <f t="shared" si="0"/>
        <v>136524222</v>
      </c>
      <c r="E21" s="104">
        <f>D21/'床面積全国比'!D19</f>
        <v>92.85277590744934</v>
      </c>
      <c r="F21" s="105">
        <f>'床面積全国比'!I19/'床面積全国比'!F19</f>
        <v>99.71124893263224</v>
      </c>
      <c r="G21" s="91">
        <v>537680</v>
      </c>
      <c r="H21" s="91">
        <v>73734577</v>
      </c>
      <c r="I21" s="104">
        <f t="shared" si="1"/>
        <v>137.13468419877995</v>
      </c>
      <c r="J21" s="105">
        <f>'床面積全国比'!M19</f>
        <v>137.0468546637744</v>
      </c>
      <c r="K21" s="92">
        <v>553946</v>
      </c>
      <c r="L21" s="92">
        <v>29161924</v>
      </c>
      <c r="M21" s="105">
        <f t="shared" si="2"/>
        <v>52.64398334855744</v>
      </c>
      <c r="N21" s="105">
        <f>'床面積全国比'!P19</f>
        <v>48.1231704291739</v>
      </c>
      <c r="O21" s="92">
        <v>26053</v>
      </c>
      <c r="P21" s="92">
        <v>1806196</v>
      </c>
      <c r="Q21" s="105">
        <f t="shared" si="3"/>
        <v>69.32775496104095</v>
      </c>
      <c r="R21" s="105">
        <f>'床面積全国比'!S19</f>
        <v>44.39942528735632</v>
      </c>
      <c r="S21" s="92">
        <v>352651</v>
      </c>
      <c r="T21" s="92">
        <v>31821525</v>
      </c>
      <c r="U21" s="105">
        <f t="shared" si="4"/>
        <v>90.23517585374776</v>
      </c>
      <c r="V21" s="105">
        <f>'床面積全国比'!V19</f>
        <v>101.8091537132988</v>
      </c>
      <c r="W21" s="104">
        <f>'床面積全国比'!Y19</f>
        <v>129.6626274146411</v>
      </c>
      <c r="X21" s="106">
        <f>'床面積全国比'!AB19</f>
        <v>48.60593529554853</v>
      </c>
    </row>
    <row r="22" spans="2:24" ht="15.75" customHeight="1">
      <c r="B22" s="94" t="s">
        <v>57</v>
      </c>
      <c r="C22" s="95" t="s">
        <v>65</v>
      </c>
      <c r="D22" s="103">
        <f t="shared" si="0"/>
        <v>157898956</v>
      </c>
      <c r="E22" s="104">
        <f>D22/'床面積全国比'!D20</f>
        <v>96.08849449815185</v>
      </c>
      <c r="F22" s="105">
        <f>'床面積全国比'!I20/'床面積全国比'!F20</f>
        <v>103.74423311946227</v>
      </c>
      <c r="G22" s="91">
        <v>643546</v>
      </c>
      <c r="H22" s="91">
        <v>90628623</v>
      </c>
      <c r="I22" s="104">
        <f t="shared" si="1"/>
        <v>140.82695409496756</v>
      </c>
      <c r="J22" s="105">
        <f>'床面積全国比'!M20</f>
        <v>138.47087279416775</v>
      </c>
      <c r="K22" s="92">
        <v>622719</v>
      </c>
      <c r="L22" s="92">
        <v>32878867</v>
      </c>
      <c r="M22" s="105">
        <f t="shared" si="2"/>
        <v>52.79888199974627</v>
      </c>
      <c r="N22" s="105">
        <f>'床面積全国比'!P20</f>
        <v>49.41179044077436</v>
      </c>
      <c r="O22" s="92">
        <v>26997</v>
      </c>
      <c r="P22" s="92">
        <v>1899976</v>
      </c>
      <c r="Q22" s="105">
        <f t="shared" si="3"/>
        <v>70.37730118161276</v>
      </c>
      <c r="R22" s="105">
        <f>'床面積全国比'!S20</f>
        <v>64.47328244274809</v>
      </c>
      <c r="S22" s="92">
        <v>350004</v>
      </c>
      <c r="T22" s="92">
        <v>32491490</v>
      </c>
      <c r="U22" s="105">
        <f t="shared" si="4"/>
        <v>92.8317676369413</v>
      </c>
      <c r="V22" s="105">
        <f>'床面積全国比'!V20</f>
        <v>102.4919124643197</v>
      </c>
      <c r="W22" s="104">
        <f>'床面積全国比'!Y20</f>
        <v>130.9266548429544</v>
      </c>
      <c r="X22" s="106">
        <f>'床面積全国比'!AB20</f>
        <v>49.16392877656519</v>
      </c>
    </row>
    <row r="23" spans="2:24" ht="15.75" customHeight="1">
      <c r="B23" s="94" t="s">
        <v>57</v>
      </c>
      <c r="C23" s="95" t="s">
        <v>24</v>
      </c>
      <c r="D23" s="103">
        <f t="shared" si="0"/>
        <v>129180746</v>
      </c>
      <c r="E23" s="104">
        <f>D23/'床面積全国比'!D21</f>
        <v>93.13586308429475</v>
      </c>
      <c r="F23" s="105">
        <f>'床面積全国比'!I21/'床面積全国比'!F21</f>
        <v>96.09564990656642</v>
      </c>
      <c r="G23" s="91">
        <v>478741</v>
      </c>
      <c r="H23" s="91">
        <v>66808356</v>
      </c>
      <c r="I23" s="104">
        <f t="shared" si="1"/>
        <v>139.550103291759</v>
      </c>
      <c r="J23" s="105">
        <f>'床面積全国比'!M21</f>
        <v>135.12188117034643</v>
      </c>
      <c r="K23" s="92">
        <v>531220</v>
      </c>
      <c r="L23" s="92">
        <v>27896182</v>
      </c>
      <c r="M23" s="105">
        <f t="shared" si="2"/>
        <v>52.51342569933361</v>
      </c>
      <c r="N23" s="105">
        <f>'床面積全国比'!P21</f>
        <v>48.55857253685027</v>
      </c>
      <c r="O23" s="92">
        <v>23617</v>
      </c>
      <c r="P23" s="92">
        <v>1698837</v>
      </c>
      <c r="Q23" s="105">
        <f t="shared" si="3"/>
        <v>71.93280264216455</v>
      </c>
      <c r="R23" s="105">
        <f>'床面積全国比'!S21</f>
        <v>54.38388625592417</v>
      </c>
      <c r="S23" s="92">
        <v>353436</v>
      </c>
      <c r="T23" s="92">
        <v>32777371</v>
      </c>
      <c r="U23" s="105">
        <f t="shared" si="4"/>
        <v>92.73919747846853</v>
      </c>
      <c r="V23" s="105">
        <f>'床面積全国比'!V21</f>
        <v>97.19544592030361</v>
      </c>
      <c r="W23" s="104">
        <f>'床面積全国比'!Y21</f>
        <v>125.67871542760133</v>
      </c>
      <c r="X23" s="106">
        <f>'床面積全国比'!AB21</f>
        <v>48.96743295019157</v>
      </c>
    </row>
    <row r="24" spans="2:24" ht="15.75" customHeight="1">
      <c r="B24" s="94" t="s">
        <v>57</v>
      </c>
      <c r="C24" s="95" t="s">
        <v>66</v>
      </c>
      <c r="D24" s="103">
        <f>H24+L24+P24+T24</f>
        <v>111762210</v>
      </c>
      <c r="E24" s="104">
        <f>D24/'床面積全国比'!D22</f>
        <v>93.26769284692</v>
      </c>
      <c r="F24" s="105">
        <f>'床面積全国比'!I22/'床面積全国比'!F22</f>
        <v>99.49806371663138</v>
      </c>
      <c r="G24" s="91">
        <v>430952</v>
      </c>
      <c r="H24" s="91">
        <v>59872798</v>
      </c>
      <c r="I24" s="104">
        <f>H24/G24</f>
        <v>138.93147728749375</v>
      </c>
      <c r="J24" s="105">
        <f>'床面積全国比'!M22</f>
        <v>134.6680619098608</v>
      </c>
      <c r="K24" s="92">
        <v>457003</v>
      </c>
      <c r="L24" s="92">
        <v>23509354</v>
      </c>
      <c r="M24" s="105">
        <f>L24/K24</f>
        <v>51.44245004956204</v>
      </c>
      <c r="N24" s="105">
        <f>'床面積全国比'!P22</f>
        <v>49.98728256102909</v>
      </c>
      <c r="O24" s="92">
        <v>17313</v>
      </c>
      <c r="P24" s="92">
        <v>1299350</v>
      </c>
      <c r="Q24" s="105">
        <f>P24/O24</f>
        <v>75.05054005660486</v>
      </c>
      <c r="R24" s="105">
        <f>'床面積全国比'!S22</f>
        <v>75.01149425287356</v>
      </c>
      <c r="S24" s="92">
        <v>293027</v>
      </c>
      <c r="T24" s="92">
        <v>27080708</v>
      </c>
      <c r="U24" s="105">
        <f>T24/S24</f>
        <v>92.41710832107621</v>
      </c>
      <c r="V24" s="105">
        <f>'床面積全国比'!V22</f>
        <v>91.36194779116465</v>
      </c>
      <c r="W24" s="104">
        <f>'床面積全国比'!Y22</f>
        <v>126.07288376500316</v>
      </c>
      <c r="X24" s="106">
        <f>'床面積全国比'!AB22</f>
        <v>49.29016858123229</v>
      </c>
    </row>
    <row r="25" spans="2:24" ht="15.75" customHeight="1">
      <c r="B25" s="162" t="s">
        <v>139</v>
      </c>
      <c r="C25" s="163" t="s">
        <v>140</v>
      </c>
      <c r="D25" s="103">
        <f>H25+L25+P25+T25</f>
        <v>117934337</v>
      </c>
      <c r="E25" s="104">
        <f>D25/'床面積全国比'!D23</f>
        <v>97.09718417817868</v>
      </c>
      <c r="F25" s="105">
        <f>'床面積全国比'!I23/'床面積全国比'!F23</f>
        <v>104.48260847027112</v>
      </c>
      <c r="G25" s="91">
        <v>475002</v>
      </c>
      <c r="H25" s="91">
        <v>66148796</v>
      </c>
      <c r="I25" s="104">
        <f>H25/G25</f>
        <v>139.26003679984504</v>
      </c>
      <c r="J25" s="105">
        <f>'床面積全国比'!M23</f>
        <v>136.07724668814893</v>
      </c>
      <c r="K25" s="92">
        <v>424250</v>
      </c>
      <c r="L25" s="92">
        <v>22254582</v>
      </c>
      <c r="M25" s="105">
        <f>L25/K25</f>
        <v>52.45629228049499</v>
      </c>
      <c r="N25" s="105">
        <f>'床面積全国比'!P23</f>
        <v>50.53992770292474</v>
      </c>
      <c r="O25" s="92">
        <v>12632</v>
      </c>
      <c r="P25" s="92">
        <v>881452</v>
      </c>
      <c r="Q25" s="105">
        <f>P25/O25</f>
        <v>69.77929069031032</v>
      </c>
      <c r="R25" s="105">
        <f>'床面積全国比'!S23</f>
        <v>50.97747747747748</v>
      </c>
      <c r="S25" s="92">
        <v>302717</v>
      </c>
      <c r="T25" s="92">
        <v>28649507</v>
      </c>
      <c r="U25" s="105">
        <f>T25/S25</f>
        <v>94.64122266010828</v>
      </c>
      <c r="V25" s="105">
        <f>'床面積全国比'!V23</f>
        <v>97.41358365543898</v>
      </c>
      <c r="W25" s="104">
        <f>'床面積全国比'!Y23</f>
        <v>126.60645114314839</v>
      </c>
      <c r="X25" s="106">
        <f>'床面積全国比'!AB23</f>
        <v>49.80403095195249</v>
      </c>
    </row>
    <row r="26" spans="2:24" ht="15.75" customHeight="1">
      <c r="B26" s="162" t="s">
        <v>139</v>
      </c>
      <c r="C26" s="322" t="s">
        <v>166</v>
      </c>
      <c r="D26" s="103">
        <f>H26+L26+P26+T26</f>
        <v>119878589</v>
      </c>
      <c r="E26" s="104">
        <f>D26/'床面積全国比'!D24</f>
        <v>97.47470937347288</v>
      </c>
      <c r="F26" s="105">
        <f>'床面積全国比'!I24/'床面積全国比'!F24</f>
        <v>105.92795037935427</v>
      </c>
      <c r="G26" s="91">
        <v>451522</v>
      </c>
      <c r="H26" s="91">
        <v>63009063</v>
      </c>
      <c r="I26" s="104">
        <f>H26/G26</f>
        <v>139.5481571219121</v>
      </c>
      <c r="J26" s="105">
        <f>'床面積全国比'!M24</f>
        <v>134.68982259570495</v>
      </c>
      <c r="K26" s="92">
        <v>521332</v>
      </c>
      <c r="L26" s="92">
        <v>22526477</v>
      </c>
      <c r="M26" s="105">
        <f>L26/K26</f>
        <v>43.209465369476646</v>
      </c>
      <c r="N26" s="105">
        <f>'床面積全国比'!P24</f>
        <v>52.297015198681564</v>
      </c>
      <c r="O26" s="92">
        <v>11698</v>
      </c>
      <c r="P26" s="92">
        <v>823162</v>
      </c>
      <c r="Q26" s="105">
        <f>P26/O26</f>
        <v>70.36775517182424</v>
      </c>
      <c r="R26" s="105">
        <f>'床面積全国比'!S24</f>
        <v>59.084210526315786</v>
      </c>
      <c r="S26" s="92">
        <v>345291</v>
      </c>
      <c r="T26" s="92">
        <v>33519887</v>
      </c>
      <c r="U26" s="105">
        <f>T26/S26</f>
        <v>97.07721023716228</v>
      </c>
      <c r="V26" s="105">
        <f>'床面積全国比'!V24</f>
        <v>102.23643867924528</v>
      </c>
      <c r="W26" s="104">
        <f>'床面積全国比'!Y24</f>
        <v>125.48687296663388</v>
      </c>
      <c r="X26" s="106">
        <f>'床面積全国比'!AB24</f>
        <v>52.51673553719008</v>
      </c>
    </row>
    <row r="27" spans="2:24" ht="15.75" customHeight="1" thickBot="1">
      <c r="B27" s="137" t="s">
        <v>139</v>
      </c>
      <c r="C27" s="138" t="s">
        <v>182</v>
      </c>
      <c r="D27" s="192">
        <f>H27+L27+P27+T27</f>
        <v>109836421</v>
      </c>
      <c r="E27" s="107">
        <f>D27/'床面積全国比'!D25</f>
        <v>93.56874596416262</v>
      </c>
      <c r="F27" s="108">
        <f>'床面積全国比'!I25/'床面積全国比'!F25</f>
        <v>96.89402334079925</v>
      </c>
      <c r="G27" s="109">
        <v>386814</v>
      </c>
      <c r="H27" s="109">
        <v>53090215</v>
      </c>
      <c r="I27" s="107">
        <f>H27/G27</f>
        <v>137.24998319605805</v>
      </c>
      <c r="J27" s="108">
        <v>134.01421414423862</v>
      </c>
      <c r="K27" s="110">
        <v>438312</v>
      </c>
      <c r="L27" s="110">
        <v>22744895</v>
      </c>
      <c r="M27" s="108">
        <f>L27/K27</f>
        <v>51.892019839748855</v>
      </c>
      <c r="N27" s="108">
        <v>48.855030487804875</v>
      </c>
      <c r="O27" s="110">
        <v>9767</v>
      </c>
      <c r="P27" s="110">
        <v>705486</v>
      </c>
      <c r="Q27" s="108">
        <f>P27/O27</f>
        <v>72.23159619125627</v>
      </c>
      <c r="R27" s="108">
        <v>53.525252525252526</v>
      </c>
      <c r="S27" s="110">
        <v>338965</v>
      </c>
      <c r="T27" s="110">
        <v>33295825</v>
      </c>
      <c r="U27" s="108">
        <f>T27/S27</f>
        <v>98.22791438644107</v>
      </c>
      <c r="V27" s="108">
        <v>97.37354988399072</v>
      </c>
      <c r="W27" s="107">
        <v>121.78666431780147</v>
      </c>
      <c r="X27" s="193">
        <v>46.545519330126496</v>
      </c>
    </row>
  </sheetData>
  <mergeCells count="1">
    <mergeCell ref="W4:W6"/>
  </mergeCells>
  <printOptions/>
  <pageMargins left="0.25" right="0.28" top="1" bottom="0.55" header="0.512" footer="0.512"/>
  <pageSetup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8"/>
  <sheetViews>
    <sheetView view="pageBreakPreview" zoomScaleSheetLayoutView="100" workbookViewId="0" topLeftCell="A1">
      <selection activeCell="A1" sqref="A1"/>
    </sheetView>
  </sheetViews>
  <sheetFormatPr defaultColWidth="11.25390625" defaultRowHeight="14.25" customHeight="1"/>
  <cols>
    <col min="1" max="1" width="1.75390625" style="0" customWidth="1"/>
    <col min="2" max="2" width="4.625" style="0" customWidth="1"/>
    <col min="3" max="3" width="4.875" style="0" customWidth="1"/>
    <col min="4" max="4" width="8.125" style="39" customWidth="1"/>
    <col min="5" max="5" width="6.125" style="40" customWidth="1"/>
    <col min="6" max="6" width="7.375" style="39" customWidth="1"/>
    <col min="7" max="7" width="5.625" style="40" customWidth="1"/>
    <col min="8" max="8" width="7.125" style="0" customWidth="1"/>
    <col min="9" max="9" width="8.375" style="39" customWidth="1"/>
    <col min="10" max="10" width="6.375" style="40" customWidth="1"/>
    <col min="11" max="11" width="7.375" style="39" customWidth="1"/>
    <col min="12" max="12" width="7.875" style="39" customWidth="1"/>
    <col min="13" max="13" width="6.875" style="0" hidden="1" customWidth="1"/>
    <col min="14" max="14" width="6.125" style="39" bestFit="1" customWidth="1"/>
    <col min="15" max="15" width="7.00390625" style="39" customWidth="1"/>
    <col min="16" max="16" width="4.50390625" style="0" hidden="1" customWidth="1"/>
    <col min="17" max="17" width="6.375" style="0" customWidth="1"/>
    <col min="18" max="18" width="6.50390625" style="39" customWidth="1"/>
    <col min="19" max="19" width="3.875" style="0" hidden="1" customWidth="1"/>
    <col min="20" max="20" width="6.125" style="39" customWidth="1"/>
    <col min="21" max="21" width="7.00390625" style="39" customWidth="1"/>
    <col min="22" max="22" width="2.375" style="0" hidden="1" customWidth="1"/>
    <col min="23" max="23" width="6.875" style="39" customWidth="1"/>
    <col min="24" max="24" width="8.25390625" style="39" customWidth="1"/>
    <col min="25" max="25" width="3.875" style="0" hidden="1" customWidth="1"/>
    <col min="26" max="26" width="7.25390625" style="39" customWidth="1"/>
    <col min="27" max="27" width="7.00390625" style="39" customWidth="1"/>
    <col min="28" max="28" width="3.75390625" style="0" hidden="1" customWidth="1"/>
    <col min="29" max="30" width="6.75390625" style="0" bestFit="1" customWidth="1"/>
    <col min="31" max="31" width="1.37890625" style="0" customWidth="1"/>
  </cols>
  <sheetData>
    <row r="1" spans="4:27" s="176" customFormat="1" ht="18" customHeight="1" thickBot="1">
      <c r="D1" s="181"/>
      <c r="E1" s="182"/>
      <c r="F1" s="181"/>
      <c r="G1" s="183"/>
      <c r="I1" s="184" t="s">
        <v>28</v>
      </c>
      <c r="J1" s="182"/>
      <c r="K1" s="181"/>
      <c r="L1" s="181"/>
      <c r="N1" s="181"/>
      <c r="O1" s="181"/>
      <c r="R1" s="181"/>
      <c r="T1" s="181"/>
      <c r="U1" s="181"/>
      <c r="W1" s="181"/>
      <c r="X1" s="181"/>
      <c r="Z1" s="181"/>
      <c r="AA1" s="185" t="s">
        <v>1</v>
      </c>
    </row>
    <row r="2" spans="2:30" ht="15.75" customHeight="1">
      <c r="B2" s="41"/>
      <c r="C2" s="42"/>
      <c r="D2" s="43"/>
      <c r="E2" s="44"/>
      <c r="F2" s="357" t="s">
        <v>161</v>
      </c>
      <c r="G2" s="358"/>
      <c r="H2" s="358"/>
      <c r="I2" s="358"/>
      <c r="J2" s="359"/>
      <c r="K2" s="357" t="s">
        <v>151</v>
      </c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42"/>
      <c r="W2" s="357" t="s">
        <v>160</v>
      </c>
      <c r="X2" s="358"/>
      <c r="Y2" s="358"/>
      <c r="Z2" s="358"/>
      <c r="AA2" s="359"/>
      <c r="AB2" s="41"/>
      <c r="AC2" s="362" t="s">
        <v>29</v>
      </c>
      <c r="AD2" s="363"/>
    </row>
    <row r="3" spans="2:30" ht="15.75" customHeight="1">
      <c r="B3" s="47"/>
      <c r="C3" s="48" t="s">
        <v>30</v>
      </c>
      <c r="D3" s="49" t="s">
        <v>31</v>
      </c>
      <c r="E3" s="50"/>
      <c r="F3" s="51" t="s">
        <v>4</v>
      </c>
      <c r="G3" s="52"/>
      <c r="H3" s="53"/>
      <c r="I3" s="54" t="s">
        <v>15</v>
      </c>
      <c r="J3" s="52"/>
      <c r="K3" s="51" t="s">
        <v>32</v>
      </c>
      <c r="L3" s="55"/>
      <c r="M3" s="53" t="s">
        <v>33</v>
      </c>
      <c r="N3" s="54" t="s">
        <v>34</v>
      </c>
      <c r="O3" s="55"/>
      <c r="P3" s="53" t="s">
        <v>35</v>
      </c>
      <c r="Q3" s="56" t="s">
        <v>36</v>
      </c>
      <c r="R3" s="55"/>
      <c r="S3" s="53" t="s">
        <v>37</v>
      </c>
      <c r="T3" s="54" t="s">
        <v>38</v>
      </c>
      <c r="U3" s="55"/>
      <c r="V3" s="53" t="s">
        <v>39</v>
      </c>
      <c r="W3" s="360" t="s">
        <v>149</v>
      </c>
      <c r="X3" s="361"/>
      <c r="Y3" s="56" t="s">
        <v>40</v>
      </c>
      <c r="Z3" s="54" t="s">
        <v>41</v>
      </c>
      <c r="AA3" s="55"/>
      <c r="AB3" s="57" t="s">
        <v>42</v>
      </c>
      <c r="AC3" s="57" t="s">
        <v>9</v>
      </c>
      <c r="AD3" s="58" t="s">
        <v>10</v>
      </c>
    </row>
    <row r="4" spans="2:30" ht="15.75" customHeight="1" thickBot="1">
      <c r="B4" s="47"/>
      <c r="D4" s="59" t="s">
        <v>14</v>
      </c>
      <c r="E4" s="60" t="s">
        <v>12</v>
      </c>
      <c r="F4" s="51" t="s">
        <v>14</v>
      </c>
      <c r="G4" s="60" t="s">
        <v>12</v>
      </c>
      <c r="H4" s="56" t="s">
        <v>43</v>
      </c>
      <c r="I4" s="54" t="s">
        <v>13</v>
      </c>
      <c r="J4" s="60" t="s">
        <v>12</v>
      </c>
      <c r="K4" s="51" t="s">
        <v>14</v>
      </c>
      <c r="L4" s="54" t="s">
        <v>15</v>
      </c>
      <c r="M4" s="56" t="s">
        <v>44</v>
      </c>
      <c r="N4" s="54" t="s">
        <v>14</v>
      </c>
      <c r="O4" s="54" t="s">
        <v>15</v>
      </c>
      <c r="P4" s="56" t="s">
        <v>44</v>
      </c>
      <c r="Q4" s="56" t="s">
        <v>14</v>
      </c>
      <c r="R4" s="54" t="s">
        <v>15</v>
      </c>
      <c r="S4" s="56" t="s">
        <v>44</v>
      </c>
      <c r="T4" s="54" t="s">
        <v>14</v>
      </c>
      <c r="U4" s="54" t="s">
        <v>15</v>
      </c>
      <c r="V4" s="56" t="s">
        <v>44</v>
      </c>
      <c r="W4" s="51" t="s">
        <v>14</v>
      </c>
      <c r="X4" s="54" t="s">
        <v>15</v>
      </c>
      <c r="Y4" s="56" t="s">
        <v>44</v>
      </c>
      <c r="Z4" s="54" t="s">
        <v>14</v>
      </c>
      <c r="AA4" s="54" t="s">
        <v>15</v>
      </c>
      <c r="AB4" s="57" t="s">
        <v>44</v>
      </c>
      <c r="AC4" s="57" t="s">
        <v>45</v>
      </c>
      <c r="AD4" s="58" t="s">
        <v>46</v>
      </c>
    </row>
    <row r="5" spans="2:30" ht="15.75" customHeight="1">
      <c r="B5" s="46" t="s">
        <v>47</v>
      </c>
      <c r="C5" s="45" t="s">
        <v>48</v>
      </c>
      <c r="D5" s="43">
        <v>1151699</v>
      </c>
      <c r="E5" s="61" t="s">
        <v>49</v>
      </c>
      <c r="F5" s="62">
        <f aca="true" t="shared" si="0" ref="F5:F22">K5+N5+Q5+T5</f>
        <v>16480</v>
      </c>
      <c r="G5" s="61" t="s">
        <v>49</v>
      </c>
      <c r="H5" s="63">
        <f aca="true" t="shared" si="1" ref="H5:H22">F5/D5</f>
        <v>0.014309294355556444</v>
      </c>
      <c r="I5" s="64">
        <f aca="true" t="shared" si="2" ref="I5:I22">L5+O5+R5+U5</f>
        <v>1628050</v>
      </c>
      <c r="J5" s="61" t="s">
        <v>49</v>
      </c>
      <c r="K5" s="62">
        <v>10884</v>
      </c>
      <c r="L5" s="64">
        <v>1275438</v>
      </c>
      <c r="M5" s="65">
        <f aca="true" t="shared" si="3" ref="M5:M23">L5/K5</f>
        <v>117.18467475192944</v>
      </c>
      <c r="N5" s="64">
        <v>3754</v>
      </c>
      <c r="O5" s="64">
        <v>201378</v>
      </c>
      <c r="P5" s="65">
        <f aca="true" t="shared" si="4" ref="P5:P23">O5/N5</f>
        <v>53.643580181140116</v>
      </c>
      <c r="Q5" s="66">
        <v>469</v>
      </c>
      <c r="R5" s="64">
        <v>40667</v>
      </c>
      <c r="S5" s="65">
        <f aca="true" t="shared" si="5" ref="S5:S24">R5/Q5</f>
        <v>86.71002132196162</v>
      </c>
      <c r="T5" s="64">
        <v>1373</v>
      </c>
      <c r="U5" s="64">
        <v>110567</v>
      </c>
      <c r="V5" s="65">
        <f aca="true" t="shared" si="6" ref="V5:V23">U5/T5</f>
        <v>80.52949745083758</v>
      </c>
      <c r="W5" s="62">
        <v>13428</v>
      </c>
      <c r="X5" s="64">
        <v>1460827</v>
      </c>
      <c r="Y5" s="65">
        <f aca="true" t="shared" si="7" ref="Y5:Y23">X5/W5</f>
        <v>108.78961870717903</v>
      </c>
      <c r="Z5" s="64">
        <v>3052</v>
      </c>
      <c r="AA5" s="64">
        <v>167223</v>
      </c>
      <c r="AB5" s="67">
        <f aca="true" t="shared" si="8" ref="AB5:AB22">AA5/Z5</f>
        <v>54.79128440366973</v>
      </c>
      <c r="AC5" s="68">
        <f aca="true" t="shared" si="9" ref="AC5:AC22">(K5+T5)/F5</f>
        <v>0.74375</v>
      </c>
      <c r="AD5" s="69">
        <f aca="true" t="shared" si="10" ref="AD5:AD25">1-AC5</f>
        <v>0.25625</v>
      </c>
    </row>
    <row r="6" spans="2:30" ht="15.75" customHeight="1">
      <c r="B6" s="57" t="s">
        <v>47</v>
      </c>
      <c r="C6" s="53" t="s">
        <v>50</v>
      </c>
      <c r="D6" s="70">
        <v>1146149</v>
      </c>
      <c r="E6" s="71">
        <f aca="true" t="shared" si="11" ref="E6:E22">(D6-D5)/D5</f>
        <v>-0.0048189674559064475</v>
      </c>
      <c r="F6" s="72">
        <f t="shared" si="0"/>
        <v>17346</v>
      </c>
      <c r="G6" s="71">
        <f aca="true" t="shared" si="12" ref="G6:G22">(F6-F5)/F5</f>
        <v>0.05254854368932039</v>
      </c>
      <c r="H6" s="73">
        <f t="shared" si="1"/>
        <v>0.015134157949795357</v>
      </c>
      <c r="I6" s="74">
        <f t="shared" si="2"/>
        <v>1731746</v>
      </c>
      <c r="J6" s="71">
        <f aca="true" t="shared" si="13" ref="J6:J22">(I6-I5)/I5</f>
        <v>0.06369337551058014</v>
      </c>
      <c r="K6" s="72">
        <v>11729</v>
      </c>
      <c r="L6" s="74">
        <v>1383331</v>
      </c>
      <c r="M6" s="75">
        <f t="shared" si="3"/>
        <v>117.9410861966067</v>
      </c>
      <c r="N6" s="74">
        <v>4049</v>
      </c>
      <c r="O6" s="74">
        <v>216049</v>
      </c>
      <c r="P6" s="75">
        <f t="shared" si="4"/>
        <v>53.35860706347246</v>
      </c>
      <c r="Q6" s="76">
        <v>335</v>
      </c>
      <c r="R6" s="74">
        <v>29582</v>
      </c>
      <c r="S6" s="75">
        <f t="shared" si="5"/>
        <v>88.3044776119403</v>
      </c>
      <c r="T6" s="74">
        <v>1233</v>
      </c>
      <c r="U6" s="74">
        <v>102784</v>
      </c>
      <c r="V6" s="75">
        <f t="shared" si="6"/>
        <v>83.36090835360908</v>
      </c>
      <c r="W6" s="72">
        <v>13888</v>
      </c>
      <c r="X6" s="74">
        <v>1543060</v>
      </c>
      <c r="Y6" s="75">
        <f t="shared" si="7"/>
        <v>111.10743087557604</v>
      </c>
      <c r="Z6" s="74">
        <v>3458</v>
      </c>
      <c r="AA6" s="74">
        <v>188686</v>
      </c>
      <c r="AB6" s="77">
        <f t="shared" si="8"/>
        <v>54.56506651243493</v>
      </c>
      <c r="AC6" s="78">
        <f t="shared" si="9"/>
        <v>0.7472616165110112</v>
      </c>
      <c r="AD6" s="79">
        <f t="shared" si="10"/>
        <v>0.2527383834889888</v>
      </c>
    </row>
    <row r="7" spans="2:30" ht="15.75" customHeight="1">
      <c r="B7" s="57" t="s">
        <v>47</v>
      </c>
      <c r="C7" s="53" t="s">
        <v>51</v>
      </c>
      <c r="D7" s="70">
        <v>1136797</v>
      </c>
      <c r="E7" s="71">
        <f t="shared" si="11"/>
        <v>-0.00815949758713745</v>
      </c>
      <c r="F7" s="72">
        <f t="shared" si="0"/>
        <v>15628</v>
      </c>
      <c r="G7" s="71">
        <f t="shared" si="12"/>
        <v>-0.0990430070333218</v>
      </c>
      <c r="H7" s="73">
        <f t="shared" si="1"/>
        <v>0.013747397292568506</v>
      </c>
      <c r="I7" s="74">
        <f t="shared" si="2"/>
        <v>1496481</v>
      </c>
      <c r="J7" s="71">
        <f t="shared" si="13"/>
        <v>-0.1358542188057602</v>
      </c>
      <c r="K7" s="72">
        <v>9149</v>
      </c>
      <c r="L7" s="74">
        <v>1102586</v>
      </c>
      <c r="M7" s="75">
        <f t="shared" si="3"/>
        <v>120.51437315553612</v>
      </c>
      <c r="N7" s="74">
        <v>4535</v>
      </c>
      <c r="O7" s="74">
        <v>242112</v>
      </c>
      <c r="P7" s="75">
        <f t="shared" si="4"/>
        <v>53.38743109151047</v>
      </c>
      <c r="Q7" s="76">
        <v>187</v>
      </c>
      <c r="R7" s="74">
        <v>19386</v>
      </c>
      <c r="S7" s="75">
        <f t="shared" si="5"/>
        <v>103.66844919786097</v>
      </c>
      <c r="T7" s="74">
        <v>1757</v>
      </c>
      <c r="U7" s="74">
        <v>132397</v>
      </c>
      <c r="V7" s="75">
        <f t="shared" si="6"/>
        <v>75.3540125213432</v>
      </c>
      <c r="W7" s="72">
        <v>11803</v>
      </c>
      <c r="X7" s="74">
        <v>1294926</v>
      </c>
      <c r="Y7" s="75">
        <f t="shared" si="7"/>
        <v>109.7115987460815</v>
      </c>
      <c r="Z7" s="74">
        <v>3825</v>
      </c>
      <c r="AA7" s="74">
        <v>201555</v>
      </c>
      <c r="AB7" s="77">
        <f t="shared" si="8"/>
        <v>52.694117647058825</v>
      </c>
      <c r="AC7" s="78">
        <f t="shared" si="9"/>
        <v>0.6978500127975429</v>
      </c>
      <c r="AD7" s="79">
        <f t="shared" si="10"/>
        <v>0.3021499872024571</v>
      </c>
    </row>
    <row r="8" spans="2:30" ht="15.75" customHeight="1">
      <c r="B8" s="57" t="s">
        <v>47</v>
      </c>
      <c r="C8" s="53" t="s">
        <v>52</v>
      </c>
      <c r="D8" s="70">
        <v>1187282</v>
      </c>
      <c r="E8" s="71">
        <f t="shared" si="11"/>
        <v>0.04440986385432052</v>
      </c>
      <c r="F8" s="72">
        <f t="shared" si="0"/>
        <v>17602</v>
      </c>
      <c r="G8" s="71">
        <f t="shared" si="12"/>
        <v>0.12631174814435628</v>
      </c>
      <c r="H8" s="73">
        <f t="shared" si="1"/>
        <v>0.01482545848416804</v>
      </c>
      <c r="I8" s="74">
        <f t="shared" si="2"/>
        <v>1594104</v>
      </c>
      <c r="J8" s="71">
        <f t="shared" si="13"/>
        <v>0.06523504140714115</v>
      </c>
      <c r="K8" s="72">
        <v>9688</v>
      </c>
      <c r="L8" s="74">
        <v>1153233</v>
      </c>
      <c r="M8" s="75">
        <f t="shared" si="3"/>
        <v>119.03726259289843</v>
      </c>
      <c r="N8" s="74">
        <v>6418</v>
      </c>
      <c r="O8" s="74">
        <v>317914</v>
      </c>
      <c r="P8" s="75">
        <f t="shared" si="4"/>
        <v>49.534746026799624</v>
      </c>
      <c r="Q8" s="76">
        <v>229</v>
      </c>
      <c r="R8" s="74">
        <v>16822</v>
      </c>
      <c r="S8" s="75">
        <f t="shared" si="5"/>
        <v>73.4585152838428</v>
      </c>
      <c r="T8" s="74">
        <v>1267</v>
      </c>
      <c r="U8" s="74">
        <v>106135</v>
      </c>
      <c r="V8" s="75">
        <f t="shared" si="6"/>
        <v>83.76874506708761</v>
      </c>
      <c r="W8" s="72">
        <v>12477</v>
      </c>
      <c r="X8" s="74">
        <v>1351972</v>
      </c>
      <c r="Y8" s="75">
        <f t="shared" si="7"/>
        <v>108.35713713232347</v>
      </c>
      <c r="Z8" s="74">
        <v>5125</v>
      </c>
      <c r="AA8" s="74">
        <v>242132</v>
      </c>
      <c r="AB8" s="77">
        <f t="shared" si="8"/>
        <v>47.24526829268293</v>
      </c>
      <c r="AC8" s="78">
        <f t="shared" si="9"/>
        <v>0.6223724576752642</v>
      </c>
      <c r="AD8" s="79">
        <f t="shared" si="10"/>
        <v>0.37762754232473583</v>
      </c>
    </row>
    <row r="9" spans="2:30" ht="15.75" customHeight="1">
      <c r="B9" s="57" t="s">
        <v>47</v>
      </c>
      <c r="C9" s="53" t="s">
        <v>53</v>
      </c>
      <c r="D9" s="70">
        <v>1236072</v>
      </c>
      <c r="E9" s="71">
        <f t="shared" si="11"/>
        <v>0.04109385975699118</v>
      </c>
      <c r="F9" s="72">
        <f t="shared" si="0"/>
        <v>18664</v>
      </c>
      <c r="G9" s="71">
        <f t="shared" si="12"/>
        <v>0.060334052948528574</v>
      </c>
      <c r="H9" s="73">
        <f t="shared" si="1"/>
        <v>0.015099444045330692</v>
      </c>
      <c r="I9" s="74">
        <f t="shared" si="2"/>
        <v>1608285</v>
      </c>
      <c r="J9" s="71">
        <f t="shared" si="13"/>
        <v>0.008895906415139791</v>
      </c>
      <c r="K9" s="72">
        <v>9307</v>
      </c>
      <c r="L9" s="74">
        <v>1133385</v>
      </c>
      <c r="M9" s="75">
        <f t="shared" si="3"/>
        <v>121.77769420866015</v>
      </c>
      <c r="N9" s="74">
        <v>7959</v>
      </c>
      <c r="O9" s="74">
        <v>360853</v>
      </c>
      <c r="P9" s="75">
        <f t="shared" si="4"/>
        <v>45.338987309963564</v>
      </c>
      <c r="Q9" s="76">
        <v>234</v>
      </c>
      <c r="R9" s="74">
        <v>17386</v>
      </c>
      <c r="S9" s="75">
        <f t="shared" si="5"/>
        <v>74.2991452991453</v>
      </c>
      <c r="T9" s="74">
        <v>1164</v>
      </c>
      <c r="U9" s="74">
        <v>96661</v>
      </c>
      <c r="V9" s="75">
        <f t="shared" si="6"/>
        <v>83.04209621993127</v>
      </c>
      <c r="W9" s="72">
        <v>11558</v>
      </c>
      <c r="X9" s="74">
        <v>1288659</v>
      </c>
      <c r="Y9" s="75">
        <f t="shared" si="7"/>
        <v>111.49498183076656</v>
      </c>
      <c r="Z9" s="74">
        <v>7106</v>
      </c>
      <c r="AA9" s="74">
        <v>319626</v>
      </c>
      <c r="AB9" s="77">
        <f t="shared" si="8"/>
        <v>44.979735434843796</v>
      </c>
      <c r="AC9" s="78">
        <f t="shared" si="9"/>
        <v>0.5610265752250322</v>
      </c>
      <c r="AD9" s="79">
        <f t="shared" si="10"/>
        <v>0.4389734247749678</v>
      </c>
    </row>
    <row r="10" spans="2:30" ht="15.75" customHeight="1">
      <c r="B10" s="57" t="s">
        <v>47</v>
      </c>
      <c r="C10" s="53" t="s">
        <v>54</v>
      </c>
      <c r="D10" s="70">
        <v>1364609</v>
      </c>
      <c r="E10" s="71">
        <f t="shared" si="11"/>
        <v>0.10398827899992881</v>
      </c>
      <c r="F10" s="72">
        <f t="shared" si="0"/>
        <v>19892</v>
      </c>
      <c r="G10" s="71">
        <f t="shared" si="12"/>
        <v>0.06579511358765538</v>
      </c>
      <c r="H10" s="73">
        <f t="shared" si="1"/>
        <v>0.01457706932901659</v>
      </c>
      <c r="I10" s="74">
        <f t="shared" si="2"/>
        <v>1748988</v>
      </c>
      <c r="J10" s="71">
        <f t="shared" si="13"/>
        <v>0.087486359693711</v>
      </c>
      <c r="K10" s="72">
        <v>9513</v>
      </c>
      <c r="L10" s="74">
        <v>1198532</v>
      </c>
      <c r="M10" s="75">
        <f t="shared" si="3"/>
        <v>125.98885735309577</v>
      </c>
      <c r="N10" s="74">
        <v>8431</v>
      </c>
      <c r="O10" s="74">
        <v>401365</v>
      </c>
      <c r="P10" s="75">
        <f t="shared" si="4"/>
        <v>47.60585932866801</v>
      </c>
      <c r="Q10" s="76">
        <v>190</v>
      </c>
      <c r="R10" s="74">
        <v>14037</v>
      </c>
      <c r="S10" s="75">
        <f t="shared" si="5"/>
        <v>73.87894736842105</v>
      </c>
      <c r="T10" s="74">
        <v>1758</v>
      </c>
      <c r="U10" s="74">
        <v>135054</v>
      </c>
      <c r="V10" s="75">
        <f t="shared" si="6"/>
        <v>76.82252559726962</v>
      </c>
      <c r="W10" s="72">
        <v>11862</v>
      </c>
      <c r="X10" s="74">
        <v>1362538</v>
      </c>
      <c r="Y10" s="75">
        <f t="shared" si="7"/>
        <v>114.86578991738324</v>
      </c>
      <c r="Z10" s="74">
        <v>8030</v>
      </c>
      <c r="AA10" s="74">
        <v>386450</v>
      </c>
      <c r="AB10" s="77">
        <f t="shared" si="8"/>
        <v>48.125778331257784</v>
      </c>
      <c r="AC10" s="78">
        <f t="shared" si="9"/>
        <v>0.5666096923386286</v>
      </c>
      <c r="AD10" s="79">
        <f t="shared" si="10"/>
        <v>0.43339030766137143</v>
      </c>
    </row>
    <row r="11" spans="2:30" ht="15.75" customHeight="1">
      <c r="B11" s="57" t="s">
        <v>47</v>
      </c>
      <c r="C11" s="53" t="s">
        <v>55</v>
      </c>
      <c r="D11" s="70">
        <v>1674300</v>
      </c>
      <c r="E11" s="71">
        <f t="shared" si="11"/>
        <v>0.22694486112871892</v>
      </c>
      <c r="F11" s="72">
        <f t="shared" si="0"/>
        <v>23009</v>
      </c>
      <c r="G11" s="71">
        <f t="shared" si="12"/>
        <v>0.15669615926000402</v>
      </c>
      <c r="H11" s="73">
        <f t="shared" si="1"/>
        <v>0.013742459535328197</v>
      </c>
      <c r="I11" s="74">
        <f t="shared" si="2"/>
        <v>2032681</v>
      </c>
      <c r="J11" s="71">
        <f t="shared" si="13"/>
        <v>0.16220408602002986</v>
      </c>
      <c r="K11" s="72">
        <v>10908</v>
      </c>
      <c r="L11" s="74">
        <v>1388449</v>
      </c>
      <c r="M11" s="75">
        <f t="shared" si="3"/>
        <v>127.28722038870553</v>
      </c>
      <c r="N11" s="74">
        <v>10258</v>
      </c>
      <c r="O11" s="74">
        <v>487909</v>
      </c>
      <c r="P11" s="75">
        <f t="shared" si="4"/>
        <v>47.56375511795672</v>
      </c>
      <c r="Q11" s="76">
        <v>247</v>
      </c>
      <c r="R11" s="74">
        <v>17077</v>
      </c>
      <c r="S11" s="75">
        <f t="shared" si="5"/>
        <v>69.13765182186235</v>
      </c>
      <c r="T11" s="74">
        <v>1596</v>
      </c>
      <c r="U11" s="74">
        <v>139246</v>
      </c>
      <c r="V11" s="75">
        <f t="shared" si="6"/>
        <v>87.2468671679198</v>
      </c>
      <c r="W11" s="72">
        <v>13877</v>
      </c>
      <c r="X11" s="74">
        <v>1604857</v>
      </c>
      <c r="Y11" s="75">
        <f t="shared" si="7"/>
        <v>115.64869928658932</v>
      </c>
      <c r="Z11" s="74">
        <v>9132</v>
      </c>
      <c r="AA11" s="74">
        <v>427824</v>
      </c>
      <c r="AB11" s="77">
        <f t="shared" si="8"/>
        <v>46.84888304862024</v>
      </c>
      <c r="AC11" s="78">
        <f t="shared" si="9"/>
        <v>0.543439523664653</v>
      </c>
      <c r="AD11" s="79">
        <f t="shared" si="10"/>
        <v>0.456560476335347</v>
      </c>
    </row>
    <row r="12" spans="2:30" ht="15.75" customHeight="1">
      <c r="B12" s="57" t="s">
        <v>47</v>
      </c>
      <c r="C12" s="53" t="s">
        <v>56</v>
      </c>
      <c r="D12" s="70">
        <v>1684644</v>
      </c>
      <c r="E12" s="71">
        <f t="shared" si="11"/>
        <v>0.006178104282386669</v>
      </c>
      <c r="F12" s="72">
        <f t="shared" si="0"/>
        <v>23780</v>
      </c>
      <c r="G12" s="71">
        <f t="shared" si="12"/>
        <v>0.03350862705897692</v>
      </c>
      <c r="H12" s="73">
        <f t="shared" si="1"/>
        <v>0.01411574196091281</v>
      </c>
      <c r="I12" s="74">
        <f t="shared" si="2"/>
        <v>2092762</v>
      </c>
      <c r="J12" s="71">
        <f t="shared" si="13"/>
        <v>0.029557515419291074</v>
      </c>
      <c r="K12" s="72">
        <v>10857</v>
      </c>
      <c r="L12" s="74">
        <v>1380700</v>
      </c>
      <c r="M12" s="75">
        <f t="shared" si="3"/>
        <v>127.17141015013355</v>
      </c>
      <c r="N12" s="74">
        <v>9401</v>
      </c>
      <c r="O12" s="74">
        <v>444294</v>
      </c>
      <c r="P12" s="75">
        <f t="shared" si="4"/>
        <v>47.260291458355496</v>
      </c>
      <c r="Q12" s="76">
        <v>253</v>
      </c>
      <c r="R12" s="74">
        <v>15848</v>
      </c>
      <c r="S12" s="75">
        <f t="shared" si="5"/>
        <v>62.640316205533594</v>
      </c>
      <c r="T12" s="74">
        <v>3269</v>
      </c>
      <c r="U12" s="74">
        <v>251920</v>
      </c>
      <c r="V12" s="75">
        <f t="shared" si="6"/>
        <v>77.0633221168553</v>
      </c>
      <c r="W12" s="72">
        <v>13525</v>
      </c>
      <c r="X12" s="74">
        <v>1581676</v>
      </c>
      <c r="Y12" s="75">
        <f t="shared" si="7"/>
        <v>116.94462107208872</v>
      </c>
      <c r="Z12" s="74">
        <v>10255</v>
      </c>
      <c r="AA12" s="74">
        <v>511086</v>
      </c>
      <c r="AB12" s="77">
        <f t="shared" si="8"/>
        <v>49.83773768893223</v>
      </c>
      <c r="AC12" s="78">
        <f t="shared" si="9"/>
        <v>0.5940285954583684</v>
      </c>
      <c r="AD12" s="79">
        <f t="shared" si="10"/>
        <v>0.4059714045416316</v>
      </c>
    </row>
    <row r="13" spans="2:30" ht="15.75" customHeight="1">
      <c r="B13" s="57" t="s">
        <v>57</v>
      </c>
      <c r="C13" s="53" t="s">
        <v>58</v>
      </c>
      <c r="D13" s="70">
        <v>1662612</v>
      </c>
      <c r="E13" s="71">
        <f t="shared" si="11"/>
        <v>-0.013078134015257823</v>
      </c>
      <c r="F13" s="72">
        <f t="shared" si="0"/>
        <v>27177</v>
      </c>
      <c r="G13" s="71">
        <f t="shared" si="12"/>
        <v>0.1428511354079058</v>
      </c>
      <c r="H13" s="73">
        <f t="shared" si="1"/>
        <v>0.016345966467221456</v>
      </c>
      <c r="I13" s="74">
        <f t="shared" si="2"/>
        <v>2279099</v>
      </c>
      <c r="J13" s="71">
        <f t="shared" si="13"/>
        <v>0.08903879179763394</v>
      </c>
      <c r="K13" s="72">
        <v>10961</v>
      </c>
      <c r="L13" s="74">
        <v>1424436</v>
      </c>
      <c r="M13" s="75">
        <f t="shared" si="3"/>
        <v>129.9549311194234</v>
      </c>
      <c r="N13" s="74">
        <v>11350</v>
      </c>
      <c r="O13" s="74">
        <v>487578</v>
      </c>
      <c r="P13" s="75">
        <f t="shared" si="4"/>
        <v>42.9584140969163</v>
      </c>
      <c r="Q13" s="76">
        <v>312</v>
      </c>
      <c r="R13" s="74">
        <v>17533</v>
      </c>
      <c r="S13" s="75">
        <f t="shared" si="5"/>
        <v>56.19551282051282</v>
      </c>
      <c r="T13" s="74">
        <v>4554</v>
      </c>
      <c r="U13" s="74">
        <v>349552</v>
      </c>
      <c r="V13" s="75">
        <f t="shared" si="6"/>
        <v>76.75713658322354</v>
      </c>
      <c r="W13" s="72">
        <v>13790</v>
      </c>
      <c r="X13" s="74">
        <v>1671392</v>
      </c>
      <c r="Y13" s="75">
        <f t="shared" si="7"/>
        <v>121.20319071791153</v>
      </c>
      <c r="Z13" s="74">
        <v>13387</v>
      </c>
      <c r="AA13" s="74">
        <v>607707</v>
      </c>
      <c r="AB13" s="77">
        <f t="shared" si="8"/>
        <v>45.39530888175095</v>
      </c>
      <c r="AC13" s="78">
        <f t="shared" si="9"/>
        <v>0.5708871472200758</v>
      </c>
      <c r="AD13" s="79">
        <f t="shared" si="10"/>
        <v>0.42911285277992417</v>
      </c>
    </row>
    <row r="14" spans="2:30" ht="15.75" customHeight="1">
      <c r="B14" s="57" t="s">
        <v>57</v>
      </c>
      <c r="C14" s="53" t="s">
        <v>59</v>
      </c>
      <c r="D14" s="70">
        <v>1707109</v>
      </c>
      <c r="E14" s="71">
        <f t="shared" si="11"/>
        <v>0.026763309780032864</v>
      </c>
      <c r="F14" s="72">
        <f t="shared" si="0"/>
        <v>30136</v>
      </c>
      <c r="G14" s="71">
        <f t="shared" si="12"/>
        <v>0.10887883136475697</v>
      </c>
      <c r="H14" s="73">
        <f t="shared" si="1"/>
        <v>0.01765323713951482</v>
      </c>
      <c r="I14" s="74">
        <f t="shared" si="2"/>
        <v>2436928</v>
      </c>
      <c r="J14" s="71">
        <f t="shared" si="13"/>
        <v>0.0692506117549084</v>
      </c>
      <c r="K14" s="72">
        <v>10781</v>
      </c>
      <c r="L14" s="74">
        <v>1419847</v>
      </c>
      <c r="M14" s="75">
        <f t="shared" si="3"/>
        <v>131.6990075132177</v>
      </c>
      <c r="N14" s="74">
        <v>13031</v>
      </c>
      <c r="O14" s="74">
        <v>542053</v>
      </c>
      <c r="P14" s="75">
        <f t="shared" si="4"/>
        <v>41.59719131302279</v>
      </c>
      <c r="Q14" s="76">
        <v>806</v>
      </c>
      <c r="R14" s="74">
        <v>35802</v>
      </c>
      <c r="S14" s="75">
        <f t="shared" si="5"/>
        <v>44.41935483870968</v>
      </c>
      <c r="T14" s="74">
        <v>5518</v>
      </c>
      <c r="U14" s="74">
        <v>439226</v>
      </c>
      <c r="V14" s="75">
        <f t="shared" si="6"/>
        <v>79.59876766944545</v>
      </c>
      <c r="W14" s="72">
        <v>14460</v>
      </c>
      <c r="X14" s="74">
        <v>1752340</v>
      </c>
      <c r="Y14" s="75">
        <f t="shared" si="7"/>
        <v>121.1853388658368</v>
      </c>
      <c r="Z14" s="74">
        <v>15676</v>
      </c>
      <c r="AA14" s="74">
        <v>684588</v>
      </c>
      <c r="AB14" s="77">
        <f t="shared" si="8"/>
        <v>43.671089563664204</v>
      </c>
      <c r="AC14" s="78">
        <f t="shared" si="9"/>
        <v>0.5408481550305283</v>
      </c>
      <c r="AD14" s="79">
        <f t="shared" si="10"/>
        <v>0.4591518449694717</v>
      </c>
    </row>
    <row r="15" spans="2:30" ht="15.75" customHeight="1">
      <c r="B15" s="57" t="s">
        <v>57</v>
      </c>
      <c r="C15" s="53" t="s">
        <v>60</v>
      </c>
      <c r="D15" s="70">
        <v>1370126</v>
      </c>
      <c r="E15" s="71">
        <f t="shared" si="11"/>
        <v>-0.1973998145402549</v>
      </c>
      <c r="F15" s="72">
        <f t="shared" si="0"/>
        <v>28800</v>
      </c>
      <c r="G15" s="71">
        <f t="shared" si="12"/>
        <v>-0.044332359968144414</v>
      </c>
      <c r="H15" s="73">
        <f t="shared" si="1"/>
        <v>0.02101996458719855</v>
      </c>
      <c r="I15" s="74">
        <f t="shared" si="2"/>
        <v>2494246</v>
      </c>
      <c r="J15" s="71">
        <f t="shared" si="13"/>
        <v>0.02352059642303753</v>
      </c>
      <c r="K15" s="72">
        <v>10247</v>
      </c>
      <c r="L15" s="74">
        <v>1374786</v>
      </c>
      <c r="M15" s="75">
        <f t="shared" si="3"/>
        <v>134.16473114082171</v>
      </c>
      <c r="N15" s="74">
        <v>10032</v>
      </c>
      <c r="O15" s="74">
        <v>452588</v>
      </c>
      <c r="P15" s="75">
        <f t="shared" si="4"/>
        <v>45.114433811802236</v>
      </c>
      <c r="Q15" s="76">
        <v>907</v>
      </c>
      <c r="R15" s="74">
        <v>49696</v>
      </c>
      <c r="S15" s="75">
        <f t="shared" si="5"/>
        <v>54.79162072767365</v>
      </c>
      <c r="T15" s="74">
        <v>7614</v>
      </c>
      <c r="U15" s="74">
        <v>617176</v>
      </c>
      <c r="V15" s="75">
        <f t="shared" si="6"/>
        <v>81.05805095876018</v>
      </c>
      <c r="W15" s="72">
        <v>14186</v>
      </c>
      <c r="X15" s="74">
        <v>1743284</v>
      </c>
      <c r="Y15" s="75">
        <f t="shared" si="7"/>
        <v>122.88763569716622</v>
      </c>
      <c r="Z15" s="74">
        <v>14614</v>
      </c>
      <c r="AA15" s="74">
        <v>750962</v>
      </c>
      <c r="AB15" s="77">
        <f t="shared" si="8"/>
        <v>51.38647871903654</v>
      </c>
      <c r="AC15" s="78">
        <f t="shared" si="9"/>
        <v>0.6201736111111111</v>
      </c>
      <c r="AD15" s="79">
        <f t="shared" si="10"/>
        <v>0.37982638888888887</v>
      </c>
    </row>
    <row r="16" spans="2:30" ht="15.75" customHeight="1">
      <c r="B16" s="57" t="s">
        <v>57</v>
      </c>
      <c r="C16" s="53" t="s">
        <v>61</v>
      </c>
      <c r="D16" s="70">
        <v>1402590</v>
      </c>
      <c r="E16" s="71">
        <f t="shared" si="11"/>
        <v>0.023694171193014365</v>
      </c>
      <c r="F16" s="72">
        <f t="shared" si="0"/>
        <v>23651</v>
      </c>
      <c r="G16" s="71">
        <f t="shared" si="12"/>
        <v>-0.17878472222222222</v>
      </c>
      <c r="H16" s="73">
        <f t="shared" si="1"/>
        <v>0.016862376032910544</v>
      </c>
      <c r="I16" s="74">
        <f t="shared" si="2"/>
        <v>2201786</v>
      </c>
      <c r="J16" s="71">
        <f t="shared" si="13"/>
        <v>-0.11725387151066896</v>
      </c>
      <c r="K16" s="72">
        <v>10433</v>
      </c>
      <c r="L16" s="74">
        <v>1424441</v>
      </c>
      <c r="M16" s="75">
        <f t="shared" si="3"/>
        <v>136.53225342662705</v>
      </c>
      <c r="N16" s="74">
        <v>9010</v>
      </c>
      <c r="O16" s="74">
        <v>424444</v>
      </c>
      <c r="P16" s="75">
        <f t="shared" si="4"/>
        <v>47.10810210876804</v>
      </c>
      <c r="Q16" s="76">
        <v>557</v>
      </c>
      <c r="R16" s="74">
        <v>34024</v>
      </c>
      <c r="S16" s="75">
        <f t="shared" si="5"/>
        <v>61.08438061041293</v>
      </c>
      <c r="T16" s="74">
        <v>3651</v>
      </c>
      <c r="U16" s="74">
        <v>318877</v>
      </c>
      <c r="V16" s="75">
        <f t="shared" si="6"/>
        <v>87.3396329772665</v>
      </c>
      <c r="W16" s="72">
        <v>13434</v>
      </c>
      <c r="X16" s="74">
        <v>1706066</v>
      </c>
      <c r="Y16" s="75">
        <f t="shared" si="7"/>
        <v>126.99612922435611</v>
      </c>
      <c r="Z16" s="74">
        <v>10217</v>
      </c>
      <c r="AA16" s="74">
        <v>495720</v>
      </c>
      <c r="AB16" s="77">
        <f t="shared" si="8"/>
        <v>48.519134775374376</v>
      </c>
      <c r="AC16" s="78">
        <f t="shared" si="9"/>
        <v>0.5954927910024946</v>
      </c>
      <c r="AD16" s="79">
        <f t="shared" si="10"/>
        <v>0.40450720899750536</v>
      </c>
    </row>
    <row r="17" spans="2:30" ht="15.75" customHeight="1">
      <c r="B17" s="57" t="s">
        <v>57</v>
      </c>
      <c r="C17" s="53" t="s">
        <v>62</v>
      </c>
      <c r="D17" s="70">
        <v>1485684</v>
      </c>
      <c r="E17" s="71">
        <f t="shared" si="11"/>
        <v>0.05924325711719034</v>
      </c>
      <c r="F17" s="72">
        <f t="shared" si="0"/>
        <v>23034</v>
      </c>
      <c r="G17" s="71">
        <f t="shared" si="12"/>
        <v>-0.026087691852352966</v>
      </c>
      <c r="H17" s="73">
        <f t="shared" si="1"/>
        <v>0.01550396988861696</v>
      </c>
      <c r="I17" s="74">
        <f t="shared" si="2"/>
        <v>2293623</v>
      </c>
      <c r="J17" s="71">
        <f t="shared" si="13"/>
        <v>0.04171022978618267</v>
      </c>
      <c r="K17" s="72">
        <v>12089</v>
      </c>
      <c r="L17" s="74">
        <v>1641107</v>
      </c>
      <c r="M17" s="75">
        <f t="shared" si="3"/>
        <v>135.75208867565556</v>
      </c>
      <c r="N17" s="74">
        <v>8034</v>
      </c>
      <c r="O17" s="74">
        <v>386614</v>
      </c>
      <c r="P17" s="75">
        <f t="shared" si="4"/>
        <v>48.122230520288774</v>
      </c>
      <c r="Q17" s="76">
        <v>433</v>
      </c>
      <c r="R17" s="74">
        <v>22928</v>
      </c>
      <c r="S17" s="75">
        <f t="shared" si="5"/>
        <v>52.95150115473441</v>
      </c>
      <c r="T17" s="74">
        <v>2478</v>
      </c>
      <c r="U17" s="74">
        <v>242974</v>
      </c>
      <c r="V17" s="75">
        <f t="shared" si="6"/>
        <v>98.05246166263116</v>
      </c>
      <c r="W17" s="72">
        <v>14941</v>
      </c>
      <c r="X17" s="74">
        <v>1908482</v>
      </c>
      <c r="Y17" s="75">
        <f t="shared" si="7"/>
        <v>127.73455591995182</v>
      </c>
      <c r="Z17" s="74">
        <v>8093</v>
      </c>
      <c r="AA17" s="74">
        <v>385141</v>
      </c>
      <c r="AB17" s="77">
        <f t="shared" si="8"/>
        <v>47.589398245397255</v>
      </c>
      <c r="AC17" s="78">
        <f t="shared" si="9"/>
        <v>0.632412954762525</v>
      </c>
      <c r="AD17" s="79">
        <f t="shared" si="10"/>
        <v>0.367587045237475</v>
      </c>
    </row>
    <row r="18" spans="2:30" ht="15.75" customHeight="1">
      <c r="B18" s="57" t="s">
        <v>57</v>
      </c>
      <c r="C18" s="53" t="s">
        <v>63</v>
      </c>
      <c r="D18" s="70">
        <v>1570252</v>
      </c>
      <c r="E18" s="71">
        <f t="shared" si="11"/>
        <v>0.05692192956241031</v>
      </c>
      <c r="F18" s="72">
        <f t="shared" si="0"/>
        <v>22636</v>
      </c>
      <c r="G18" s="71">
        <f t="shared" si="12"/>
        <v>-0.01727880524442129</v>
      </c>
      <c r="H18" s="73">
        <f t="shared" si="1"/>
        <v>0.014415520566125693</v>
      </c>
      <c r="I18" s="74">
        <f t="shared" si="2"/>
        <v>2371081</v>
      </c>
      <c r="J18" s="71">
        <f t="shared" si="13"/>
        <v>0.03377102514231851</v>
      </c>
      <c r="K18" s="72">
        <v>12652</v>
      </c>
      <c r="L18" s="74">
        <v>1747659</v>
      </c>
      <c r="M18" s="75">
        <f t="shared" si="3"/>
        <v>138.13302244704394</v>
      </c>
      <c r="N18" s="74">
        <v>7370</v>
      </c>
      <c r="O18" s="74">
        <v>371484</v>
      </c>
      <c r="P18" s="75">
        <f t="shared" si="4"/>
        <v>50.40488466757123</v>
      </c>
      <c r="Q18" s="76">
        <v>444</v>
      </c>
      <c r="R18" s="74">
        <v>29966</v>
      </c>
      <c r="S18" s="75">
        <f t="shared" si="5"/>
        <v>67.490990990991</v>
      </c>
      <c r="T18" s="74">
        <v>2170</v>
      </c>
      <c r="U18" s="74">
        <v>221972</v>
      </c>
      <c r="V18" s="75">
        <f t="shared" si="6"/>
        <v>102.29124423963134</v>
      </c>
      <c r="W18" s="72">
        <v>15294</v>
      </c>
      <c r="X18" s="74">
        <v>2001046</v>
      </c>
      <c r="Y18" s="75">
        <f t="shared" si="7"/>
        <v>130.83862952791944</v>
      </c>
      <c r="Z18" s="74">
        <v>7342</v>
      </c>
      <c r="AA18" s="74">
        <v>370035</v>
      </c>
      <c r="AB18" s="77">
        <f t="shared" si="8"/>
        <v>50.39975483519477</v>
      </c>
      <c r="AC18" s="78">
        <f t="shared" si="9"/>
        <v>0.6547976674324085</v>
      </c>
      <c r="AD18" s="79">
        <f t="shared" si="10"/>
        <v>0.3452023325675915</v>
      </c>
    </row>
    <row r="19" spans="2:30" ht="15.75" customHeight="1">
      <c r="B19" s="57" t="s">
        <v>57</v>
      </c>
      <c r="C19" s="53" t="s">
        <v>64</v>
      </c>
      <c r="D19" s="70">
        <v>1470330</v>
      </c>
      <c r="E19" s="71">
        <f t="shared" si="11"/>
        <v>-0.0636343720625734</v>
      </c>
      <c r="F19" s="72">
        <f t="shared" si="0"/>
        <v>22251</v>
      </c>
      <c r="G19" s="71">
        <f t="shared" si="12"/>
        <v>-0.01700830535430288</v>
      </c>
      <c r="H19" s="73">
        <f t="shared" si="1"/>
        <v>0.015133337414049907</v>
      </c>
      <c r="I19" s="74">
        <f t="shared" si="2"/>
        <v>2218675</v>
      </c>
      <c r="J19" s="71">
        <f t="shared" si="13"/>
        <v>-0.06427701120290703</v>
      </c>
      <c r="K19" s="72">
        <v>11525</v>
      </c>
      <c r="L19" s="74">
        <v>1579465</v>
      </c>
      <c r="M19" s="75">
        <f t="shared" si="3"/>
        <v>137.0468546637744</v>
      </c>
      <c r="N19" s="74">
        <v>8062</v>
      </c>
      <c r="O19" s="74">
        <v>387969</v>
      </c>
      <c r="P19" s="75">
        <f t="shared" si="4"/>
        <v>48.1231704291739</v>
      </c>
      <c r="Q19" s="76">
        <v>348</v>
      </c>
      <c r="R19" s="74">
        <v>15451</v>
      </c>
      <c r="S19" s="75">
        <f t="shared" si="5"/>
        <v>44.39942528735632</v>
      </c>
      <c r="T19" s="74">
        <v>2316</v>
      </c>
      <c r="U19" s="74">
        <v>235790</v>
      </c>
      <c r="V19" s="75">
        <f t="shared" si="6"/>
        <v>101.8091537132988</v>
      </c>
      <c r="W19" s="72">
        <v>14029</v>
      </c>
      <c r="X19" s="74">
        <v>1819037</v>
      </c>
      <c r="Y19" s="75">
        <f t="shared" si="7"/>
        <v>129.6626274146411</v>
      </c>
      <c r="Z19" s="74">
        <v>8222</v>
      </c>
      <c r="AA19" s="74">
        <v>399638</v>
      </c>
      <c r="AB19" s="77">
        <f t="shared" si="8"/>
        <v>48.60593529554853</v>
      </c>
      <c r="AC19" s="78">
        <f t="shared" si="9"/>
        <v>0.6220394589007235</v>
      </c>
      <c r="AD19" s="79">
        <f t="shared" si="10"/>
        <v>0.37796054109927646</v>
      </c>
    </row>
    <row r="20" spans="2:30" ht="15.75" customHeight="1">
      <c r="B20" s="57" t="s">
        <v>57</v>
      </c>
      <c r="C20" s="53" t="s">
        <v>65</v>
      </c>
      <c r="D20" s="70">
        <v>1643266</v>
      </c>
      <c r="E20" s="71">
        <f t="shared" si="11"/>
        <v>0.11761713356865465</v>
      </c>
      <c r="F20" s="72">
        <f t="shared" si="0"/>
        <v>26184</v>
      </c>
      <c r="G20" s="71">
        <f t="shared" si="12"/>
        <v>0.17675610084940002</v>
      </c>
      <c r="H20" s="73">
        <f t="shared" si="1"/>
        <v>0.015934121438647184</v>
      </c>
      <c r="I20" s="74">
        <f t="shared" si="2"/>
        <v>2716439</v>
      </c>
      <c r="J20" s="71">
        <f t="shared" si="13"/>
        <v>0.22435192175510157</v>
      </c>
      <c r="K20" s="72">
        <v>14677</v>
      </c>
      <c r="L20" s="74">
        <v>2032337</v>
      </c>
      <c r="M20" s="75">
        <f t="shared" si="3"/>
        <v>138.47087279416775</v>
      </c>
      <c r="N20" s="74">
        <v>9143</v>
      </c>
      <c r="O20" s="74">
        <v>451772</v>
      </c>
      <c r="P20" s="75">
        <f t="shared" si="4"/>
        <v>49.41179044077436</v>
      </c>
      <c r="Q20" s="76">
        <v>262</v>
      </c>
      <c r="R20" s="74">
        <v>16892</v>
      </c>
      <c r="S20" s="75">
        <f t="shared" si="5"/>
        <v>64.47328244274809</v>
      </c>
      <c r="T20" s="74">
        <v>2102</v>
      </c>
      <c r="U20" s="74">
        <v>215438</v>
      </c>
      <c r="V20" s="75">
        <f t="shared" si="6"/>
        <v>102.4919124643197</v>
      </c>
      <c r="W20" s="72">
        <v>17479</v>
      </c>
      <c r="X20" s="74">
        <v>2288467</v>
      </c>
      <c r="Y20" s="75">
        <f t="shared" si="7"/>
        <v>130.9266548429544</v>
      </c>
      <c r="Z20" s="74">
        <v>8705</v>
      </c>
      <c r="AA20" s="74">
        <v>427972</v>
      </c>
      <c r="AB20" s="77">
        <f t="shared" si="8"/>
        <v>49.16392877656519</v>
      </c>
      <c r="AC20" s="78">
        <f t="shared" si="9"/>
        <v>0.6408111824014665</v>
      </c>
      <c r="AD20" s="79">
        <f t="shared" si="10"/>
        <v>0.3591888175985335</v>
      </c>
    </row>
    <row r="21" spans="2:30" ht="15.75" customHeight="1">
      <c r="B21" s="57" t="s">
        <v>57</v>
      </c>
      <c r="C21" s="53" t="s">
        <v>24</v>
      </c>
      <c r="D21" s="70">
        <v>1387014</v>
      </c>
      <c r="E21" s="71">
        <f t="shared" si="11"/>
        <v>-0.1559406693742827</v>
      </c>
      <c r="F21" s="72">
        <f t="shared" si="0"/>
        <v>23011</v>
      </c>
      <c r="G21" s="71">
        <f t="shared" si="12"/>
        <v>-0.12118087381607089</v>
      </c>
      <c r="H21" s="73">
        <f t="shared" si="1"/>
        <v>0.016590315598833175</v>
      </c>
      <c r="I21" s="74">
        <f t="shared" si="2"/>
        <v>2211257</v>
      </c>
      <c r="J21" s="71">
        <f t="shared" si="13"/>
        <v>-0.18597214956787175</v>
      </c>
      <c r="K21" s="72">
        <v>11142</v>
      </c>
      <c r="L21" s="74">
        <v>1505528</v>
      </c>
      <c r="M21" s="75">
        <f t="shared" si="3"/>
        <v>135.12188117034643</v>
      </c>
      <c r="N21" s="74">
        <v>9023</v>
      </c>
      <c r="O21" s="74">
        <v>438144</v>
      </c>
      <c r="P21" s="75">
        <f t="shared" si="4"/>
        <v>48.55857253685027</v>
      </c>
      <c r="Q21" s="76">
        <v>211</v>
      </c>
      <c r="R21" s="74">
        <v>11475</v>
      </c>
      <c r="S21" s="75">
        <f t="shared" si="5"/>
        <v>54.38388625592417</v>
      </c>
      <c r="T21" s="74">
        <v>2635</v>
      </c>
      <c r="U21" s="74">
        <v>256110</v>
      </c>
      <c r="V21" s="75">
        <f t="shared" si="6"/>
        <v>97.19544592030361</v>
      </c>
      <c r="W21" s="72">
        <v>14137</v>
      </c>
      <c r="X21" s="74">
        <v>1776720</v>
      </c>
      <c r="Y21" s="75">
        <f t="shared" si="7"/>
        <v>125.67871542760133</v>
      </c>
      <c r="Z21" s="74">
        <v>8874</v>
      </c>
      <c r="AA21" s="74">
        <v>434537</v>
      </c>
      <c r="AB21" s="77">
        <f t="shared" si="8"/>
        <v>48.96743295019157</v>
      </c>
      <c r="AC21" s="78">
        <f t="shared" si="9"/>
        <v>0.5987136586849767</v>
      </c>
      <c r="AD21" s="79">
        <f t="shared" si="10"/>
        <v>0.4012863413150233</v>
      </c>
    </row>
    <row r="22" spans="2:30" ht="15.75" customHeight="1">
      <c r="B22" s="57" t="s">
        <v>57</v>
      </c>
      <c r="C22" s="53" t="s">
        <v>66</v>
      </c>
      <c r="D22" s="70">
        <v>1198295</v>
      </c>
      <c r="E22" s="71">
        <f t="shared" si="11"/>
        <v>-0.13606135194021113</v>
      </c>
      <c r="F22" s="72">
        <f t="shared" si="0"/>
        <v>19367</v>
      </c>
      <c r="G22" s="71">
        <f t="shared" si="12"/>
        <v>-0.15835904567380818</v>
      </c>
      <c r="H22" s="73">
        <f t="shared" si="1"/>
        <v>0.016162130360220146</v>
      </c>
      <c r="I22" s="74">
        <f t="shared" si="2"/>
        <v>1926979</v>
      </c>
      <c r="J22" s="71">
        <f t="shared" si="13"/>
        <v>-0.1285594573584165</v>
      </c>
      <c r="K22" s="72">
        <v>10273</v>
      </c>
      <c r="L22" s="74">
        <v>1383445</v>
      </c>
      <c r="M22" s="75">
        <f t="shared" si="3"/>
        <v>134.6680619098608</v>
      </c>
      <c r="N22" s="74">
        <v>6841</v>
      </c>
      <c r="O22" s="74">
        <v>341963</v>
      </c>
      <c r="P22" s="75">
        <f t="shared" si="4"/>
        <v>49.98728256102909</v>
      </c>
      <c r="Q22" s="76">
        <v>261</v>
      </c>
      <c r="R22" s="74">
        <v>19578</v>
      </c>
      <c r="S22" s="75">
        <f t="shared" si="5"/>
        <v>75.01149425287356</v>
      </c>
      <c r="T22" s="74">
        <v>1992</v>
      </c>
      <c r="U22" s="74">
        <v>181993</v>
      </c>
      <c r="V22" s="75">
        <f t="shared" si="6"/>
        <v>91.36194779116465</v>
      </c>
      <c r="W22" s="72">
        <v>12664</v>
      </c>
      <c r="X22" s="74">
        <v>1596587</v>
      </c>
      <c r="Y22" s="75">
        <f t="shared" si="7"/>
        <v>126.07288376500316</v>
      </c>
      <c r="Z22" s="74">
        <v>6703</v>
      </c>
      <c r="AA22" s="74">
        <v>330392</v>
      </c>
      <c r="AB22" s="77">
        <f t="shared" si="8"/>
        <v>49.29016858123229</v>
      </c>
      <c r="AC22" s="78">
        <f t="shared" si="9"/>
        <v>0.633293747095575</v>
      </c>
      <c r="AD22" s="79">
        <f t="shared" si="10"/>
        <v>0.36670625290442505</v>
      </c>
    </row>
    <row r="23" spans="2:30" ht="15.75" customHeight="1">
      <c r="B23" s="151" t="s">
        <v>142</v>
      </c>
      <c r="C23" s="152" t="s">
        <v>141</v>
      </c>
      <c r="D23" s="153">
        <v>1214601</v>
      </c>
      <c r="E23" s="154">
        <f>(D23-D22)/D22</f>
        <v>0.01360766756099291</v>
      </c>
      <c r="F23" s="155">
        <f>K23+N23+Q23+T23</f>
        <v>19291</v>
      </c>
      <c r="G23" s="154">
        <f>(F23-F22)/F22</f>
        <v>-0.0039242009603965506</v>
      </c>
      <c r="H23" s="156">
        <f>F23/D23</f>
        <v>0.015882582016645795</v>
      </c>
      <c r="I23" s="157">
        <f>L23+O23+R23+U23</f>
        <v>2015574</v>
      </c>
      <c r="J23" s="154">
        <f>(I23-I22)/I22</f>
        <v>0.04597611079311191</v>
      </c>
      <c r="K23" s="155">
        <v>11172</v>
      </c>
      <c r="L23" s="157">
        <v>1520255</v>
      </c>
      <c r="M23" s="75">
        <f t="shared" si="3"/>
        <v>136.07724668814893</v>
      </c>
      <c r="N23" s="157">
        <v>6086</v>
      </c>
      <c r="O23" s="157">
        <v>307586</v>
      </c>
      <c r="P23" s="75">
        <f t="shared" si="4"/>
        <v>50.53992770292474</v>
      </c>
      <c r="Q23" s="158">
        <v>222</v>
      </c>
      <c r="R23" s="157">
        <v>11317</v>
      </c>
      <c r="S23" s="75">
        <f t="shared" si="5"/>
        <v>50.97747747747748</v>
      </c>
      <c r="T23" s="157">
        <v>1811</v>
      </c>
      <c r="U23" s="157">
        <v>176416</v>
      </c>
      <c r="V23" s="75">
        <f t="shared" si="6"/>
        <v>97.41358365543898</v>
      </c>
      <c r="W23" s="155">
        <v>13734</v>
      </c>
      <c r="X23" s="157">
        <v>1738813</v>
      </c>
      <c r="Y23" s="75">
        <f t="shared" si="7"/>
        <v>126.60645114314839</v>
      </c>
      <c r="Z23" s="157">
        <v>5557</v>
      </c>
      <c r="AA23" s="157">
        <v>276761</v>
      </c>
      <c r="AB23" s="159">
        <f>AA23/Z23</f>
        <v>49.80403095195249</v>
      </c>
      <c r="AC23" s="160">
        <f>(K23+T23)/F23</f>
        <v>0.6730081385101861</v>
      </c>
      <c r="AD23" s="161">
        <f t="shared" si="10"/>
        <v>0.32699186148981385</v>
      </c>
    </row>
    <row r="24" spans="2:30" ht="15.75" customHeight="1">
      <c r="B24" s="324" t="s">
        <v>142</v>
      </c>
      <c r="C24" s="325" t="s">
        <v>166</v>
      </c>
      <c r="D24" s="326">
        <v>1229843</v>
      </c>
      <c r="E24" s="327">
        <f>(D24-D23)/D23</f>
        <v>0.01254897698915117</v>
      </c>
      <c r="F24" s="328">
        <f>K24+N24+Q24+T24</f>
        <v>18057</v>
      </c>
      <c r="G24" s="327">
        <f>(F24-F23)/F23</f>
        <v>-0.0639676533098336</v>
      </c>
      <c r="H24" s="329">
        <f>F24/D24</f>
        <v>0.014682361894973586</v>
      </c>
      <c r="I24" s="330">
        <f>L24+O24+R24+U24</f>
        <v>1912741</v>
      </c>
      <c r="J24" s="327">
        <f>(I24-I23)/I23</f>
        <v>-0.05101921338536814</v>
      </c>
      <c r="K24" s="328">
        <v>10710</v>
      </c>
      <c r="L24" s="330">
        <v>1442528</v>
      </c>
      <c r="M24" s="331">
        <f>L24/K24</f>
        <v>134.68982259570495</v>
      </c>
      <c r="N24" s="330">
        <v>5461</v>
      </c>
      <c r="O24" s="330">
        <v>285594</v>
      </c>
      <c r="P24" s="331">
        <f>O24/N24</f>
        <v>52.297015198681564</v>
      </c>
      <c r="Q24" s="332">
        <v>190</v>
      </c>
      <c r="R24" s="330">
        <v>11226</v>
      </c>
      <c r="S24" s="333">
        <f t="shared" si="5"/>
        <v>59.084210526315786</v>
      </c>
      <c r="T24" s="330">
        <v>1696</v>
      </c>
      <c r="U24" s="330">
        <v>173393</v>
      </c>
      <c r="V24" s="331">
        <f>U24/T24</f>
        <v>102.23643867924528</v>
      </c>
      <c r="W24" s="328">
        <v>13217</v>
      </c>
      <c r="X24" s="330">
        <v>1658560</v>
      </c>
      <c r="Y24" s="331">
        <f>X24/W24</f>
        <v>125.48687296663388</v>
      </c>
      <c r="Z24" s="330">
        <v>4840</v>
      </c>
      <c r="AA24" s="330">
        <v>254181</v>
      </c>
      <c r="AB24" s="334">
        <f>AA24/Z24</f>
        <v>52.51673553719008</v>
      </c>
      <c r="AC24" s="335">
        <f>(K24+T24)/F24</f>
        <v>0.6870465747355596</v>
      </c>
      <c r="AD24" s="336">
        <f t="shared" si="10"/>
        <v>0.31295342526444037</v>
      </c>
    </row>
    <row r="25" spans="2:30" ht="15.75" customHeight="1" thickBot="1">
      <c r="B25" s="337" t="s">
        <v>142</v>
      </c>
      <c r="C25" s="338" t="s">
        <v>186</v>
      </c>
      <c r="D25" s="339">
        <v>1173858</v>
      </c>
      <c r="E25" s="340">
        <f>(D25-D24)/D24</f>
        <v>-0.04552207070333368</v>
      </c>
      <c r="F25" s="341">
        <v>16966</v>
      </c>
      <c r="G25" s="340">
        <f>(F25-F24)/F24</f>
        <v>-0.06041978180207122</v>
      </c>
      <c r="H25" s="342">
        <f>F25/D25</f>
        <v>0.014453196212829832</v>
      </c>
      <c r="I25" s="343">
        <v>1643904</v>
      </c>
      <c r="J25" s="340">
        <f>(I25-I24)/I24</f>
        <v>-0.14055065479330447</v>
      </c>
      <c r="K25" s="341">
        <v>8583</v>
      </c>
      <c r="L25" s="343">
        <v>1150244</v>
      </c>
      <c r="M25" s="344">
        <f>L25/K25</f>
        <v>134.01421414423862</v>
      </c>
      <c r="N25" s="343">
        <v>6560</v>
      </c>
      <c r="O25" s="343">
        <v>320489</v>
      </c>
      <c r="P25" s="344">
        <f>O25/N25</f>
        <v>48.855030487804875</v>
      </c>
      <c r="Q25" s="345">
        <v>99</v>
      </c>
      <c r="R25" s="343">
        <v>5299</v>
      </c>
      <c r="S25" s="349">
        <f>R25/Q25</f>
        <v>53.525252525252526</v>
      </c>
      <c r="T25" s="343">
        <v>1724</v>
      </c>
      <c r="U25" s="343">
        <v>167872</v>
      </c>
      <c r="V25" s="344">
        <f>U25/T25</f>
        <v>97.37354988399072</v>
      </c>
      <c r="W25" s="341">
        <v>11353</v>
      </c>
      <c r="X25" s="343">
        <v>1382644</v>
      </c>
      <c r="Y25" s="344">
        <f>X25/W25</f>
        <v>121.78666431780147</v>
      </c>
      <c r="Z25" s="343">
        <v>5613</v>
      </c>
      <c r="AA25" s="343">
        <v>261260</v>
      </c>
      <c r="AB25" s="346">
        <f>AA25/Z25</f>
        <v>46.545519330126496</v>
      </c>
      <c r="AC25" s="347">
        <f>(K25+T25)/F25</f>
        <v>0.6075091359188967</v>
      </c>
      <c r="AD25" s="348">
        <f t="shared" si="10"/>
        <v>0.39249086408110334</v>
      </c>
    </row>
    <row r="26" spans="4:27" ht="13.5">
      <c r="D26" s="80" t="s">
        <v>67</v>
      </c>
      <c r="E26" s="81"/>
      <c r="F26" s="82"/>
      <c r="G26" s="81"/>
      <c r="I26" s="82"/>
      <c r="J26" s="81"/>
      <c r="K26" s="82"/>
      <c r="L26" s="82"/>
      <c r="N26" s="82"/>
      <c r="O26" s="82"/>
      <c r="R26" s="82"/>
      <c r="T26" s="82"/>
      <c r="U26" s="82"/>
      <c r="W26" s="82"/>
      <c r="X26" s="82"/>
      <c r="Z26" s="82"/>
      <c r="AA26" s="82"/>
    </row>
    <row r="27" spans="4:27" ht="13.5">
      <c r="D27" s="82"/>
      <c r="E27" s="81"/>
      <c r="F27" s="82"/>
      <c r="G27" s="81"/>
      <c r="I27" s="82"/>
      <c r="J27" s="81"/>
      <c r="K27" s="82"/>
      <c r="L27" s="82"/>
      <c r="N27" s="82"/>
      <c r="O27" s="82"/>
      <c r="R27" s="82"/>
      <c r="T27" s="82"/>
      <c r="U27" s="82"/>
      <c r="W27" s="82"/>
      <c r="X27" s="82"/>
      <c r="Z27" s="82"/>
      <c r="AA27" s="82"/>
    </row>
    <row r="28" spans="3:27" ht="13.5">
      <c r="C28" t="s">
        <v>153</v>
      </c>
      <c r="D28" s="82" t="s">
        <v>154</v>
      </c>
      <c r="E28" s="81" t="s">
        <v>155</v>
      </c>
      <c r="F28" s="82"/>
      <c r="G28" s="81"/>
      <c r="H28" t="s">
        <v>153</v>
      </c>
      <c r="I28" s="145" t="s">
        <v>159</v>
      </c>
      <c r="J28" s="146" t="s">
        <v>156</v>
      </c>
      <c r="K28" s="145" t="s">
        <v>157</v>
      </c>
      <c r="L28" s="145" t="s">
        <v>158</v>
      </c>
      <c r="N28" s="82"/>
      <c r="O28" s="82"/>
      <c r="Q28" t="s">
        <v>153</v>
      </c>
      <c r="R28" s="82" t="s">
        <v>149</v>
      </c>
      <c r="T28" s="82" t="s">
        <v>162</v>
      </c>
      <c r="U28" s="82"/>
      <c r="W28" s="82"/>
      <c r="X28" s="82"/>
      <c r="Z28" s="82"/>
      <c r="AA28" s="82"/>
    </row>
    <row r="29" spans="3:27" ht="13.5">
      <c r="C29">
        <v>57</v>
      </c>
      <c r="D29" s="143">
        <v>17346</v>
      </c>
      <c r="E29" s="144">
        <v>0.015134157949795357</v>
      </c>
      <c r="F29" s="82"/>
      <c r="G29" s="81"/>
      <c r="H29">
        <v>57</v>
      </c>
      <c r="I29" s="147">
        <v>11729</v>
      </c>
      <c r="J29" s="149">
        <v>4049</v>
      </c>
      <c r="K29" s="147">
        <v>335</v>
      </c>
      <c r="L29" s="147">
        <v>1233</v>
      </c>
      <c r="N29" s="82"/>
      <c r="O29" s="82"/>
      <c r="Q29">
        <v>57</v>
      </c>
      <c r="R29" s="82">
        <v>13888</v>
      </c>
      <c r="T29" s="82">
        <v>3458</v>
      </c>
      <c r="U29" s="82"/>
      <c r="W29" s="82"/>
      <c r="X29" s="82"/>
      <c r="Z29" s="82"/>
      <c r="AA29" s="82"/>
    </row>
    <row r="30" spans="3:27" ht="13.5">
      <c r="C30">
        <v>58</v>
      </c>
      <c r="D30" s="143">
        <v>15628</v>
      </c>
      <c r="E30" s="144">
        <v>0.013747397292568506</v>
      </c>
      <c r="F30" s="82"/>
      <c r="G30" s="81"/>
      <c r="H30">
        <v>58</v>
      </c>
      <c r="I30" s="147">
        <v>9149</v>
      </c>
      <c r="J30" s="149">
        <v>4535</v>
      </c>
      <c r="K30" s="147">
        <v>187</v>
      </c>
      <c r="L30" s="147">
        <v>1757</v>
      </c>
      <c r="N30" s="82"/>
      <c r="O30" s="82"/>
      <c r="Q30">
        <v>58</v>
      </c>
      <c r="R30" s="82">
        <v>11803</v>
      </c>
      <c r="T30" s="82">
        <v>3825</v>
      </c>
      <c r="U30" s="82"/>
      <c r="W30" s="82"/>
      <c r="X30" s="82"/>
      <c r="Z30" s="82"/>
      <c r="AA30" s="82"/>
    </row>
    <row r="31" spans="3:27" ht="13.5">
      <c r="C31">
        <v>59</v>
      </c>
      <c r="D31" s="143">
        <v>17602</v>
      </c>
      <c r="E31" s="144">
        <v>0.01482545848416804</v>
      </c>
      <c r="F31" s="82"/>
      <c r="G31" s="81"/>
      <c r="H31">
        <v>59</v>
      </c>
      <c r="I31" s="148">
        <v>9688</v>
      </c>
      <c r="J31" s="149">
        <v>6418</v>
      </c>
      <c r="K31" s="147">
        <v>229</v>
      </c>
      <c r="L31" s="147">
        <v>1267</v>
      </c>
      <c r="N31" s="82"/>
      <c r="O31" s="82"/>
      <c r="Q31">
        <v>59</v>
      </c>
      <c r="R31" s="82">
        <v>12477</v>
      </c>
      <c r="T31" s="82">
        <v>5125</v>
      </c>
      <c r="U31" s="82"/>
      <c r="W31" s="82"/>
      <c r="X31" s="82"/>
      <c r="Z31" s="82"/>
      <c r="AA31" s="82"/>
    </row>
    <row r="32" spans="3:27" ht="13.5">
      <c r="C32">
        <v>60</v>
      </c>
      <c r="D32" s="143">
        <v>18664</v>
      </c>
      <c r="E32" s="144">
        <v>0.015099444045330692</v>
      </c>
      <c r="F32" s="82"/>
      <c r="G32" s="81"/>
      <c r="H32">
        <v>60</v>
      </c>
      <c r="I32" s="147">
        <v>9307</v>
      </c>
      <c r="J32" s="149">
        <v>7959</v>
      </c>
      <c r="K32" s="147">
        <v>234</v>
      </c>
      <c r="L32" s="147">
        <v>1164</v>
      </c>
      <c r="N32" s="82"/>
      <c r="O32" s="82"/>
      <c r="Q32">
        <v>60</v>
      </c>
      <c r="R32" s="82">
        <v>11558</v>
      </c>
      <c r="T32" s="82">
        <v>7106</v>
      </c>
      <c r="U32" s="82"/>
      <c r="W32" s="82"/>
      <c r="X32" s="82"/>
      <c r="Z32" s="82"/>
      <c r="AA32" s="82"/>
    </row>
    <row r="33" spans="3:27" ht="13.5">
      <c r="C33">
        <v>61</v>
      </c>
      <c r="D33" s="143">
        <v>19892</v>
      </c>
      <c r="E33" s="144">
        <v>0.01457706932901659</v>
      </c>
      <c r="F33" s="82"/>
      <c r="G33" s="81"/>
      <c r="H33">
        <v>61</v>
      </c>
      <c r="I33" s="147">
        <v>9513</v>
      </c>
      <c r="J33" s="149">
        <v>8431</v>
      </c>
      <c r="K33" s="147">
        <v>190</v>
      </c>
      <c r="L33" s="147">
        <v>1758</v>
      </c>
      <c r="N33" s="82"/>
      <c r="O33" s="82"/>
      <c r="Q33">
        <v>61</v>
      </c>
      <c r="R33" s="82">
        <v>11862</v>
      </c>
      <c r="T33" s="82">
        <v>8030</v>
      </c>
      <c r="U33" s="82"/>
      <c r="W33" s="82"/>
      <c r="X33" s="82"/>
      <c r="Z33" s="82"/>
      <c r="AA33" s="82"/>
    </row>
    <row r="34" spans="3:27" ht="13.5">
      <c r="C34">
        <v>62</v>
      </c>
      <c r="D34" s="143">
        <v>23009</v>
      </c>
      <c r="E34" s="144">
        <v>0.013742459535328197</v>
      </c>
      <c r="F34" s="82"/>
      <c r="G34" s="81"/>
      <c r="H34">
        <v>62</v>
      </c>
      <c r="I34" s="148">
        <v>10908</v>
      </c>
      <c r="J34" s="149">
        <v>10258</v>
      </c>
      <c r="K34" s="147">
        <v>247</v>
      </c>
      <c r="L34" s="147">
        <v>1596</v>
      </c>
      <c r="N34" s="82"/>
      <c r="O34" s="82"/>
      <c r="Q34">
        <v>62</v>
      </c>
      <c r="R34" s="82">
        <v>13877</v>
      </c>
      <c r="T34" s="82">
        <v>9132</v>
      </c>
      <c r="U34" s="82"/>
      <c r="W34" s="82"/>
      <c r="X34" s="82"/>
      <c r="Z34" s="82"/>
      <c r="AA34" s="82"/>
    </row>
    <row r="35" spans="3:20" ht="14.25" customHeight="1">
      <c r="C35">
        <v>63</v>
      </c>
      <c r="D35" s="143">
        <v>23780</v>
      </c>
      <c r="E35" s="144">
        <v>0.01411574196091281</v>
      </c>
      <c r="H35">
        <v>63</v>
      </c>
      <c r="I35" s="148">
        <v>10857</v>
      </c>
      <c r="J35" s="149">
        <v>9401</v>
      </c>
      <c r="K35" s="148">
        <v>253</v>
      </c>
      <c r="L35" s="148">
        <v>3269</v>
      </c>
      <c r="Q35">
        <v>63</v>
      </c>
      <c r="R35" s="39">
        <v>13525</v>
      </c>
      <c r="T35" s="39">
        <v>10255</v>
      </c>
    </row>
    <row r="36" spans="3:20" ht="14.25" customHeight="1">
      <c r="C36" s="142" t="s">
        <v>152</v>
      </c>
      <c r="D36" s="143">
        <v>27177</v>
      </c>
      <c r="E36" s="144">
        <v>0.016345966467221456</v>
      </c>
      <c r="H36" s="142" t="s">
        <v>152</v>
      </c>
      <c r="I36" s="148">
        <v>10961</v>
      </c>
      <c r="J36" s="149">
        <v>11350</v>
      </c>
      <c r="K36" s="148">
        <v>312</v>
      </c>
      <c r="L36" s="148">
        <v>4554</v>
      </c>
      <c r="Q36" s="142" t="s">
        <v>152</v>
      </c>
      <c r="R36" s="39">
        <v>13790</v>
      </c>
      <c r="T36" s="39">
        <v>13387</v>
      </c>
    </row>
    <row r="37" spans="3:20" ht="14.25" customHeight="1">
      <c r="C37">
        <v>2</v>
      </c>
      <c r="D37" s="143">
        <v>30136</v>
      </c>
      <c r="E37" s="144">
        <v>0.01765323713951482</v>
      </c>
      <c r="H37">
        <v>2</v>
      </c>
      <c r="I37" s="148">
        <v>10781</v>
      </c>
      <c r="J37" s="149">
        <v>13031</v>
      </c>
      <c r="K37" s="148">
        <v>806</v>
      </c>
      <c r="L37" s="148">
        <v>5518</v>
      </c>
      <c r="Q37">
        <v>2</v>
      </c>
      <c r="R37" s="39">
        <v>14460</v>
      </c>
      <c r="T37" s="39">
        <v>15676</v>
      </c>
    </row>
    <row r="38" spans="3:20" ht="14.25" customHeight="1">
      <c r="C38">
        <v>3</v>
      </c>
      <c r="D38" s="143">
        <v>28800</v>
      </c>
      <c r="E38" s="144">
        <v>0.02101996458719855</v>
      </c>
      <c r="H38">
        <v>3</v>
      </c>
      <c r="I38" s="148">
        <v>10247</v>
      </c>
      <c r="J38" s="149">
        <v>10032</v>
      </c>
      <c r="K38" s="148">
        <v>907</v>
      </c>
      <c r="L38" s="148">
        <v>7614</v>
      </c>
      <c r="Q38">
        <v>3</v>
      </c>
      <c r="R38" s="39">
        <v>14186</v>
      </c>
      <c r="T38" s="39">
        <v>14614</v>
      </c>
    </row>
    <row r="39" spans="3:20" ht="14.25" customHeight="1">
      <c r="C39">
        <v>4</v>
      </c>
      <c r="D39" s="143">
        <v>23651</v>
      </c>
      <c r="E39" s="144">
        <v>0.016862376032910544</v>
      </c>
      <c r="H39">
        <v>4</v>
      </c>
      <c r="I39" s="148">
        <v>10433</v>
      </c>
      <c r="J39" s="149">
        <v>9010</v>
      </c>
      <c r="K39" s="148">
        <v>557</v>
      </c>
      <c r="L39" s="148">
        <v>3651</v>
      </c>
      <c r="Q39">
        <v>4</v>
      </c>
      <c r="R39" s="39">
        <v>13434</v>
      </c>
      <c r="T39" s="39">
        <v>10217</v>
      </c>
    </row>
    <row r="40" spans="3:20" ht="14.25" customHeight="1">
      <c r="C40">
        <v>5</v>
      </c>
      <c r="D40" s="143">
        <v>23034</v>
      </c>
      <c r="E40" s="144">
        <v>0.01550396988861696</v>
      </c>
      <c r="H40">
        <v>5</v>
      </c>
      <c r="I40" s="148">
        <v>12089</v>
      </c>
      <c r="J40" s="149">
        <v>8034</v>
      </c>
      <c r="K40" s="148">
        <v>433</v>
      </c>
      <c r="L40" s="148">
        <v>2478</v>
      </c>
      <c r="Q40">
        <v>5</v>
      </c>
      <c r="R40" s="39">
        <v>14941</v>
      </c>
      <c r="T40" s="39">
        <v>8093</v>
      </c>
    </row>
    <row r="41" spans="3:20" ht="14.25" customHeight="1">
      <c r="C41">
        <v>6</v>
      </c>
      <c r="D41" s="143">
        <v>22636</v>
      </c>
      <c r="E41" s="144">
        <v>0.014415520566125693</v>
      </c>
      <c r="H41">
        <v>6</v>
      </c>
      <c r="I41" s="148">
        <v>12652</v>
      </c>
      <c r="J41" s="149">
        <v>7370</v>
      </c>
      <c r="K41" s="148">
        <v>444</v>
      </c>
      <c r="L41" s="148">
        <v>2170</v>
      </c>
      <c r="Q41">
        <v>6</v>
      </c>
      <c r="R41" s="39">
        <v>15294</v>
      </c>
      <c r="T41" s="39">
        <v>7342</v>
      </c>
    </row>
    <row r="42" spans="3:20" ht="14.25" customHeight="1">
      <c r="C42">
        <v>7</v>
      </c>
      <c r="D42" s="143">
        <v>22251</v>
      </c>
      <c r="E42" s="144">
        <v>0.015133337414049907</v>
      </c>
      <c r="H42">
        <v>7</v>
      </c>
      <c r="I42" s="148">
        <v>11525</v>
      </c>
      <c r="J42" s="149">
        <v>8062</v>
      </c>
      <c r="K42" s="148">
        <v>348</v>
      </c>
      <c r="L42" s="148">
        <v>2316</v>
      </c>
      <c r="Q42">
        <v>7</v>
      </c>
      <c r="R42" s="39">
        <v>14029</v>
      </c>
      <c r="T42" s="39">
        <v>8222</v>
      </c>
    </row>
    <row r="43" spans="3:20" ht="14.25" customHeight="1">
      <c r="C43">
        <v>8</v>
      </c>
      <c r="D43" s="143">
        <v>26184</v>
      </c>
      <c r="E43" s="144">
        <v>0.015934121438647184</v>
      </c>
      <c r="H43">
        <v>8</v>
      </c>
      <c r="I43" s="148">
        <v>14677</v>
      </c>
      <c r="J43" s="149">
        <v>9143</v>
      </c>
      <c r="K43" s="148">
        <v>262</v>
      </c>
      <c r="L43" s="148">
        <v>2102</v>
      </c>
      <c r="Q43">
        <v>8</v>
      </c>
      <c r="R43" s="39">
        <v>17479</v>
      </c>
      <c r="T43" s="39">
        <v>8705</v>
      </c>
    </row>
    <row r="44" spans="3:20" ht="14.25" customHeight="1">
      <c r="C44">
        <v>9</v>
      </c>
      <c r="D44" s="143">
        <v>23011</v>
      </c>
      <c r="E44" s="144">
        <v>0.016590315598833175</v>
      </c>
      <c r="H44">
        <v>9</v>
      </c>
      <c r="I44" s="148">
        <v>11142</v>
      </c>
      <c r="J44" s="149">
        <v>9023</v>
      </c>
      <c r="K44" s="148">
        <v>211</v>
      </c>
      <c r="L44" s="148">
        <v>2635</v>
      </c>
      <c r="Q44">
        <v>9</v>
      </c>
      <c r="R44" s="39">
        <v>14137</v>
      </c>
      <c r="T44" s="39">
        <v>8874</v>
      </c>
    </row>
    <row r="45" spans="3:20" ht="14.25" customHeight="1">
      <c r="C45">
        <v>10</v>
      </c>
      <c r="D45" s="143">
        <v>19367</v>
      </c>
      <c r="E45" s="144">
        <v>0.016162130360220146</v>
      </c>
      <c r="H45">
        <v>10</v>
      </c>
      <c r="I45" s="148">
        <v>10273</v>
      </c>
      <c r="J45" s="149">
        <v>6841</v>
      </c>
      <c r="K45" s="148">
        <v>261</v>
      </c>
      <c r="L45" s="148">
        <v>1992</v>
      </c>
      <c r="Q45">
        <v>10</v>
      </c>
      <c r="R45" s="39">
        <v>12664</v>
      </c>
      <c r="T45" s="39">
        <v>6703</v>
      </c>
    </row>
    <row r="46" spans="3:20" ht="14.25" customHeight="1">
      <c r="C46">
        <v>11</v>
      </c>
      <c r="D46" s="143">
        <v>19291</v>
      </c>
      <c r="E46" s="144">
        <v>0.015882582016645795</v>
      </c>
      <c r="H46">
        <v>11</v>
      </c>
      <c r="I46" s="148">
        <v>11172</v>
      </c>
      <c r="J46" s="149">
        <v>6086</v>
      </c>
      <c r="K46" s="148">
        <v>222</v>
      </c>
      <c r="L46" s="148">
        <v>1811</v>
      </c>
      <c r="Q46">
        <v>11</v>
      </c>
      <c r="R46" s="39">
        <v>13734</v>
      </c>
      <c r="T46" s="39">
        <v>5557</v>
      </c>
    </row>
    <row r="47" spans="3:20" ht="14.25" customHeight="1">
      <c r="C47">
        <v>12</v>
      </c>
      <c r="D47" s="143">
        <v>18057</v>
      </c>
      <c r="E47" s="144">
        <v>0.0146823618949736</v>
      </c>
      <c r="H47">
        <v>12</v>
      </c>
      <c r="I47" s="148">
        <v>10712</v>
      </c>
      <c r="J47" s="149">
        <v>5461</v>
      </c>
      <c r="K47" s="148">
        <v>190</v>
      </c>
      <c r="L47" s="148">
        <v>1696</v>
      </c>
      <c r="Q47">
        <v>12</v>
      </c>
      <c r="R47" s="39">
        <v>13217</v>
      </c>
      <c r="T47" s="39">
        <v>4840</v>
      </c>
    </row>
    <row r="48" spans="3:20" ht="14.25" customHeight="1">
      <c r="C48">
        <v>13</v>
      </c>
      <c r="D48" s="351">
        <v>16966</v>
      </c>
      <c r="E48" s="144">
        <v>0.014453196212829832</v>
      </c>
      <c r="H48">
        <v>13</v>
      </c>
      <c r="I48" s="148">
        <v>8583</v>
      </c>
      <c r="J48" s="352">
        <v>6560</v>
      </c>
      <c r="K48" s="353">
        <v>99</v>
      </c>
      <c r="L48" s="352">
        <v>1724</v>
      </c>
      <c r="Q48">
        <v>13</v>
      </c>
      <c r="R48" s="323">
        <v>11353</v>
      </c>
      <c r="T48" s="323">
        <v>5613</v>
      </c>
    </row>
  </sheetData>
  <mergeCells count="5">
    <mergeCell ref="F2:J2"/>
    <mergeCell ref="W2:AA2"/>
    <mergeCell ref="W3:X3"/>
    <mergeCell ref="AC2:AD2"/>
    <mergeCell ref="K2:U2"/>
  </mergeCells>
  <printOptions/>
  <pageMargins left="0.21" right="0.28" top="0.984251968503937" bottom="0.984251968503937" header="0.5118110236220472" footer="0.5118110236220472"/>
  <pageSetup fitToHeight="1" fitToWidth="1" orientation="landscape" paperSize="9" scale="92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21"/>
  <sheetViews>
    <sheetView view="pageBreakPreview" zoomScaleSheetLayoutView="100" workbookViewId="0" topLeftCell="A1">
      <selection activeCell="A1" sqref="A1"/>
    </sheetView>
  </sheetViews>
  <sheetFormatPr defaultColWidth="11.25390625" defaultRowHeight="14.25" customHeight="1"/>
  <cols>
    <col min="1" max="1" width="1.12109375" style="0" customWidth="1"/>
    <col min="2" max="2" width="5.75390625" style="211" customWidth="1"/>
    <col min="3" max="3" width="8.00390625" style="0" customWidth="1"/>
    <col min="4" max="4" width="7.00390625" style="0" customWidth="1"/>
    <col min="5" max="5" width="9.75390625" style="0" customWidth="1"/>
    <col min="6" max="6" width="7.00390625" style="0" customWidth="1"/>
    <col min="7" max="7" width="8.00390625" style="0" customWidth="1"/>
    <col min="8" max="8" width="10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0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9.75390625" style="0" customWidth="1"/>
    <col min="21" max="21" width="1.75390625" style="0" customWidth="1"/>
  </cols>
  <sheetData>
    <row r="1" spans="5:18" ht="18.75" customHeight="1" thickBot="1">
      <c r="E1" s="240" t="s">
        <v>177</v>
      </c>
      <c r="G1" s="241" t="s">
        <v>0</v>
      </c>
      <c r="Q1" s="1" t="s">
        <v>1</v>
      </c>
      <c r="R1" s="2"/>
    </row>
    <row r="2" spans="2:20" s="236" customFormat="1" ht="16.5" customHeight="1" thickBot="1" thickTop="1">
      <c r="B2" s="235"/>
      <c r="C2" s="364" t="s">
        <v>150</v>
      </c>
      <c r="D2" s="365"/>
      <c r="E2" s="365"/>
      <c r="F2" s="366"/>
      <c r="G2" s="364" t="s">
        <v>171</v>
      </c>
      <c r="H2" s="365"/>
      <c r="I2" s="365"/>
      <c r="J2" s="365"/>
      <c r="K2" s="365"/>
      <c r="L2" s="365"/>
      <c r="M2" s="365"/>
      <c r="N2" s="366"/>
      <c r="O2" s="364" t="s">
        <v>172</v>
      </c>
      <c r="P2" s="365"/>
      <c r="Q2" s="365"/>
      <c r="R2" s="367"/>
      <c r="S2" s="364" t="s">
        <v>2</v>
      </c>
      <c r="T2" s="367"/>
    </row>
    <row r="3" spans="2:20" s="236" customFormat="1" ht="15.75" customHeight="1" thickBot="1">
      <c r="B3" s="237" t="s">
        <v>3</v>
      </c>
      <c r="C3" s="368" t="s">
        <v>4</v>
      </c>
      <c r="D3" s="370"/>
      <c r="E3" s="371" t="s">
        <v>5</v>
      </c>
      <c r="F3" s="369"/>
      <c r="G3" s="368" t="s">
        <v>6</v>
      </c>
      <c r="H3" s="369"/>
      <c r="I3" s="368" t="s">
        <v>7</v>
      </c>
      <c r="J3" s="369"/>
      <c r="K3" s="368" t="s">
        <v>173</v>
      </c>
      <c r="L3" s="369"/>
      <c r="M3" s="368" t="s">
        <v>174</v>
      </c>
      <c r="N3" s="369"/>
      <c r="O3" s="368" t="s">
        <v>175</v>
      </c>
      <c r="P3" s="369"/>
      <c r="Q3" s="368" t="s">
        <v>8</v>
      </c>
      <c r="R3" s="372"/>
      <c r="S3" s="238" t="s">
        <v>9</v>
      </c>
      <c r="T3" s="239" t="s">
        <v>10</v>
      </c>
    </row>
    <row r="4" spans="2:20" s="229" customFormat="1" ht="14.25" customHeight="1" thickBot="1">
      <c r="B4" s="210"/>
      <c r="C4" s="232" t="s">
        <v>11</v>
      </c>
      <c r="D4" s="233" t="s">
        <v>12</v>
      </c>
      <c r="E4" s="233" t="s">
        <v>13</v>
      </c>
      <c r="F4" s="233" t="s">
        <v>12</v>
      </c>
      <c r="G4" s="230" t="s">
        <v>14</v>
      </c>
      <c r="H4" s="234" t="s">
        <v>15</v>
      </c>
      <c r="I4" s="230" t="s">
        <v>14</v>
      </c>
      <c r="J4" s="234" t="s">
        <v>15</v>
      </c>
      <c r="K4" s="230" t="s">
        <v>14</v>
      </c>
      <c r="L4" s="234" t="s">
        <v>15</v>
      </c>
      <c r="M4" s="230" t="s">
        <v>14</v>
      </c>
      <c r="N4" s="234" t="s">
        <v>15</v>
      </c>
      <c r="O4" s="230" t="s">
        <v>14</v>
      </c>
      <c r="P4" s="234" t="s">
        <v>15</v>
      </c>
      <c r="Q4" s="230" t="s">
        <v>14</v>
      </c>
      <c r="R4" s="234" t="s">
        <v>15</v>
      </c>
      <c r="S4" s="230" t="s">
        <v>16</v>
      </c>
      <c r="T4" s="231" t="s">
        <v>17</v>
      </c>
    </row>
    <row r="5" spans="2:20" ht="20.25" customHeight="1" thickTop="1">
      <c r="B5" s="212">
        <v>1</v>
      </c>
      <c r="C5" s="213">
        <v>1260</v>
      </c>
      <c r="D5" s="214">
        <v>-0.08296943231441048</v>
      </c>
      <c r="E5" s="209">
        <v>126761</v>
      </c>
      <c r="F5" s="214">
        <v>-0.10034776437189497</v>
      </c>
      <c r="G5" s="213">
        <v>657</v>
      </c>
      <c r="H5" s="209">
        <v>88693</v>
      </c>
      <c r="I5" s="213">
        <v>393</v>
      </c>
      <c r="J5" s="209">
        <v>22174</v>
      </c>
      <c r="K5" s="213">
        <v>0</v>
      </c>
      <c r="L5" s="209">
        <v>0</v>
      </c>
      <c r="M5" s="213">
        <v>210</v>
      </c>
      <c r="N5" s="209">
        <v>15894</v>
      </c>
      <c r="O5" s="213">
        <v>845</v>
      </c>
      <c r="P5" s="209">
        <v>103991</v>
      </c>
      <c r="Q5" s="213">
        <v>415</v>
      </c>
      <c r="R5" s="209">
        <v>22770</v>
      </c>
      <c r="S5" s="215">
        <v>0.6880952380952381</v>
      </c>
      <c r="T5" s="216">
        <v>0.3119047619047619</v>
      </c>
    </row>
    <row r="6" spans="2:20" ht="20.25" customHeight="1">
      <c r="B6" s="217">
        <v>2</v>
      </c>
      <c r="C6" s="218">
        <v>1033</v>
      </c>
      <c r="D6" s="219">
        <v>-0.14979423868312758</v>
      </c>
      <c r="E6" s="208">
        <v>115083</v>
      </c>
      <c r="F6" s="219">
        <v>-0.15413732782571626</v>
      </c>
      <c r="G6" s="218">
        <v>680</v>
      </c>
      <c r="H6" s="208">
        <v>92079</v>
      </c>
      <c r="I6" s="218">
        <v>247</v>
      </c>
      <c r="J6" s="208">
        <v>11790</v>
      </c>
      <c r="K6" s="218">
        <v>15</v>
      </c>
      <c r="L6" s="208">
        <v>533</v>
      </c>
      <c r="M6" s="218">
        <v>91</v>
      </c>
      <c r="N6" s="208">
        <v>10681</v>
      </c>
      <c r="O6" s="218">
        <v>837</v>
      </c>
      <c r="P6" s="208">
        <v>107017</v>
      </c>
      <c r="Q6" s="218">
        <v>196</v>
      </c>
      <c r="R6" s="208">
        <v>8066</v>
      </c>
      <c r="S6" s="220">
        <v>0.7463697967086157</v>
      </c>
      <c r="T6" s="221">
        <v>0.2536302032913843</v>
      </c>
    </row>
    <row r="7" spans="2:20" ht="20.25" customHeight="1">
      <c r="B7" s="217">
        <v>3</v>
      </c>
      <c r="C7" s="218">
        <v>1530</v>
      </c>
      <c r="D7" s="219">
        <v>0.0858765081618169</v>
      </c>
      <c r="E7" s="208">
        <v>149986</v>
      </c>
      <c r="F7" s="219">
        <v>-0.02568533194751202</v>
      </c>
      <c r="G7" s="218">
        <v>822</v>
      </c>
      <c r="H7" s="208">
        <v>109755</v>
      </c>
      <c r="I7" s="218">
        <v>569</v>
      </c>
      <c r="J7" s="208">
        <v>25705</v>
      </c>
      <c r="K7" s="218">
        <v>6</v>
      </c>
      <c r="L7" s="208">
        <v>412</v>
      </c>
      <c r="M7" s="218">
        <v>133</v>
      </c>
      <c r="N7" s="208">
        <v>14114</v>
      </c>
      <c r="O7" s="218">
        <v>1077</v>
      </c>
      <c r="P7" s="208">
        <v>130229</v>
      </c>
      <c r="Q7" s="218">
        <v>453</v>
      </c>
      <c r="R7" s="208">
        <v>19757</v>
      </c>
      <c r="S7" s="220">
        <v>0.6241830065359477</v>
      </c>
      <c r="T7" s="221">
        <v>0.3758169934640523</v>
      </c>
    </row>
    <row r="8" spans="2:20" ht="20.25" customHeight="1">
      <c r="B8" s="222">
        <v>4</v>
      </c>
      <c r="C8" s="218">
        <v>1551</v>
      </c>
      <c r="D8" s="219">
        <v>0.08995080815179199</v>
      </c>
      <c r="E8" s="208">
        <v>150727</v>
      </c>
      <c r="F8" s="219">
        <v>-0.08581600718115433</v>
      </c>
      <c r="G8" s="218">
        <v>792</v>
      </c>
      <c r="H8" s="208">
        <v>105036</v>
      </c>
      <c r="I8" s="218">
        <v>560</v>
      </c>
      <c r="J8" s="208">
        <v>27064</v>
      </c>
      <c r="K8" s="218">
        <v>5</v>
      </c>
      <c r="L8" s="208">
        <v>295</v>
      </c>
      <c r="M8" s="218">
        <v>194</v>
      </c>
      <c r="N8" s="208">
        <v>18332</v>
      </c>
      <c r="O8" s="218">
        <v>1022</v>
      </c>
      <c r="P8" s="208">
        <v>125308</v>
      </c>
      <c r="Q8" s="218">
        <v>529</v>
      </c>
      <c r="R8" s="208">
        <v>25419</v>
      </c>
      <c r="S8" s="220">
        <v>0.63571889103804</v>
      </c>
      <c r="T8" s="221">
        <v>0.36428110896196003</v>
      </c>
    </row>
    <row r="9" spans="2:20" ht="20.25" customHeight="1">
      <c r="B9" s="222">
        <f aca="true" t="shared" si="0" ref="B9:B16">B8+1</f>
        <v>5</v>
      </c>
      <c r="C9" s="218">
        <v>1445</v>
      </c>
      <c r="D9" s="219">
        <v>-0.0048209366391184574</v>
      </c>
      <c r="E9" s="208">
        <v>137155</v>
      </c>
      <c r="F9" s="219">
        <v>-0.12185955387097601</v>
      </c>
      <c r="G9" s="218">
        <v>670</v>
      </c>
      <c r="H9" s="208">
        <v>91885</v>
      </c>
      <c r="I9" s="218">
        <v>651</v>
      </c>
      <c r="J9" s="208">
        <v>32705</v>
      </c>
      <c r="K9" s="218">
        <v>1</v>
      </c>
      <c r="L9" s="208">
        <v>294</v>
      </c>
      <c r="M9" s="218">
        <v>123</v>
      </c>
      <c r="N9" s="208">
        <v>12271</v>
      </c>
      <c r="O9" s="218">
        <v>928</v>
      </c>
      <c r="P9" s="208">
        <v>112755</v>
      </c>
      <c r="Q9" s="218">
        <v>517</v>
      </c>
      <c r="R9" s="208">
        <v>24400</v>
      </c>
      <c r="S9" s="220">
        <v>0.5487889273356401</v>
      </c>
      <c r="T9" s="221">
        <v>0.45121107266435984</v>
      </c>
    </row>
    <row r="10" spans="2:20" ht="20.25" customHeight="1">
      <c r="B10" s="222">
        <f t="shared" si="0"/>
        <v>6</v>
      </c>
      <c r="C10" s="218">
        <v>1464</v>
      </c>
      <c r="D10" s="219">
        <v>-0.046875</v>
      </c>
      <c r="E10" s="208">
        <v>149162</v>
      </c>
      <c r="F10" s="219">
        <v>-0.09966017395713242</v>
      </c>
      <c r="G10" s="218">
        <v>817</v>
      </c>
      <c r="H10" s="208">
        <v>107947</v>
      </c>
      <c r="I10" s="218">
        <v>514</v>
      </c>
      <c r="J10" s="208">
        <v>26843</v>
      </c>
      <c r="K10" s="218">
        <v>3</v>
      </c>
      <c r="L10" s="208">
        <v>484</v>
      </c>
      <c r="M10" s="218">
        <v>130</v>
      </c>
      <c r="N10" s="208">
        <v>13888</v>
      </c>
      <c r="O10" s="218">
        <v>1043</v>
      </c>
      <c r="P10" s="208">
        <v>126748</v>
      </c>
      <c r="Q10" s="218">
        <v>421</v>
      </c>
      <c r="R10" s="208">
        <v>22414</v>
      </c>
      <c r="S10" s="220">
        <v>0.6468579234972678</v>
      </c>
      <c r="T10" s="221">
        <v>0.3531420765027322</v>
      </c>
    </row>
    <row r="11" spans="2:20" ht="20.25" customHeight="1">
      <c r="B11" s="222">
        <f t="shared" si="0"/>
        <v>7</v>
      </c>
      <c r="C11" s="218">
        <v>1479</v>
      </c>
      <c r="D11" s="219">
        <v>-0.034595300261096605</v>
      </c>
      <c r="E11" s="208">
        <v>141079</v>
      </c>
      <c r="F11" s="219">
        <v>-0.13622810401092275</v>
      </c>
      <c r="G11" s="218">
        <v>723</v>
      </c>
      <c r="H11" s="208">
        <v>97499</v>
      </c>
      <c r="I11" s="218">
        <v>534</v>
      </c>
      <c r="J11" s="208">
        <v>25890</v>
      </c>
      <c r="K11" s="218">
        <v>25</v>
      </c>
      <c r="L11" s="208">
        <v>657</v>
      </c>
      <c r="M11" s="218">
        <v>197</v>
      </c>
      <c r="N11" s="208">
        <v>17033</v>
      </c>
      <c r="O11" s="218">
        <v>988</v>
      </c>
      <c r="P11" s="208">
        <v>119353</v>
      </c>
      <c r="Q11" s="218">
        <v>491</v>
      </c>
      <c r="R11" s="208">
        <v>21726</v>
      </c>
      <c r="S11" s="220">
        <v>0.6220419202163624</v>
      </c>
      <c r="T11" s="221">
        <v>0.3779580797836376</v>
      </c>
    </row>
    <row r="12" spans="2:20" ht="20.25" customHeight="1">
      <c r="B12" s="222">
        <f t="shared" si="0"/>
        <v>8</v>
      </c>
      <c r="C12" s="218">
        <v>1224</v>
      </c>
      <c r="D12" s="219">
        <v>-0.12508934953538242</v>
      </c>
      <c r="E12" s="208">
        <v>123332</v>
      </c>
      <c r="F12" s="219">
        <v>-0.1595832396372086</v>
      </c>
      <c r="G12" s="218">
        <v>683</v>
      </c>
      <c r="H12" s="208">
        <v>90878</v>
      </c>
      <c r="I12" s="218">
        <v>398</v>
      </c>
      <c r="J12" s="208">
        <v>19055</v>
      </c>
      <c r="K12" s="218">
        <v>2</v>
      </c>
      <c r="L12" s="208">
        <v>169</v>
      </c>
      <c r="M12" s="218">
        <v>141</v>
      </c>
      <c r="N12" s="208">
        <v>13230</v>
      </c>
      <c r="O12" s="218">
        <v>894</v>
      </c>
      <c r="P12" s="208">
        <v>109138</v>
      </c>
      <c r="Q12" s="218">
        <v>330</v>
      </c>
      <c r="R12" s="208">
        <v>14194</v>
      </c>
      <c r="S12" s="220">
        <v>0.673202614379085</v>
      </c>
      <c r="T12" s="221">
        <v>0.32679738562091504</v>
      </c>
    </row>
    <row r="13" spans="2:20" ht="20.25" customHeight="1">
      <c r="B13" s="222">
        <f t="shared" si="0"/>
        <v>9</v>
      </c>
      <c r="C13" s="218">
        <v>1372</v>
      </c>
      <c r="D13" s="219">
        <v>-0.24863088718510407</v>
      </c>
      <c r="E13" s="208">
        <v>130588</v>
      </c>
      <c r="F13" s="219">
        <v>-0.2944735889525806</v>
      </c>
      <c r="G13" s="218">
        <v>697</v>
      </c>
      <c r="H13" s="208">
        <v>92868</v>
      </c>
      <c r="I13" s="218">
        <v>599</v>
      </c>
      <c r="J13" s="208">
        <v>29404</v>
      </c>
      <c r="K13" s="218">
        <v>2</v>
      </c>
      <c r="L13" s="208">
        <v>148</v>
      </c>
      <c r="M13" s="218">
        <v>74</v>
      </c>
      <c r="N13" s="208">
        <v>8168</v>
      </c>
      <c r="O13" s="218">
        <v>944</v>
      </c>
      <c r="P13" s="208">
        <v>110901</v>
      </c>
      <c r="Q13" s="218">
        <v>428</v>
      </c>
      <c r="R13" s="208">
        <v>19687</v>
      </c>
      <c r="S13" s="220">
        <v>0.5619533527696793</v>
      </c>
      <c r="T13" s="221">
        <v>0.4380466472303207</v>
      </c>
    </row>
    <row r="14" spans="2:20" ht="20.25" customHeight="1">
      <c r="B14" s="222">
        <f t="shared" si="0"/>
        <v>10</v>
      </c>
      <c r="C14" s="218">
        <v>1628</v>
      </c>
      <c r="D14" s="219">
        <v>0.04627249357326478</v>
      </c>
      <c r="E14" s="208">
        <v>141083</v>
      </c>
      <c r="F14" s="219">
        <v>-0.13193581334678758</v>
      </c>
      <c r="G14" s="218">
        <v>685</v>
      </c>
      <c r="H14" s="208">
        <v>90847</v>
      </c>
      <c r="I14" s="218">
        <v>775</v>
      </c>
      <c r="J14" s="208">
        <v>34780</v>
      </c>
      <c r="K14" s="218">
        <v>20</v>
      </c>
      <c r="L14" s="208">
        <v>687</v>
      </c>
      <c r="M14" s="218">
        <v>148</v>
      </c>
      <c r="N14" s="208">
        <v>14769</v>
      </c>
      <c r="O14" s="218">
        <v>902</v>
      </c>
      <c r="P14" s="208">
        <v>109985</v>
      </c>
      <c r="Q14" s="218">
        <v>726</v>
      </c>
      <c r="R14" s="208">
        <v>31098</v>
      </c>
      <c r="S14" s="220">
        <v>0.5116707616707616</v>
      </c>
      <c r="T14" s="221">
        <v>0.4883292383292383</v>
      </c>
    </row>
    <row r="15" spans="2:20" ht="20.25" customHeight="1">
      <c r="B15" s="222">
        <f t="shared" si="0"/>
        <v>11</v>
      </c>
      <c r="C15" s="218">
        <v>1421</v>
      </c>
      <c r="D15" s="219">
        <v>-0.16115702479338842</v>
      </c>
      <c r="E15" s="208">
        <v>141369</v>
      </c>
      <c r="F15" s="219">
        <v>-0.1417461464208309</v>
      </c>
      <c r="G15" s="218">
        <v>722</v>
      </c>
      <c r="H15" s="208">
        <v>97480</v>
      </c>
      <c r="I15" s="218">
        <v>564</v>
      </c>
      <c r="J15" s="208">
        <v>28670</v>
      </c>
      <c r="K15" s="218">
        <v>11</v>
      </c>
      <c r="L15" s="208">
        <v>1089</v>
      </c>
      <c r="M15" s="218">
        <v>124</v>
      </c>
      <c r="N15" s="208">
        <v>14130</v>
      </c>
      <c r="O15" s="218">
        <v>1001</v>
      </c>
      <c r="P15" s="208">
        <v>121149</v>
      </c>
      <c r="Q15" s="218">
        <v>420</v>
      </c>
      <c r="R15" s="208">
        <v>20220</v>
      </c>
      <c r="S15" s="220">
        <v>0.5953553835327234</v>
      </c>
      <c r="T15" s="221">
        <v>0.40464461646727656</v>
      </c>
    </row>
    <row r="16" spans="2:20" ht="20.25" customHeight="1" thickBot="1">
      <c r="B16" s="222">
        <f t="shared" si="0"/>
        <v>12</v>
      </c>
      <c r="C16" s="218">
        <v>1559</v>
      </c>
      <c r="D16" s="219">
        <v>-0.049969530773918344</v>
      </c>
      <c r="E16" s="208">
        <v>137579</v>
      </c>
      <c r="F16" s="219">
        <v>-0.20333653745932112</v>
      </c>
      <c r="G16" s="218">
        <v>635</v>
      </c>
      <c r="H16" s="208">
        <v>85277</v>
      </c>
      <c r="I16" s="218">
        <v>756</v>
      </c>
      <c r="J16" s="208">
        <v>36409</v>
      </c>
      <c r="K16" s="218">
        <v>9</v>
      </c>
      <c r="L16" s="208">
        <v>531</v>
      </c>
      <c r="M16" s="218">
        <v>159</v>
      </c>
      <c r="N16" s="208">
        <v>15362</v>
      </c>
      <c r="O16" s="218">
        <v>872</v>
      </c>
      <c r="P16" s="208">
        <v>106070</v>
      </c>
      <c r="Q16" s="218">
        <v>687</v>
      </c>
      <c r="R16" s="208">
        <v>31509</v>
      </c>
      <c r="S16" s="220">
        <v>0.5093008338678641</v>
      </c>
      <c r="T16" s="221">
        <v>0.490699166132136</v>
      </c>
    </row>
    <row r="17" spans="2:20" ht="20.25" customHeight="1" thickBot="1" thickTop="1">
      <c r="B17" s="223" t="s">
        <v>18</v>
      </c>
      <c r="C17" s="224">
        <f>SUM(C5:C16)</f>
        <v>16966</v>
      </c>
      <c r="D17" s="225">
        <f>IF(C17&gt;0,(C17-C21)/C21)</f>
        <v>-0.06041978180207122</v>
      </c>
      <c r="E17" s="226">
        <f>SUM(E5:E16)</f>
        <v>1643904</v>
      </c>
      <c r="F17" s="225">
        <f>IF(E17&gt;0,(E17-E21)/E21)</f>
        <v>-0.14055065479330447</v>
      </c>
      <c r="G17" s="224">
        <f aca="true" t="shared" si="1" ref="G17:R17">SUM(G5:G16)</f>
        <v>8583</v>
      </c>
      <c r="H17" s="226">
        <f>SUM(H5:H16)</f>
        <v>1150244</v>
      </c>
      <c r="I17" s="224">
        <f t="shared" si="1"/>
        <v>6560</v>
      </c>
      <c r="J17" s="226">
        <f t="shared" si="1"/>
        <v>320489</v>
      </c>
      <c r="K17" s="224">
        <f t="shared" si="1"/>
        <v>99</v>
      </c>
      <c r="L17" s="226">
        <f t="shared" si="1"/>
        <v>5299</v>
      </c>
      <c r="M17" s="224">
        <f t="shared" si="1"/>
        <v>1724</v>
      </c>
      <c r="N17" s="226">
        <f t="shared" si="1"/>
        <v>167872</v>
      </c>
      <c r="O17" s="224">
        <f t="shared" si="1"/>
        <v>11353</v>
      </c>
      <c r="P17" s="226">
        <f t="shared" si="1"/>
        <v>1382644</v>
      </c>
      <c r="Q17" s="224">
        <f t="shared" si="1"/>
        <v>5613</v>
      </c>
      <c r="R17" s="226">
        <f t="shared" si="1"/>
        <v>261260</v>
      </c>
      <c r="S17" s="227">
        <f>IF(G17&gt;0,(G17+M17)/C17,"")</f>
        <v>0.6075091359188967</v>
      </c>
      <c r="T17" s="228">
        <f>IF(I17&gt;0,(I17+K17)/C17,"")</f>
        <v>0.3924908640811034</v>
      </c>
    </row>
    <row r="18" spans="3:10" ht="14.25" thickTop="1">
      <c r="C18" s="3" t="s">
        <v>19</v>
      </c>
      <c r="J18" s="4"/>
    </row>
    <row r="20" spans="2:5" ht="14.25" customHeight="1">
      <c r="B20" s="211" t="s">
        <v>188</v>
      </c>
      <c r="C20" s="211" t="s">
        <v>154</v>
      </c>
      <c r="D20" s="211"/>
      <c r="E20" s="211" t="s">
        <v>185</v>
      </c>
    </row>
    <row r="21" spans="2:5" ht="14.25" customHeight="1">
      <c r="B21" s="211" t="s">
        <v>187</v>
      </c>
      <c r="C21">
        <v>18057</v>
      </c>
      <c r="E21">
        <v>1912741</v>
      </c>
    </row>
  </sheetData>
  <mergeCells count="12">
    <mergeCell ref="O3:P3"/>
    <mergeCell ref="Q3:R3"/>
    <mergeCell ref="M3:N3"/>
    <mergeCell ref="K3:L3"/>
    <mergeCell ref="I3:J3"/>
    <mergeCell ref="G3:H3"/>
    <mergeCell ref="C3:D3"/>
    <mergeCell ref="E3:F3"/>
    <mergeCell ref="C2:F2"/>
    <mergeCell ref="O2:R2"/>
    <mergeCell ref="G2:N2"/>
    <mergeCell ref="S2:T2"/>
  </mergeCells>
  <printOptions/>
  <pageMargins left="0.24" right="0.25" top="1.6" bottom="0.984251968503937" header="0.5118110236220472" footer="0.5118110236220472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4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25390625" defaultRowHeight="14.25" customHeight="1"/>
  <cols>
    <col min="1" max="1" width="2.25390625" style="0" customWidth="1"/>
    <col min="2" max="2" width="4.75390625" style="0" customWidth="1"/>
    <col min="3" max="4" width="6.625" style="0" customWidth="1"/>
    <col min="5" max="5" width="7.125" style="0" customWidth="1"/>
    <col min="6" max="7" width="6.625" style="0" customWidth="1"/>
    <col min="8" max="8" width="7.125" style="0" customWidth="1"/>
    <col min="9" max="10" width="6.625" style="0" customWidth="1"/>
    <col min="11" max="11" width="7.125" style="0" customWidth="1"/>
    <col min="12" max="13" width="6.625" style="0" customWidth="1"/>
    <col min="14" max="14" width="7.125" style="0" customWidth="1"/>
    <col min="15" max="16" width="6.625" style="0" customWidth="1"/>
    <col min="17" max="17" width="7.125" style="0" customWidth="1"/>
    <col min="18" max="19" width="6.625" style="0" customWidth="1"/>
    <col min="20" max="20" width="7.125" style="0" customWidth="1"/>
    <col min="21" max="21" width="6.625" style="0" customWidth="1"/>
    <col min="22" max="22" width="7.25390625" style="0" customWidth="1"/>
    <col min="23" max="23" width="6.625" style="0" customWidth="1"/>
    <col min="24" max="24" width="2.00390625" style="0" customWidth="1"/>
  </cols>
  <sheetData>
    <row r="1" spans="2:23" s="176" customFormat="1" ht="18" customHeight="1" thickBot="1">
      <c r="B1" s="174" t="s">
        <v>20</v>
      </c>
      <c r="C1" s="175" t="s">
        <v>21</v>
      </c>
      <c r="L1" s="177"/>
      <c r="N1" s="177" t="s">
        <v>178</v>
      </c>
      <c r="O1" s="177"/>
      <c r="U1" s="178" t="s">
        <v>22</v>
      </c>
      <c r="V1" s="174" t="s">
        <v>20</v>
      </c>
      <c r="W1" s="179"/>
    </row>
    <row r="2" spans="2:23" ht="24" customHeight="1" thickTop="1">
      <c r="B2" s="6"/>
      <c r="C2" s="136"/>
      <c r="D2" s="7" t="s">
        <v>148</v>
      </c>
      <c r="E2" s="7"/>
      <c r="F2" s="8"/>
      <c r="G2" s="7"/>
      <c r="H2" s="7"/>
      <c r="I2" s="7"/>
      <c r="J2" s="7"/>
      <c r="K2" s="141" t="s">
        <v>165</v>
      </c>
      <c r="L2" s="7"/>
      <c r="M2" s="7"/>
      <c r="N2" s="7"/>
      <c r="O2" s="7"/>
      <c r="P2" s="7"/>
      <c r="Q2" s="7"/>
      <c r="R2" s="8"/>
      <c r="S2" s="7"/>
      <c r="T2" s="141" t="s">
        <v>144</v>
      </c>
      <c r="U2" s="7"/>
      <c r="V2" s="7"/>
      <c r="W2" s="9"/>
    </row>
    <row r="3" spans="2:23" ht="24" customHeight="1">
      <c r="B3" s="10" t="s">
        <v>3</v>
      </c>
      <c r="C3" s="10" t="s">
        <v>20</v>
      </c>
      <c r="E3" s="5" t="s">
        <v>20</v>
      </c>
      <c r="F3" s="11"/>
      <c r="G3" s="12" t="s">
        <v>164</v>
      </c>
      <c r="H3" s="12"/>
      <c r="I3" s="13"/>
      <c r="J3" s="12" t="s">
        <v>147</v>
      </c>
      <c r="K3" s="12"/>
      <c r="L3" s="13"/>
      <c r="M3" s="12" t="s">
        <v>146</v>
      </c>
      <c r="N3" s="12"/>
      <c r="O3" s="13"/>
      <c r="P3" s="12" t="s">
        <v>145</v>
      </c>
      <c r="Q3" s="12"/>
      <c r="R3" s="140"/>
      <c r="S3" s="12" t="s">
        <v>23</v>
      </c>
      <c r="T3" s="12"/>
      <c r="U3" s="139"/>
      <c r="V3" s="12" t="s">
        <v>143</v>
      </c>
      <c r="W3" s="14"/>
    </row>
    <row r="4" spans="2:23" ht="24" customHeight="1">
      <c r="B4" s="15"/>
      <c r="C4" s="16" t="s">
        <v>184</v>
      </c>
      <c r="D4" s="13" t="s">
        <v>20</v>
      </c>
      <c r="E4" s="13" t="s">
        <v>183</v>
      </c>
      <c r="F4" s="16" t="s">
        <v>184</v>
      </c>
      <c r="G4" s="17"/>
      <c r="H4" s="13" t="s">
        <v>183</v>
      </c>
      <c r="I4" s="13" t="s">
        <v>184</v>
      </c>
      <c r="J4" s="17"/>
      <c r="K4" s="13" t="s">
        <v>183</v>
      </c>
      <c r="L4" s="13" t="s">
        <v>184</v>
      </c>
      <c r="M4" s="17"/>
      <c r="N4" s="13" t="s">
        <v>183</v>
      </c>
      <c r="O4" s="13" t="s">
        <v>184</v>
      </c>
      <c r="P4" s="17"/>
      <c r="Q4" s="13" t="s">
        <v>183</v>
      </c>
      <c r="R4" s="16" t="s">
        <v>184</v>
      </c>
      <c r="S4" s="17"/>
      <c r="T4" s="13" t="s">
        <v>183</v>
      </c>
      <c r="U4" s="13" t="s">
        <v>184</v>
      </c>
      <c r="V4" s="17"/>
      <c r="W4" s="18" t="s">
        <v>183</v>
      </c>
    </row>
    <row r="5" spans="2:23" ht="24" customHeight="1" thickBot="1">
      <c r="B5" s="15"/>
      <c r="C5" s="16" t="s">
        <v>14</v>
      </c>
      <c r="D5" s="19" t="s">
        <v>12</v>
      </c>
      <c r="E5" s="13" t="s">
        <v>14</v>
      </c>
      <c r="F5" s="11" t="s">
        <v>14</v>
      </c>
      <c r="G5" s="19" t="s">
        <v>12</v>
      </c>
      <c r="H5" s="13" t="s">
        <v>14</v>
      </c>
      <c r="I5" s="13" t="s">
        <v>14</v>
      </c>
      <c r="J5" s="19" t="s">
        <v>12</v>
      </c>
      <c r="K5" s="13" t="s">
        <v>14</v>
      </c>
      <c r="L5" s="13" t="s">
        <v>14</v>
      </c>
      <c r="M5" s="20" t="s">
        <v>12</v>
      </c>
      <c r="N5" s="13" t="s">
        <v>14</v>
      </c>
      <c r="O5" s="13" t="s">
        <v>14</v>
      </c>
      <c r="P5" s="19" t="s">
        <v>12</v>
      </c>
      <c r="Q5" s="13" t="s">
        <v>14</v>
      </c>
      <c r="R5" s="11" t="s">
        <v>14</v>
      </c>
      <c r="S5" s="19" t="s">
        <v>12</v>
      </c>
      <c r="T5" s="13" t="s">
        <v>14</v>
      </c>
      <c r="U5" s="13" t="s">
        <v>14</v>
      </c>
      <c r="V5" s="19" t="s">
        <v>12</v>
      </c>
      <c r="W5" s="18" t="s">
        <v>14</v>
      </c>
    </row>
    <row r="6" spans="2:23" ht="24" customHeight="1" thickTop="1">
      <c r="B6" s="127">
        <v>1</v>
      </c>
      <c r="C6" s="22">
        <v>1260</v>
      </c>
      <c r="D6" s="23">
        <f aca="true" t="shared" si="0" ref="D6:D18">IF(C6&gt;0,(C6-E6)/E6,"")</f>
        <v>-0.08296943231441048</v>
      </c>
      <c r="E6" s="24">
        <v>1374</v>
      </c>
      <c r="F6" s="25">
        <v>657</v>
      </c>
      <c r="G6" s="23">
        <f aca="true" t="shared" si="1" ref="G6:G18">IF(F6&gt;0,(F6-H6)/H6,"")</f>
        <v>-0.039473684210526314</v>
      </c>
      <c r="H6" s="24">
        <v>684</v>
      </c>
      <c r="I6" s="24">
        <v>393</v>
      </c>
      <c r="J6" s="23">
        <f aca="true" t="shared" si="2" ref="J6:J18">IF(I6&gt;0,(I6-K6)/K6,"")</f>
        <v>-0.05755395683453238</v>
      </c>
      <c r="K6" s="24">
        <v>417</v>
      </c>
      <c r="L6" s="24">
        <v>0</v>
      </c>
      <c r="M6" s="23">
        <f aca="true" t="shared" si="3" ref="M6:M18">IF(L6&gt;0,(L6-N6)/N6,"")</f>
      </c>
      <c r="N6" s="24">
        <v>2</v>
      </c>
      <c r="O6" s="24">
        <v>210</v>
      </c>
      <c r="P6" s="23">
        <f aca="true" t="shared" si="4" ref="P6:P18">IF(O6&gt;0,(O6-Q6)/Q6,"")</f>
        <v>-0.22509225092250923</v>
      </c>
      <c r="Q6" s="24">
        <v>271</v>
      </c>
      <c r="R6" s="25">
        <v>845</v>
      </c>
      <c r="S6" s="23">
        <f aca="true" t="shared" si="5" ref="S6:S18">IF(R6&gt;0,(R6-T6)/T6,"")</f>
        <v>-0.003537735849056604</v>
      </c>
      <c r="T6" s="24">
        <v>848</v>
      </c>
      <c r="U6" s="24">
        <v>415</v>
      </c>
      <c r="V6" s="23">
        <f aca="true" t="shared" si="6" ref="V6:V18">IF(U6&gt;0,(U6-W6)/W6,"")</f>
        <v>-0.21102661596958175</v>
      </c>
      <c r="W6" s="26">
        <v>526</v>
      </c>
    </row>
    <row r="7" spans="2:23" ht="24" customHeight="1">
      <c r="B7" s="16">
        <v>2</v>
      </c>
      <c r="C7" s="27">
        <v>1033</v>
      </c>
      <c r="D7" s="28">
        <f t="shared" si="0"/>
        <v>-0.14979423868312758</v>
      </c>
      <c r="E7" s="29">
        <v>1215</v>
      </c>
      <c r="F7" s="30">
        <v>680</v>
      </c>
      <c r="G7" s="28">
        <f t="shared" si="1"/>
        <v>-0.13486005089058525</v>
      </c>
      <c r="H7" s="29">
        <v>786</v>
      </c>
      <c r="I7" s="29">
        <v>247</v>
      </c>
      <c r="J7" s="28">
        <f t="shared" si="2"/>
        <v>-0.21835443037974683</v>
      </c>
      <c r="K7" s="29">
        <v>316</v>
      </c>
      <c r="L7" s="29">
        <v>15</v>
      </c>
      <c r="M7" s="28">
        <f t="shared" si="3"/>
        <v>14</v>
      </c>
      <c r="N7" s="29">
        <v>1</v>
      </c>
      <c r="O7" s="29">
        <v>91</v>
      </c>
      <c r="P7" s="28">
        <f t="shared" si="4"/>
        <v>-0.1875</v>
      </c>
      <c r="Q7" s="29">
        <v>112</v>
      </c>
      <c r="R7" s="30">
        <v>837</v>
      </c>
      <c r="S7" s="28">
        <f t="shared" si="5"/>
        <v>-0.15625</v>
      </c>
      <c r="T7" s="29">
        <v>992</v>
      </c>
      <c r="U7" s="29">
        <v>196</v>
      </c>
      <c r="V7" s="28">
        <f t="shared" si="6"/>
        <v>-0.1210762331838565</v>
      </c>
      <c r="W7" s="31">
        <v>223</v>
      </c>
    </row>
    <row r="8" spans="2:23" ht="24" customHeight="1">
      <c r="B8" s="16">
        <v>3</v>
      </c>
      <c r="C8" s="27">
        <v>1530</v>
      </c>
      <c r="D8" s="28">
        <f t="shared" si="0"/>
        <v>0.0858765081618169</v>
      </c>
      <c r="E8" s="29">
        <v>1409</v>
      </c>
      <c r="F8" s="30">
        <v>822</v>
      </c>
      <c r="G8" s="28">
        <f t="shared" si="1"/>
        <v>-0.030660377358490566</v>
      </c>
      <c r="H8" s="29">
        <v>848</v>
      </c>
      <c r="I8" s="29">
        <v>569</v>
      </c>
      <c r="J8" s="28">
        <f t="shared" si="2"/>
        <v>0.7242424242424242</v>
      </c>
      <c r="K8" s="29">
        <v>330</v>
      </c>
      <c r="L8" s="29">
        <v>6</v>
      </c>
      <c r="M8" s="28">
        <f t="shared" si="3"/>
        <v>-0.45454545454545453</v>
      </c>
      <c r="N8" s="29">
        <v>11</v>
      </c>
      <c r="O8" s="29">
        <v>133</v>
      </c>
      <c r="P8" s="28">
        <f t="shared" si="4"/>
        <v>-0.39545454545454545</v>
      </c>
      <c r="Q8" s="29">
        <v>220</v>
      </c>
      <c r="R8" s="30">
        <v>1077</v>
      </c>
      <c r="S8" s="28">
        <f t="shared" si="5"/>
        <v>-0.04521276595744681</v>
      </c>
      <c r="T8" s="29">
        <v>1128</v>
      </c>
      <c r="U8" s="29">
        <v>453</v>
      </c>
      <c r="V8" s="28">
        <f t="shared" si="6"/>
        <v>0.6120996441281139</v>
      </c>
      <c r="W8" s="31">
        <v>281</v>
      </c>
    </row>
    <row r="9" spans="2:23" ht="24" customHeight="1">
      <c r="B9" s="180">
        <v>4</v>
      </c>
      <c r="C9" s="27">
        <v>1551</v>
      </c>
      <c r="D9" s="28">
        <f t="shared" si="0"/>
        <v>0.08995080815179199</v>
      </c>
      <c r="E9" s="29">
        <v>1423</v>
      </c>
      <c r="F9" s="30">
        <v>792</v>
      </c>
      <c r="G9" s="28">
        <f t="shared" si="1"/>
        <v>-0.20241691842900303</v>
      </c>
      <c r="H9" s="29">
        <v>993</v>
      </c>
      <c r="I9" s="29">
        <v>560</v>
      </c>
      <c r="J9" s="28">
        <f t="shared" si="2"/>
        <v>0.7554858934169278</v>
      </c>
      <c r="K9" s="29">
        <v>319</v>
      </c>
      <c r="L9" s="29">
        <v>5</v>
      </c>
      <c r="M9" s="28">
        <f>IF(N9&gt;0,(L9-N9)/N9,0)</f>
        <v>0</v>
      </c>
      <c r="N9" s="29">
        <v>0</v>
      </c>
      <c r="O9" s="29">
        <v>194</v>
      </c>
      <c r="P9" s="28">
        <f t="shared" si="4"/>
        <v>0.7477477477477478</v>
      </c>
      <c r="Q9" s="29">
        <v>111</v>
      </c>
      <c r="R9" s="30">
        <v>1022</v>
      </c>
      <c r="S9" s="28">
        <f t="shared" si="5"/>
        <v>-0.11896551724137931</v>
      </c>
      <c r="T9" s="29">
        <v>1160</v>
      </c>
      <c r="U9" s="29">
        <v>529</v>
      </c>
      <c r="V9" s="28">
        <f t="shared" si="6"/>
        <v>1.0114068441064639</v>
      </c>
      <c r="W9" s="31">
        <v>263</v>
      </c>
    </row>
    <row r="10" spans="2:23" ht="24" customHeight="1">
      <c r="B10" s="180">
        <f aca="true" t="shared" si="7" ref="B10:B17">B9+1</f>
        <v>5</v>
      </c>
      <c r="C10" s="27">
        <v>1445</v>
      </c>
      <c r="D10" s="28">
        <f t="shared" si="0"/>
        <v>-0.0048209366391184574</v>
      </c>
      <c r="E10" s="29">
        <v>1452</v>
      </c>
      <c r="F10" s="30">
        <v>670</v>
      </c>
      <c r="G10" s="28">
        <f t="shared" si="1"/>
        <v>-0.27331887201735355</v>
      </c>
      <c r="H10" s="29">
        <v>922</v>
      </c>
      <c r="I10" s="29">
        <v>651</v>
      </c>
      <c r="J10" s="28">
        <f t="shared" si="2"/>
        <v>0.5069444444444444</v>
      </c>
      <c r="K10" s="29">
        <v>432</v>
      </c>
      <c r="L10" s="29">
        <v>1</v>
      </c>
      <c r="M10" s="28">
        <f t="shared" si="3"/>
        <v>-0.5</v>
      </c>
      <c r="N10" s="29">
        <v>2</v>
      </c>
      <c r="O10" s="29">
        <v>123</v>
      </c>
      <c r="P10" s="28">
        <f t="shared" si="4"/>
        <v>0.28125</v>
      </c>
      <c r="Q10" s="29">
        <v>96</v>
      </c>
      <c r="R10" s="30">
        <v>928</v>
      </c>
      <c r="S10" s="28">
        <f t="shared" si="5"/>
        <v>-0.15405651777575205</v>
      </c>
      <c r="T10" s="29">
        <v>1097</v>
      </c>
      <c r="U10" s="29">
        <v>517</v>
      </c>
      <c r="V10" s="28">
        <f t="shared" si="6"/>
        <v>0.4563380281690141</v>
      </c>
      <c r="W10" s="31">
        <v>355</v>
      </c>
    </row>
    <row r="11" spans="2:23" ht="24" customHeight="1">
      <c r="B11" s="180">
        <f t="shared" si="7"/>
        <v>6</v>
      </c>
      <c r="C11" s="27">
        <v>1464</v>
      </c>
      <c r="D11" s="28">
        <f t="shared" si="0"/>
        <v>-0.046875</v>
      </c>
      <c r="E11" s="29">
        <v>1536</v>
      </c>
      <c r="F11" s="30">
        <v>817</v>
      </c>
      <c r="G11" s="28">
        <f t="shared" si="1"/>
        <v>-0.12433011789924973</v>
      </c>
      <c r="H11" s="29">
        <v>933</v>
      </c>
      <c r="I11" s="29">
        <v>514</v>
      </c>
      <c r="J11" s="28">
        <f t="shared" si="2"/>
        <v>0.18433179723502305</v>
      </c>
      <c r="K11" s="29">
        <v>434</v>
      </c>
      <c r="L11" s="29">
        <v>3</v>
      </c>
      <c r="M11" s="28">
        <f t="shared" si="3"/>
        <v>-0.94</v>
      </c>
      <c r="N11" s="29">
        <v>50</v>
      </c>
      <c r="O11" s="29">
        <v>130</v>
      </c>
      <c r="P11" s="28">
        <f t="shared" si="4"/>
        <v>0.09243697478991597</v>
      </c>
      <c r="Q11" s="29">
        <v>119</v>
      </c>
      <c r="R11" s="30">
        <v>1043</v>
      </c>
      <c r="S11" s="28">
        <f t="shared" si="5"/>
        <v>-0.10395189003436427</v>
      </c>
      <c r="T11" s="29">
        <v>1164</v>
      </c>
      <c r="U11" s="29">
        <v>421</v>
      </c>
      <c r="V11" s="28">
        <f t="shared" si="6"/>
        <v>0.13172043010752688</v>
      </c>
      <c r="W11" s="31">
        <v>372</v>
      </c>
    </row>
    <row r="12" spans="2:23" ht="24" customHeight="1">
      <c r="B12" s="180">
        <f t="shared" si="7"/>
        <v>7</v>
      </c>
      <c r="C12" s="27">
        <v>1479</v>
      </c>
      <c r="D12" s="28">
        <f t="shared" si="0"/>
        <v>-0.034595300261096605</v>
      </c>
      <c r="E12" s="29">
        <v>1532</v>
      </c>
      <c r="F12" s="30">
        <v>723</v>
      </c>
      <c r="G12" s="28">
        <f t="shared" si="1"/>
        <v>-0.2316684378320935</v>
      </c>
      <c r="H12" s="29">
        <v>941</v>
      </c>
      <c r="I12" s="29">
        <v>534</v>
      </c>
      <c r="J12" s="28">
        <f t="shared" si="2"/>
        <v>0.3024390243902439</v>
      </c>
      <c r="K12" s="29">
        <v>410</v>
      </c>
      <c r="L12" s="29">
        <v>25</v>
      </c>
      <c r="M12" s="28">
        <f t="shared" si="3"/>
        <v>-0.5689655172413793</v>
      </c>
      <c r="N12" s="29">
        <v>58</v>
      </c>
      <c r="O12" s="29">
        <v>197</v>
      </c>
      <c r="P12" s="28">
        <f t="shared" si="4"/>
        <v>0.6016260162601627</v>
      </c>
      <c r="Q12" s="29">
        <v>123</v>
      </c>
      <c r="R12" s="30">
        <v>988</v>
      </c>
      <c r="S12" s="28">
        <f t="shared" si="5"/>
        <v>-0.13028169014084506</v>
      </c>
      <c r="T12" s="29">
        <v>1136</v>
      </c>
      <c r="U12" s="29">
        <v>491</v>
      </c>
      <c r="V12" s="28">
        <f t="shared" si="6"/>
        <v>0.2398989898989899</v>
      </c>
      <c r="W12" s="31">
        <v>396</v>
      </c>
    </row>
    <row r="13" spans="2:23" ht="24" customHeight="1">
      <c r="B13" s="180">
        <f t="shared" si="7"/>
        <v>8</v>
      </c>
      <c r="C13" s="27">
        <v>1224</v>
      </c>
      <c r="D13" s="28">
        <f t="shared" si="0"/>
        <v>-0.12508934953538242</v>
      </c>
      <c r="E13" s="29">
        <v>1399</v>
      </c>
      <c r="F13" s="30">
        <v>683</v>
      </c>
      <c r="G13" s="28">
        <f t="shared" si="1"/>
        <v>-0.17809867629362214</v>
      </c>
      <c r="H13" s="29">
        <v>831</v>
      </c>
      <c r="I13" s="29">
        <v>398</v>
      </c>
      <c r="J13" s="28">
        <f t="shared" si="2"/>
        <v>-0.14957264957264957</v>
      </c>
      <c r="K13" s="29">
        <v>468</v>
      </c>
      <c r="L13" s="29">
        <v>2</v>
      </c>
      <c r="M13" s="28">
        <f>IF(N13&gt;0,(L13-N13)/N13,0)</f>
        <v>0</v>
      </c>
      <c r="N13" s="29">
        <v>0</v>
      </c>
      <c r="O13" s="29">
        <v>141</v>
      </c>
      <c r="P13" s="28">
        <f t="shared" si="4"/>
        <v>0.41</v>
      </c>
      <c r="Q13" s="29">
        <v>100</v>
      </c>
      <c r="R13" s="30">
        <v>894</v>
      </c>
      <c r="S13" s="28">
        <f t="shared" si="5"/>
        <v>-0.13372093023255813</v>
      </c>
      <c r="T13" s="29">
        <v>1032</v>
      </c>
      <c r="U13" s="29">
        <v>330</v>
      </c>
      <c r="V13" s="28">
        <f t="shared" si="6"/>
        <v>-0.1008174386920981</v>
      </c>
      <c r="W13" s="31">
        <v>367</v>
      </c>
    </row>
    <row r="14" spans="2:23" ht="24" customHeight="1">
      <c r="B14" s="180">
        <f t="shared" si="7"/>
        <v>9</v>
      </c>
      <c r="C14" s="27">
        <v>1372</v>
      </c>
      <c r="D14" s="28">
        <f t="shared" si="0"/>
        <v>-0.24863088718510407</v>
      </c>
      <c r="E14" s="29">
        <v>1826</v>
      </c>
      <c r="F14" s="30">
        <v>697</v>
      </c>
      <c r="G14" s="28">
        <f t="shared" si="1"/>
        <v>-0.2865916069600819</v>
      </c>
      <c r="H14" s="29">
        <v>977</v>
      </c>
      <c r="I14" s="29">
        <v>599</v>
      </c>
      <c r="J14" s="28">
        <f t="shared" si="2"/>
        <v>-0.16573816155988857</v>
      </c>
      <c r="K14" s="29">
        <v>718</v>
      </c>
      <c r="L14" s="29">
        <v>2</v>
      </c>
      <c r="M14" s="28">
        <f t="shared" si="3"/>
        <v>-0.8888888888888888</v>
      </c>
      <c r="N14" s="29">
        <v>18</v>
      </c>
      <c r="O14" s="29">
        <v>74</v>
      </c>
      <c r="P14" s="28">
        <f t="shared" si="4"/>
        <v>-0.34513274336283184</v>
      </c>
      <c r="Q14" s="29">
        <v>113</v>
      </c>
      <c r="R14" s="30">
        <v>944</v>
      </c>
      <c r="S14" s="28">
        <f t="shared" si="5"/>
        <v>-0.19864176570458403</v>
      </c>
      <c r="T14" s="29">
        <v>1178</v>
      </c>
      <c r="U14" s="29">
        <v>428</v>
      </c>
      <c r="V14" s="28">
        <f t="shared" si="6"/>
        <v>-0.3395061728395062</v>
      </c>
      <c r="W14" s="31">
        <v>648</v>
      </c>
    </row>
    <row r="15" spans="2:23" ht="24" customHeight="1">
      <c r="B15" s="180">
        <f t="shared" si="7"/>
        <v>10</v>
      </c>
      <c r="C15" s="27">
        <v>1628</v>
      </c>
      <c r="D15" s="28">
        <f t="shared" si="0"/>
        <v>0.04627249357326478</v>
      </c>
      <c r="E15" s="29">
        <v>1556</v>
      </c>
      <c r="F15" s="30">
        <v>685</v>
      </c>
      <c r="G15" s="28">
        <f t="shared" si="1"/>
        <v>-0.23292273236282196</v>
      </c>
      <c r="H15" s="29">
        <v>893</v>
      </c>
      <c r="I15" s="29">
        <v>775</v>
      </c>
      <c r="J15" s="28">
        <f t="shared" si="2"/>
        <v>0.5225933202357563</v>
      </c>
      <c r="K15" s="29">
        <v>509</v>
      </c>
      <c r="L15" s="29">
        <v>20</v>
      </c>
      <c r="M15" s="28">
        <f t="shared" si="3"/>
        <v>0.05263157894736842</v>
      </c>
      <c r="N15" s="29">
        <v>19</v>
      </c>
      <c r="O15" s="29">
        <v>148</v>
      </c>
      <c r="P15" s="28">
        <f t="shared" si="4"/>
        <v>0.0962962962962963</v>
      </c>
      <c r="Q15" s="29">
        <v>135</v>
      </c>
      <c r="R15" s="30">
        <v>902</v>
      </c>
      <c r="S15" s="28">
        <f t="shared" si="5"/>
        <v>-0.19464285714285715</v>
      </c>
      <c r="T15" s="29">
        <v>1120</v>
      </c>
      <c r="U15" s="29">
        <v>726</v>
      </c>
      <c r="V15" s="28">
        <f t="shared" si="6"/>
        <v>0.6651376146788991</v>
      </c>
      <c r="W15" s="31">
        <v>436</v>
      </c>
    </row>
    <row r="16" spans="2:23" ht="24" customHeight="1">
      <c r="B16" s="180">
        <f t="shared" si="7"/>
        <v>11</v>
      </c>
      <c r="C16" s="27">
        <v>1421</v>
      </c>
      <c r="D16" s="28">
        <f t="shared" si="0"/>
        <v>-0.16115702479338842</v>
      </c>
      <c r="E16" s="29">
        <v>1694</v>
      </c>
      <c r="F16" s="30">
        <v>722</v>
      </c>
      <c r="G16" s="28">
        <f t="shared" si="1"/>
        <v>-0.20833333333333334</v>
      </c>
      <c r="H16" s="29">
        <v>912</v>
      </c>
      <c r="I16" s="29">
        <v>564</v>
      </c>
      <c r="J16" s="28">
        <f t="shared" si="2"/>
        <v>-0.12828438948995363</v>
      </c>
      <c r="K16" s="29">
        <v>647</v>
      </c>
      <c r="L16" s="29">
        <v>11</v>
      </c>
      <c r="M16" s="28">
        <f>IF(N16&gt;0,(L16-N16)/N16,0)</f>
        <v>0</v>
      </c>
      <c r="N16" s="29">
        <v>0</v>
      </c>
      <c r="O16" s="29">
        <v>124</v>
      </c>
      <c r="P16" s="28">
        <f t="shared" si="4"/>
        <v>-0.08148148148148149</v>
      </c>
      <c r="Q16" s="29">
        <v>135</v>
      </c>
      <c r="R16" s="30">
        <v>1001</v>
      </c>
      <c r="S16" s="28">
        <f t="shared" si="5"/>
        <v>-0.1288076588337685</v>
      </c>
      <c r="T16" s="29">
        <v>1149</v>
      </c>
      <c r="U16" s="29">
        <v>420</v>
      </c>
      <c r="V16" s="28">
        <f t="shared" si="6"/>
        <v>-0.22935779816513763</v>
      </c>
      <c r="W16" s="31">
        <v>545</v>
      </c>
    </row>
    <row r="17" spans="2:23" ht="24" customHeight="1" thickBot="1">
      <c r="B17" s="180">
        <f t="shared" si="7"/>
        <v>12</v>
      </c>
      <c r="C17" s="27">
        <v>1559</v>
      </c>
      <c r="D17" s="28">
        <f t="shared" si="0"/>
        <v>-0.049969530773918344</v>
      </c>
      <c r="E17" s="29">
        <v>1641</v>
      </c>
      <c r="F17" s="30">
        <v>635</v>
      </c>
      <c r="G17" s="28">
        <f t="shared" si="1"/>
        <v>-0.35858585858585856</v>
      </c>
      <c r="H17" s="29">
        <v>990</v>
      </c>
      <c r="I17" s="29">
        <v>756</v>
      </c>
      <c r="J17" s="28">
        <f t="shared" si="2"/>
        <v>0.6399132321041214</v>
      </c>
      <c r="K17" s="29">
        <v>461</v>
      </c>
      <c r="L17" s="29">
        <v>9</v>
      </c>
      <c r="M17" s="28">
        <f t="shared" si="3"/>
        <v>-0.6896551724137931</v>
      </c>
      <c r="N17" s="29">
        <v>29</v>
      </c>
      <c r="O17" s="29">
        <v>159</v>
      </c>
      <c r="P17" s="28">
        <f t="shared" si="4"/>
        <v>-0.012422360248447204</v>
      </c>
      <c r="Q17" s="29">
        <v>161</v>
      </c>
      <c r="R17" s="30">
        <v>872</v>
      </c>
      <c r="S17" s="28">
        <f t="shared" si="5"/>
        <v>-0.281121187139324</v>
      </c>
      <c r="T17" s="29">
        <v>1213</v>
      </c>
      <c r="U17" s="29">
        <v>687</v>
      </c>
      <c r="V17" s="28">
        <f t="shared" si="6"/>
        <v>0.6051401869158879</v>
      </c>
      <c r="W17" s="31">
        <v>428</v>
      </c>
    </row>
    <row r="18" spans="2:23" ht="24" customHeight="1" thickBot="1" thickTop="1">
      <c r="B18" s="32" t="s">
        <v>25</v>
      </c>
      <c r="C18" s="22">
        <f>SUM(C6:C17)</f>
        <v>16966</v>
      </c>
      <c r="D18" s="23">
        <f t="shared" si="0"/>
        <v>-0.06041978180207122</v>
      </c>
      <c r="E18" s="24">
        <f>SUM(E6:E17)</f>
        <v>18057</v>
      </c>
      <c r="F18" s="25">
        <f>SUM(F6:F17)</f>
        <v>8583</v>
      </c>
      <c r="G18" s="23">
        <f t="shared" si="1"/>
        <v>-0.19859943977591035</v>
      </c>
      <c r="H18" s="24">
        <f>SUM(H6:H17)</f>
        <v>10710</v>
      </c>
      <c r="I18" s="24">
        <f>SUM(I6:I17)</f>
        <v>6560</v>
      </c>
      <c r="J18" s="23">
        <f t="shared" si="2"/>
        <v>0.2012451931880608</v>
      </c>
      <c r="K18" s="24">
        <f>SUM(K6:K17)</f>
        <v>5461</v>
      </c>
      <c r="L18" s="24">
        <f>SUM(L6:L17)</f>
        <v>99</v>
      </c>
      <c r="M18" s="23">
        <f t="shared" si="3"/>
        <v>-0.4789473684210526</v>
      </c>
      <c r="N18" s="24">
        <f>SUM(N6:N17)</f>
        <v>190</v>
      </c>
      <c r="O18" s="24">
        <f>SUM(O6:O17)</f>
        <v>1724</v>
      </c>
      <c r="P18" s="23">
        <f t="shared" si="4"/>
        <v>0.01650943396226415</v>
      </c>
      <c r="Q18" s="24">
        <f>SUM(Q6:Q17)</f>
        <v>1696</v>
      </c>
      <c r="R18" s="25">
        <f>SUM(R6:R17)</f>
        <v>11353</v>
      </c>
      <c r="S18" s="23">
        <f t="shared" si="5"/>
        <v>-0.14103049103427404</v>
      </c>
      <c r="T18" s="24">
        <f>SUM(T6:T17)</f>
        <v>13217</v>
      </c>
      <c r="U18" s="24">
        <f>SUM(U6:U17)</f>
        <v>5613</v>
      </c>
      <c r="V18" s="23">
        <f t="shared" si="6"/>
        <v>0.1597107438016529</v>
      </c>
      <c r="W18" s="26">
        <f>SUM(W6:W17)</f>
        <v>4840</v>
      </c>
    </row>
    <row r="19" spans="2:23" ht="24" customHeight="1">
      <c r="B19" s="33" t="s">
        <v>26</v>
      </c>
      <c r="C19" s="34">
        <f>C18</f>
        <v>16966</v>
      </c>
      <c r="D19" s="35">
        <f>IF($BI19&gt;0,$BI19/$BK19,"")</f>
      </c>
      <c r="E19" s="35">
        <f>E18</f>
        <v>18057</v>
      </c>
      <c r="F19" s="36">
        <f>F18</f>
        <v>8583</v>
      </c>
      <c r="G19" s="35">
        <f>IF($BL19&gt;0,$BL19/$BN19,"")</f>
      </c>
      <c r="H19" s="35">
        <f>H18</f>
        <v>10710</v>
      </c>
      <c r="I19" s="35">
        <f>I18</f>
        <v>6560</v>
      </c>
      <c r="J19" s="35">
        <f>IF($BO19&gt;0,$BO19/$BQ19,"")</f>
      </c>
      <c r="K19" s="35">
        <f>K18</f>
        <v>5461</v>
      </c>
      <c r="L19" s="35">
        <f>L18</f>
        <v>99</v>
      </c>
      <c r="M19" s="35">
        <f>IF($BR19&gt;0,$BR19/$BT19,"")</f>
      </c>
      <c r="N19" s="35">
        <f>N18</f>
        <v>190</v>
      </c>
      <c r="O19" s="35">
        <f>O18</f>
        <v>1724</v>
      </c>
      <c r="P19" s="35">
        <f>IF($BU19&gt;0,$BU19/$BW19,"")</f>
      </c>
      <c r="Q19" s="35">
        <f>Q18</f>
        <v>1696</v>
      </c>
      <c r="R19" s="36">
        <f>R18</f>
        <v>11353</v>
      </c>
      <c r="S19" s="35">
        <f>IF($BX19&gt;0,$BX19/$BZ19,"")</f>
      </c>
      <c r="T19" s="35">
        <f>T18</f>
        <v>13217</v>
      </c>
      <c r="U19" s="35">
        <f>U18</f>
        <v>5613</v>
      </c>
      <c r="V19" s="35">
        <f>IF($CA19&gt;0,$CA19/$CC19,"")</f>
      </c>
      <c r="W19" s="37">
        <f>W18</f>
        <v>4840</v>
      </c>
    </row>
    <row r="20" ht="24" customHeight="1">
      <c r="C20" s="38" t="s">
        <v>27</v>
      </c>
    </row>
    <row r="22" spans="3:5" s="211" customFormat="1" ht="14.25" customHeight="1">
      <c r="C22" s="211" t="s">
        <v>191</v>
      </c>
      <c r="D22" s="211" t="s">
        <v>190</v>
      </c>
      <c r="E22" s="211" t="s">
        <v>189</v>
      </c>
    </row>
    <row r="23" spans="2:5" ht="14.25" customHeight="1">
      <c r="B23">
        <v>1</v>
      </c>
      <c r="C23" s="143">
        <v>943</v>
      </c>
      <c r="D23" s="143">
        <v>1374</v>
      </c>
      <c r="E23" s="350">
        <v>1260</v>
      </c>
    </row>
    <row r="24" spans="2:5" ht="14.25" customHeight="1">
      <c r="B24">
        <v>2</v>
      </c>
      <c r="C24" s="143">
        <v>1230</v>
      </c>
      <c r="D24" s="143">
        <v>1215</v>
      </c>
      <c r="E24" s="350">
        <v>1033</v>
      </c>
    </row>
    <row r="25" spans="2:5" ht="14.25" customHeight="1">
      <c r="B25">
        <v>3</v>
      </c>
      <c r="C25" s="143">
        <v>1777</v>
      </c>
      <c r="D25" s="143">
        <v>1409</v>
      </c>
      <c r="E25" s="350">
        <v>1530</v>
      </c>
    </row>
    <row r="26" spans="2:5" ht="14.25" customHeight="1">
      <c r="B26">
        <v>4</v>
      </c>
      <c r="C26" s="143">
        <v>1588</v>
      </c>
      <c r="D26" s="143">
        <v>1423</v>
      </c>
      <c r="E26" s="350">
        <v>1551</v>
      </c>
    </row>
    <row r="27" spans="2:5" ht="14.25" customHeight="1">
      <c r="B27">
        <v>5</v>
      </c>
      <c r="C27" s="143">
        <v>1523</v>
      </c>
      <c r="D27" s="143">
        <v>1452</v>
      </c>
      <c r="E27" s="350">
        <v>1445</v>
      </c>
    </row>
    <row r="28" spans="2:5" ht="14.25" customHeight="1">
      <c r="B28">
        <v>6</v>
      </c>
      <c r="C28" s="143">
        <v>1794</v>
      </c>
      <c r="D28" s="143">
        <v>1536</v>
      </c>
      <c r="E28" s="350">
        <v>1464</v>
      </c>
    </row>
    <row r="29" spans="2:5" ht="14.25" customHeight="1">
      <c r="B29">
        <v>7</v>
      </c>
      <c r="C29" s="143">
        <v>1676</v>
      </c>
      <c r="D29" s="143">
        <v>1532</v>
      </c>
      <c r="E29" s="350">
        <v>1479</v>
      </c>
    </row>
    <row r="30" spans="2:5" ht="14.25" customHeight="1">
      <c r="B30">
        <v>8</v>
      </c>
      <c r="C30" s="143">
        <v>1751</v>
      </c>
      <c r="D30" s="143">
        <v>1399</v>
      </c>
      <c r="E30" s="350">
        <v>1224</v>
      </c>
    </row>
    <row r="31" spans="2:5" ht="14.25" customHeight="1">
      <c r="B31">
        <v>9</v>
      </c>
      <c r="C31" s="143">
        <v>1799</v>
      </c>
      <c r="D31" s="143">
        <v>1826</v>
      </c>
      <c r="E31" s="350">
        <v>1372</v>
      </c>
    </row>
    <row r="32" spans="2:5" ht="14.25" customHeight="1">
      <c r="B32">
        <v>10</v>
      </c>
      <c r="C32" s="143">
        <v>1768</v>
      </c>
      <c r="D32" s="143">
        <v>1556</v>
      </c>
      <c r="E32" s="350">
        <v>1628</v>
      </c>
    </row>
    <row r="33" spans="2:5" ht="14.25" customHeight="1">
      <c r="B33">
        <v>11</v>
      </c>
      <c r="C33" s="143">
        <v>1709</v>
      </c>
      <c r="D33" s="143">
        <v>1694</v>
      </c>
      <c r="E33" s="350">
        <v>1421</v>
      </c>
    </row>
    <row r="34" spans="2:5" ht="14.25" customHeight="1">
      <c r="B34">
        <v>12</v>
      </c>
      <c r="C34" s="143">
        <v>1733</v>
      </c>
      <c r="D34" s="143">
        <v>1641</v>
      </c>
      <c r="E34" s="350">
        <v>1559</v>
      </c>
    </row>
  </sheetData>
  <printOptions/>
  <pageMargins left="0.21" right="0.27" top="1.38" bottom="0.984251968503937" header="0.48" footer="0.5118110236220472"/>
  <pageSetup fitToHeight="1" fitToWidth="1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73"/>
  <sheetViews>
    <sheetView view="pageBreakPreview" zoomScale="75" zoomScaleSheetLayoutView="75" workbookViewId="0" topLeftCell="B1">
      <selection activeCell="B1" sqref="B1"/>
    </sheetView>
  </sheetViews>
  <sheetFormatPr defaultColWidth="11.25390625" defaultRowHeight="14.25" customHeight="1"/>
  <cols>
    <col min="1" max="1" width="1.37890625" style="250" hidden="1" customWidth="1"/>
    <col min="2" max="2" width="8.00390625" style="250" customWidth="1"/>
    <col min="3" max="7" width="7.375" style="250" customWidth="1"/>
    <col min="8" max="8" width="7.50390625" style="250" customWidth="1"/>
    <col min="9" max="15" width="7.375" style="250" customWidth="1"/>
    <col min="16" max="16" width="8.00390625" style="250" customWidth="1"/>
    <col min="17" max="17" width="2.25390625" style="250" customWidth="1"/>
    <col min="18" max="16384" width="11.25390625" style="250" customWidth="1"/>
  </cols>
  <sheetData>
    <row r="1" ht="14.25" thickBot="1">
      <c r="F1" s="250" t="s">
        <v>180</v>
      </c>
    </row>
    <row r="2" spans="2:16" ht="14.25" thickTop="1">
      <c r="B2" s="251" t="s">
        <v>176</v>
      </c>
      <c r="C2" s="252"/>
      <c r="D2" s="253"/>
      <c r="E2" s="252"/>
      <c r="F2" s="254"/>
      <c r="G2" s="252"/>
      <c r="H2" s="254"/>
      <c r="I2" s="252"/>
      <c r="J2" s="254"/>
      <c r="K2" s="252"/>
      <c r="L2" s="254"/>
      <c r="M2" s="252"/>
      <c r="N2" s="254"/>
      <c r="O2" s="252"/>
      <c r="P2" s="255"/>
    </row>
    <row r="3" spans="2:16" ht="14.25" thickBot="1">
      <c r="B3" s="256"/>
      <c r="C3" s="257"/>
      <c r="D3" s="258" t="s">
        <v>87</v>
      </c>
      <c r="E3" s="259" t="s">
        <v>88</v>
      </c>
      <c r="F3" s="260" t="s">
        <v>89</v>
      </c>
      <c r="G3" s="259" t="s">
        <v>90</v>
      </c>
      <c r="H3" s="260" t="s">
        <v>91</v>
      </c>
      <c r="I3" s="259" t="s">
        <v>92</v>
      </c>
      <c r="J3" s="260" t="s">
        <v>93</v>
      </c>
      <c r="K3" s="259" t="s">
        <v>94</v>
      </c>
      <c r="L3" s="260" t="s">
        <v>95</v>
      </c>
      <c r="M3" s="259" t="s">
        <v>96</v>
      </c>
      <c r="N3" s="260" t="s">
        <v>97</v>
      </c>
      <c r="O3" s="259" t="s">
        <v>98</v>
      </c>
      <c r="P3" s="261" t="s">
        <v>18</v>
      </c>
    </row>
    <row r="4" spans="2:16" ht="14.25" thickTop="1">
      <c r="B4" s="262"/>
      <c r="C4" s="263" t="s">
        <v>106</v>
      </c>
      <c r="D4" s="278">
        <f>SUM(D5:D8)</f>
        <v>1260</v>
      </c>
      <c r="E4" s="264">
        <f>SUM(E5:E8)</f>
        <v>1033</v>
      </c>
      <c r="F4" s="264">
        <f>SUM(F5:F8)</f>
        <v>1530</v>
      </c>
      <c r="G4" s="264">
        <f aca="true" t="shared" si="0" ref="G4:O4">SUM(G5:G8)</f>
        <v>1551</v>
      </c>
      <c r="H4" s="264">
        <f t="shared" si="0"/>
        <v>1445</v>
      </c>
      <c r="I4" s="264">
        <f t="shared" si="0"/>
        <v>1464</v>
      </c>
      <c r="J4" s="264">
        <f t="shared" si="0"/>
        <v>1479</v>
      </c>
      <c r="K4" s="264">
        <f t="shared" si="0"/>
        <v>1224</v>
      </c>
      <c r="L4" s="264">
        <f t="shared" si="0"/>
        <v>1372</v>
      </c>
      <c r="M4" s="264">
        <f t="shared" si="0"/>
        <v>1628</v>
      </c>
      <c r="N4" s="264">
        <f t="shared" si="0"/>
        <v>1421</v>
      </c>
      <c r="O4" s="264">
        <f t="shared" si="0"/>
        <v>1559</v>
      </c>
      <c r="P4" s="265">
        <f aca="true" t="shared" si="1" ref="P4:P35">SUM(D4:O4)</f>
        <v>16966</v>
      </c>
    </row>
    <row r="5" spans="2:16" ht="13.5">
      <c r="B5" s="266"/>
      <c r="C5" s="267" t="s">
        <v>134</v>
      </c>
      <c r="D5" s="279">
        <f aca="true" t="shared" si="2" ref="D5:E8">D10+D15</f>
        <v>657</v>
      </c>
      <c r="E5" s="268">
        <f t="shared" si="2"/>
        <v>680</v>
      </c>
      <c r="F5" s="268">
        <f>SUM(F10+F15)</f>
        <v>822</v>
      </c>
      <c r="G5" s="268">
        <f aca="true" t="shared" si="3" ref="G5:O8">G10+G15</f>
        <v>792</v>
      </c>
      <c r="H5" s="268">
        <f t="shared" si="3"/>
        <v>670</v>
      </c>
      <c r="I5" s="268">
        <f t="shared" si="3"/>
        <v>817</v>
      </c>
      <c r="J5" s="268">
        <f t="shared" si="3"/>
        <v>723</v>
      </c>
      <c r="K5" s="268">
        <f t="shared" si="3"/>
        <v>683</v>
      </c>
      <c r="L5" s="268">
        <f t="shared" si="3"/>
        <v>697</v>
      </c>
      <c r="M5" s="268">
        <f t="shared" si="3"/>
        <v>685</v>
      </c>
      <c r="N5" s="268">
        <f t="shared" si="3"/>
        <v>722</v>
      </c>
      <c r="O5" s="268">
        <f t="shared" si="3"/>
        <v>635</v>
      </c>
      <c r="P5" s="269">
        <f t="shared" si="1"/>
        <v>8583</v>
      </c>
    </row>
    <row r="6" spans="2:16" ht="13.5">
      <c r="B6" s="237" t="s">
        <v>135</v>
      </c>
      <c r="C6" s="267" t="s">
        <v>136</v>
      </c>
      <c r="D6" s="279">
        <f t="shared" si="2"/>
        <v>393</v>
      </c>
      <c r="E6" s="268">
        <f t="shared" si="2"/>
        <v>247</v>
      </c>
      <c r="F6" s="268">
        <f>SUM(F11+F16)</f>
        <v>569</v>
      </c>
      <c r="G6" s="268">
        <f t="shared" si="3"/>
        <v>560</v>
      </c>
      <c r="H6" s="268">
        <f t="shared" si="3"/>
        <v>651</v>
      </c>
      <c r="I6" s="268">
        <f t="shared" si="3"/>
        <v>514</v>
      </c>
      <c r="J6" s="268">
        <f t="shared" si="3"/>
        <v>534</v>
      </c>
      <c r="K6" s="268">
        <f t="shared" si="3"/>
        <v>398</v>
      </c>
      <c r="L6" s="268">
        <f t="shared" si="3"/>
        <v>599</v>
      </c>
      <c r="M6" s="268">
        <f t="shared" si="3"/>
        <v>775</v>
      </c>
      <c r="N6" s="268">
        <f t="shared" si="3"/>
        <v>564</v>
      </c>
      <c r="O6" s="268">
        <f t="shared" si="3"/>
        <v>756</v>
      </c>
      <c r="P6" s="269">
        <f t="shared" si="1"/>
        <v>6560</v>
      </c>
    </row>
    <row r="7" spans="2:16" ht="13.5">
      <c r="B7" s="266"/>
      <c r="C7" s="267" t="s">
        <v>137</v>
      </c>
      <c r="D7" s="279">
        <f t="shared" si="2"/>
        <v>0</v>
      </c>
      <c r="E7" s="268">
        <f t="shared" si="2"/>
        <v>15</v>
      </c>
      <c r="F7" s="268">
        <f>SUM(F12+F17)</f>
        <v>6</v>
      </c>
      <c r="G7" s="268">
        <f t="shared" si="3"/>
        <v>5</v>
      </c>
      <c r="H7" s="268">
        <f t="shared" si="3"/>
        <v>1</v>
      </c>
      <c r="I7" s="268">
        <f t="shared" si="3"/>
        <v>3</v>
      </c>
      <c r="J7" s="268">
        <f t="shared" si="3"/>
        <v>25</v>
      </c>
      <c r="K7" s="268">
        <f t="shared" si="3"/>
        <v>2</v>
      </c>
      <c r="L7" s="268">
        <f t="shared" si="3"/>
        <v>2</v>
      </c>
      <c r="M7" s="268">
        <f t="shared" si="3"/>
        <v>20</v>
      </c>
      <c r="N7" s="268">
        <f t="shared" si="3"/>
        <v>11</v>
      </c>
      <c r="O7" s="268">
        <f t="shared" si="3"/>
        <v>9</v>
      </c>
      <c r="P7" s="269">
        <f t="shared" si="1"/>
        <v>99</v>
      </c>
    </row>
    <row r="8" spans="2:16" ht="13.5">
      <c r="B8" s="266"/>
      <c r="C8" s="267" t="s">
        <v>138</v>
      </c>
      <c r="D8" s="279">
        <f t="shared" si="2"/>
        <v>210</v>
      </c>
      <c r="E8" s="268">
        <f t="shared" si="2"/>
        <v>91</v>
      </c>
      <c r="F8" s="268">
        <f>SUM(F13+F18)</f>
        <v>133</v>
      </c>
      <c r="G8" s="268">
        <f t="shared" si="3"/>
        <v>194</v>
      </c>
      <c r="H8" s="268">
        <f t="shared" si="3"/>
        <v>123</v>
      </c>
      <c r="I8" s="268">
        <f t="shared" si="3"/>
        <v>130</v>
      </c>
      <c r="J8" s="268">
        <f t="shared" si="3"/>
        <v>197</v>
      </c>
      <c r="K8" s="268">
        <f t="shared" si="3"/>
        <v>141</v>
      </c>
      <c r="L8" s="268">
        <f t="shared" si="3"/>
        <v>74</v>
      </c>
      <c r="M8" s="268">
        <f t="shared" si="3"/>
        <v>148</v>
      </c>
      <c r="N8" s="268">
        <f t="shared" si="3"/>
        <v>124</v>
      </c>
      <c r="O8" s="268">
        <f t="shared" si="3"/>
        <v>159</v>
      </c>
      <c r="P8" s="269">
        <f t="shared" si="1"/>
        <v>1724</v>
      </c>
    </row>
    <row r="9" spans="2:16" ht="13.5">
      <c r="B9" s="270"/>
      <c r="C9" s="271" t="s">
        <v>106</v>
      </c>
      <c r="D9" s="280">
        <f aca="true" t="shared" si="4" ref="D9:O13">SUM(D19+D24+D29+D34+D39+D44+D49+D54+D59+D64+D69)</f>
        <v>859</v>
      </c>
      <c r="E9" s="272">
        <f t="shared" si="4"/>
        <v>691</v>
      </c>
      <c r="F9" s="272">
        <f t="shared" si="4"/>
        <v>1122</v>
      </c>
      <c r="G9" s="272">
        <f t="shared" si="4"/>
        <v>1060</v>
      </c>
      <c r="H9" s="272">
        <f t="shared" si="4"/>
        <v>976</v>
      </c>
      <c r="I9" s="272">
        <f t="shared" si="4"/>
        <v>910</v>
      </c>
      <c r="J9" s="272">
        <f t="shared" si="4"/>
        <v>957</v>
      </c>
      <c r="K9" s="272">
        <f t="shared" si="4"/>
        <v>785</v>
      </c>
      <c r="L9" s="272">
        <f t="shared" si="4"/>
        <v>888</v>
      </c>
      <c r="M9" s="272">
        <f t="shared" si="4"/>
        <v>1114</v>
      </c>
      <c r="N9" s="272">
        <f t="shared" si="4"/>
        <v>897</v>
      </c>
      <c r="O9" s="272">
        <f t="shared" si="4"/>
        <v>1055</v>
      </c>
      <c r="P9" s="273">
        <f t="shared" si="1"/>
        <v>11314</v>
      </c>
    </row>
    <row r="10" spans="2:16" ht="13.5">
      <c r="B10" s="266"/>
      <c r="C10" s="267" t="s">
        <v>134</v>
      </c>
      <c r="D10" s="279">
        <f t="shared" si="4"/>
        <v>383</v>
      </c>
      <c r="E10" s="268">
        <f t="shared" si="4"/>
        <v>428</v>
      </c>
      <c r="F10" s="268">
        <f t="shared" si="4"/>
        <v>513</v>
      </c>
      <c r="G10" s="268">
        <f t="shared" si="4"/>
        <v>502</v>
      </c>
      <c r="H10" s="268">
        <f t="shared" si="4"/>
        <v>382</v>
      </c>
      <c r="I10" s="268">
        <f t="shared" si="4"/>
        <v>460</v>
      </c>
      <c r="J10" s="268">
        <f t="shared" si="4"/>
        <v>415</v>
      </c>
      <c r="K10" s="268">
        <f t="shared" si="4"/>
        <v>401</v>
      </c>
      <c r="L10" s="268">
        <f t="shared" si="4"/>
        <v>398</v>
      </c>
      <c r="M10" s="268">
        <f t="shared" si="4"/>
        <v>421</v>
      </c>
      <c r="N10" s="268">
        <f t="shared" si="4"/>
        <v>426</v>
      </c>
      <c r="O10" s="268">
        <f t="shared" si="4"/>
        <v>403</v>
      </c>
      <c r="P10" s="269">
        <f t="shared" si="1"/>
        <v>5132</v>
      </c>
    </row>
    <row r="11" spans="2:16" ht="13.5">
      <c r="B11" s="274" t="s">
        <v>109</v>
      </c>
      <c r="C11" s="267" t="s">
        <v>136</v>
      </c>
      <c r="D11" s="279">
        <f t="shared" si="4"/>
        <v>329</v>
      </c>
      <c r="E11" s="268">
        <f t="shared" si="4"/>
        <v>186</v>
      </c>
      <c r="F11" s="268">
        <f t="shared" si="4"/>
        <v>500</v>
      </c>
      <c r="G11" s="268">
        <f t="shared" si="4"/>
        <v>400</v>
      </c>
      <c r="H11" s="268">
        <f t="shared" si="4"/>
        <v>496</v>
      </c>
      <c r="I11" s="268">
        <f t="shared" si="4"/>
        <v>364</v>
      </c>
      <c r="J11" s="268">
        <f t="shared" si="4"/>
        <v>397</v>
      </c>
      <c r="K11" s="268">
        <f t="shared" si="4"/>
        <v>307</v>
      </c>
      <c r="L11" s="268">
        <f t="shared" si="4"/>
        <v>449</v>
      </c>
      <c r="M11" s="268">
        <f t="shared" si="4"/>
        <v>585</v>
      </c>
      <c r="N11" s="268">
        <f t="shared" si="4"/>
        <v>397</v>
      </c>
      <c r="O11" s="268">
        <f t="shared" si="4"/>
        <v>543</v>
      </c>
      <c r="P11" s="269">
        <f t="shared" si="1"/>
        <v>4953</v>
      </c>
    </row>
    <row r="12" spans="2:16" ht="13.5">
      <c r="B12" s="266"/>
      <c r="C12" s="267" t="s">
        <v>137</v>
      </c>
      <c r="D12" s="279">
        <f t="shared" si="4"/>
        <v>0</v>
      </c>
      <c r="E12" s="268">
        <f t="shared" si="4"/>
        <v>15</v>
      </c>
      <c r="F12" s="268">
        <f t="shared" si="4"/>
        <v>6</v>
      </c>
      <c r="G12" s="268">
        <f t="shared" si="4"/>
        <v>1</v>
      </c>
      <c r="H12" s="268">
        <f t="shared" si="4"/>
        <v>1</v>
      </c>
      <c r="I12" s="268">
        <f t="shared" si="4"/>
        <v>2</v>
      </c>
      <c r="J12" s="268">
        <f t="shared" si="4"/>
        <v>1</v>
      </c>
      <c r="K12" s="268">
        <f t="shared" si="4"/>
        <v>0</v>
      </c>
      <c r="L12" s="268">
        <f t="shared" si="4"/>
        <v>2</v>
      </c>
      <c r="M12" s="268">
        <f t="shared" si="4"/>
        <v>9</v>
      </c>
      <c r="N12" s="268">
        <f t="shared" si="4"/>
        <v>9</v>
      </c>
      <c r="O12" s="268">
        <f t="shared" si="4"/>
        <v>7</v>
      </c>
      <c r="P12" s="269">
        <f t="shared" si="1"/>
        <v>53</v>
      </c>
    </row>
    <row r="13" spans="2:16" ht="13.5">
      <c r="B13" s="266"/>
      <c r="C13" s="267" t="s">
        <v>138</v>
      </c>
      <c r="D13" s="279">
        <f t="shared" si="4"/>
        <v>147</v>
      </c>
      <c r="E13" s="268">
        <f t="shared" si="4"/>
        <v>62</v>
      </c>
      <c r="F13" s="268">
        <f t="shared" si="4"/>
        <v>103</v>
      </c>
      <c r="G13" s="268">
        <f t="shared" si="4"/>
        <v>157</v>
      </c>
      <c r="H13" s="268">
        <f t="shared" si="4"/>
        <v>97</v>
      </c>
      <c r="I13" s="268">
        <f t="shared" si="4"/>
        <v>84</v>
      </c>
      <c r="J13" s="268">
        <f t="shared" si="4"/>
        <v>144</v>
      </c>
      <c r="K13" s="268">
        <f t="shared" si="4"/>
        <v>77</v>
      </c>
      <c r="L13" s="268">
        <f t="shared" si="4"/>
        <v>39</v>
      </c>
      <c r="M13" s="268">
        <f t="shared" si="4"/>
        <v>99</v>
      </c>
      <c r="N13" s="268">
        <f t="shared" si="4"/>
        <v>65</v>
      </c>
      <c r="O13" s="268">
        <f t="shared" si="4"/>
        <v>102</v>
      </c>
      <c r="P13" s="269">
        <f t="shared" si="1"/>
        <v>1176</v>
      </c>
    </row>
    <row r="14" spans="2:16" ht="13.5">
      <c r="B14" s="270"/>
      <c r="C14" s="271" t="s">
        <v>106</v>
      </c>
      <c r="D14" s="304">
        <f aca="true" t="shared" si="5" ref="D14:O14">SUM(D15:D18)</f>
        <v>401</v>
      </c>
      <c r="E14" s="305">
        <f t="shared" si="5"/>
        <v>342</v>
      </c>
      <c r="F14" s="305">
        <f t="shared" si="5"/>
        <v>408</v>
      </c>
      <c r="G14" s="305">
        <f t="shared" si="5"/>
        <v>491</v>
      </c>
      <c r="H14" s="305">
        <f t="shared" si="5"/>
        <v>469</v>
      </c>
      <c r="I14" s="305">
        <f t="shared" si="5"/>
        <v>554</v>
      </c>
      <c r="J14" s="305">
        <f t="shared" si="5"/>
        <v>522</v>
      </c>
      <c r="K14" s="305">
        <f t="shared" si="5"/>
        <v>439</v>
      </c>
      <c r="L14" s="305">
        <f t="shared" si="5"/>
        <v>484</v>
      </c>
      <c r="M14" s="305">
        <f t="shared" si="5"/>
        <v>514</v>
      </c>
      <c r="N14" s="305">
        <f t="shared" si="5"/>
        <v>524</v>
      </c>
      <c r="O14" s="305">
        <f t="shared" si="5"/>
        <v>504</v>
      </c>
      <c r="P14" s="273">
        <f t="shared" si="1"/>
        <v>5652</v>
      </c>
    </row>
    <row r="15" spans="2:16" ht="13.5">
      <c r="B15" s="266"/>
      <c r="C15" s="267" t="s">
        <v>134</v>
      </c>
      <c r="D15" s="306">
        <v>274</v>
      </c>
      <c r="E15" s="307">
        <v>252</v>
      </c>
      <c r="F15" s="307">
        <v>309</v>
      </c>
      <c r="G15" s="307">
        <v>290</v>
      </c>
      <c r="H15" s="307">
        <v>288</v>
      </c>
      <c r="I15" s="307">
        <v>357</v>
      </c>
      <c r="J15" s="307">
        <v>308</v>
      </c>
      <c r="K15" s="307">
        <v>282</v>
      </c>
      <c r="L15" s="307">
        <v>299</v>
      </c>
      <c r="M15" s="307">
        <v>264</v>
      </c>
      <c r="N15" s="307">
        <v>296</v>
      </c>
      <c r="O15" s="307">
        <v>232</v>
      </c>
      <c r="P15" s="269">
        <f t="shared" si="1"/>
        <v>3451</v>
      </c>
    </row>
    <row r="16" spans="2:16" ht="13.5">
      <c r="B16" s="274" t="s">
        <v>110</v>
      </c>
      <c r="C16" s="267" t="s">
        <v>136</v>
      </c>
      <c r="D16" s="306">
        <v>64</v>
      </c>
      <c r="E16" s="307">
        <v>61</v>
      </c>
      <c r="F16" s="307">
        <v>69</v>
      </c>
      <c r="G16" s="307">
        <v>160</v>
      </c>
      <c r="H16" s="307">
        <v>155</v>
      </c>
      <c r="I16" s="307">
        <v>150</v>
      </c>
      <c r="J16" s="307">
        <v>137</v>
      </c>
      <c r="K16" s="307">
        <v>91</v>
      </c>
      <c r="L16" s="307">
        <v>150</v>
      </c>
      <c r="M16" s="307">
        <v>190</v>
      </c>
      <c r="N16" s="307">
        <v>167</v>
      </c>
      <c r="O16" s="307">
        <v>213</v>
      </c>
      <c r="P16" s="269">
        <f t="shared" si="1"/>
        <v>1607</v>
      </c>
    </row>
    <row r="17" spans="2:16" ht="13.5">
      <c r="B17" s="266"/>
      <c r="C17" s="267" t="s">
        <v>137</v>
      </c>
      <c r="D17" s="306">
        <v>0</v>
      </c>
      <c r="E17" s="307">
        <v>0</v>
      </c>
      <c r="F17" s="307">
        <v>0</v>
      </c>
      <c r="G17" s="307">
        <v>4</v>
      </c>
      <c r="H17" s="307">
        <v>0</v>
      </c>
      <c r="I17" s="307">
        <v>1</v>
      </c>
      <c r="J17" s="307">
        <v>24</v>
      </c>
      <c r="K17" s="307">
        <v>2</v>
      </c>
      <c r="L17" s="307">
        <v>0</v>
      </c>
      <c r="M17" s="307">
        <v>11</v>
      </c>
      <c r="N17" s="307">
        <v>2</v>
      </c>
      <c r="O17" s="307">
        <v>2</v>
      </c>
      <c r="P17" s="269">
        <f t="shared" si="1"/>
        <v>46</v>
      </c>
    </row>
    <row r="18" spans="2:16" ht="13.5">
      <c r="B18" s="266"/>
      <c r="C18" s="267" t="s">
        <v>138</v>
      </c>
      <c r="D18" s="306">
        <v>63</v>
      </c>
      <c r="E18" s="307">
        <v>29</v>
      </c>
      <c r="F18" s="307">
        <v>30</v>
      </c>
      <c r="G18" s="307">
        <v>37</v>
      </c>
      <c r="H18" s="307">
        <v>26</v>
      </c>
      <c r="I18" s="307">
        <v>46</v>
      </c>
      <c r="J18" s="307">
        <v>53</v>
      </c>
      <c r="K18" s="307">
        <v>64</v>
      </c>
      <c r="L18" s="307">
        <v>35</v>
      </c>
      <c r="M18" s="307">
        <v>49</v>
      </c>
      <c r="N18" s="307">
        <v>59</v>
      </c>
      <c r="O18" s="307">
        <v>57</v>
      </c>
      <c r="P18" s="269">
        <f t="shared" si="1"/>
        <v>548</v>
      </c>
    </row>
    <row r="19" spans="2:16" ht="13.5">
      <c r="B19" s="270"/>
      <c r="C19" s="271" t="s">
        <v>106</v>
      </c>
      <c r="D19" s="304">
        <f aca="true" t="shared" si="6" ref="D19:O19">SUM(D20:D23)</f>
        <v>243</v>
      </c>
      <c r="E19" s="305">
        <f t="shared" si="6"/>
        <v>158</v>
      </c>
      <c r="F19" s="308">
        <f t="shared" si="6"/>
        <v>265</v>
      </c>
      <c r="G19" s="318">
        <f t="shared" si="6"/>
        <v>271</v>
      </c>
      <c r="H19" s="305">
        <f t="shared" si="6"/>
        <v>307</v>
      </c>
      <c r="I19" s="305">
        <f t="shared" si="6"/>
        <v>210</v>
      </c>
      <c r="J19" s="305">
        <f t="shared" si="6"/>
        <v>209</v>
      </c>
      <c r="K19" s="305">
        <f t="shared" si="6"/>
        <v>148</v>
      </c>
      <c r="L19" s="305">
        <f t="shared" si="6"/>
        <v>125</v>
      </c>
      <c r="M19" s="305">
        <f t="shared" si="6"/>
        <v>295</v>
      </c>
      <c r="N19" s="305">
        <f t="shared" si="6"/>
        <v>183</v>
      </c>
      <c r="O19" s="305">
        <f t="shared" si="6"/>
        <v>360</v>
      </c>
      <c r="P19" s="273">
        <f t="shared" si="1"/>
        <v>2774</v>
      </c>
    </row>
    <row r="20" spans="2:16" ht="13.5">
      <c r="B20" s="266"/>
      <c r="C20" s="267" t="s">
        <v>134</v>
      </c>
      <c r="D20" s="306">
        <v>90</v>
      </c>
      <c r="E20" s="307">
        <v>96</v>
      </c>
      <c r="F20" s="309">
        <v>125</v>
      </c>
      <c r="G20" s="319">
        <v>131</v>
      </c>
      <c r="H20" s="307">
        <v>71</v>
      </c>
      <c r="I20" s="307">
        <v>116</v>
      </c>
      <c r="J20" s="307">
        <v>101</v>
      </c>
      <c r="K20" s="307">
        <v>94</v>
      </c>
      <c r="L20" s="307">
        <v>78</v>
      </c>
      <c r="M20" s="307">
        <v>95</v>
      </c>
      <c r="N20" s="307">
        <v>102</v>
      </c>
      <c r="O20" s="307">
        <v>125</v>
      </c>
      <c r="P20" s="269">
        <f t="shared" si="1"/>
        <v>1224</v>
      </c>
    </row>
    <row r="21" spans="2:16" ht="13.5">
      <c r="B21" s="274" t="s">
        <v>111</v>
      </c>
      <c r="C21" s="267" t="s">
        <v>136</v>
      </c>
      <c r="D21" s="306">
        <v>93</v>
      </c>
      <c r="E21" s="307">
        <v>44</v>
      </c>
      <c r="F21" s="309">
        <v>93</v>
      </c>
      <c r="G21" s="319">
        <v>113</v>
      </c>
      <c r="H21" s="307">
        <v>159</v>
      </c>
      <c r="I21" s="307">
        <v>77</v>
      </c>
      <c r="J21" s="307">
        <v>77</v>
      </c>
      <c r="K21" s="307">
        <v>41</v>
      </c>
      <c r="L21" s="307">
        <v>41</v>
      </c>
      <c r="M21" s="307">
        <v>176</v>
      </c>
      <c r="N21" s="307">
        <v>53</v>
      </c>
      <c r="O21" s="307">
        <v>201</v>
      </c>
      <c r="P21" s="269">
        <f t="shared" si="1"/>
        <v>1168</v>
      </c>
    </row>
    <row r="22" spans="2:16" ht="13.5">
      <c r="B22" s="266"/>
      <c r="C22" s="267" t="s">
        <v>137</v>
      </c>
      <c r="D22" s="306">
        <v>0</v>
      </c>
      <c r="E22" s="307">
        <v>1</v>
      </c>
      <c r="F22" s="309">
        <v>0</v>
      </c>
      <c r="G22" s="319">
        <v>0</v>
      </c>
      <c r="H22" s="307">
        <v>1</v>
      </c>
      <c r="I22" s="307">
        <v>0</v>
      </c>
      <c r="J22" s="307">
        <v>0</v>
      </c>
      <c r="K22" s="307">
        <v>0</v>
      </c>
      <c r="L22" s="307">
        <v>0</v>
      </c>
      <c r="M22" s="307">
        <v>0</v>
      </c>
      <c r="N22" s="307">
        <v>9</v>
      </c>
      <c r="O22" s="307">
        <v>0</v>
      </c>
      <c r="P22" s="269">
        <f t="shared" si="1"/>
        <v>11</v>
      </c>
    </row>
    <row r="23" spans="2:16" ht="13.5">
      <c r="B23" s="266"/>
      <c r="C23" s="267" t="s">
        <v>138</v>
      </c>
      <c r="D23" s="306">
        <v>60</v>
      </c>
      <c r="E23" s="307">
        <v>17</v>
      </c>
      <c r="F23" s="309">
        <v>47</v>
      </c>
      <c r="G23" s="319">
        <v>27</v>
      </c>
      <c r="H23" s="307">
        <v>76</v>
      </c>
      <c r="I23" s="307">
        <v>17</v>
      </c>
      <c r="J23" s="307">
        <v>31</v>
      </c>
      <c r="K23" s="307">
        <v>13</v>
      </c>
      <c r="L23" s="307">
        <v>6</v>
      </c>
      <c r="M23" s="307">
        <v>24</v>
      </c>
      <c r="N23" s="307">
        <v>19</v>
      </c>
      <c r="O23" s="307">
        <v>34</v>
      </c>
      <c r="P23" s="269">
        <f t="shared" si="1"/>
        <v>371</v>
      </c>
    </row>
    <row r="24" spans="2:16" ht="13.5">
      <c r="B24" s="270"/>
      <c r="C24" s="271" t="s">
        <v>106</v>
      </c>
      <c r="D24" s="304">
        <f aca="true" t="shared" si="7" ref="D24:O24">SUM(D25:D28)</f>
        <v>224</v>
      </c>
      <c r="E24" s="305">
        <f t="shared" si="7"/>
        <v>147</v>
      </c>
      <c r="F24" s="308">
        <f t="shared" si="7"/>
        <v>204</v>
      </c>
      <c r="G24" s="318">
        <f t="shared" si="7"/>
        <v>171</v>
      </c>
      <c r="H24" s="305">
        <f t="shared" si="7"/>
        <v>195</v>
      </c>
      <c r="I24" s="305">
        <f t="shared" si="7"/>
        <v>180</v>
      </c>
      <c r="J24" s="305">
        <f t="shared" si="7"/>
        <v>197</v>
      </c>
      <c r="K24" s="305">
        <f t="shared" si="7"/>
        <v>159</v>
      </c>
      <c r="L24" s="305">
        <f t="shared" si="7"/>
        <v>211</v>
      </c>
      <c r="M24" s="305">
        <f t="shared" si="7"/>
        <v>268</v>
      </c>
      <c r="N24" s="305">
        <f t="shared" si="7"/>
        <v>192</v>
      </c>
      <c r="O24" s="305">
        <f t="shared" si="7"/>
        <v>180</v>
      </c>
      <c r="P24" s="273">
        <f t="shared" si="1"/>
        <v>2328</v>
      </c>
    </row>
    <row r="25" spans="2:16" ht="13.5">
      <c r="B25" s="266"/>
      <c r="C25" s="267" t="s">
        <v>134</v>
      </c>
      <c r="D25" s="306">
        <v>95</v>
      </c>
      <c r="E25" s="307">
        <v>83</v>
      </c>
      <c r="F25" s="309">
        <v>100</v>
      </c>
      <c r="G25" s="319">
        <v>89</v>
      </c>
      <c r="H25" s="307">
        <v>71</v>
      </c>
      <c r="I25" s="307">
        <v>82</v>
      </c>
      <c r="J25" s="307">
        <v>104</v>
      </c>
      <c r="K25" s="307">
        <v>66</v>
      </c>
      <c r="L25" s="307">
        <v>82</v>
      </c>
      <c r="M25" s="307">
        <v>71</v>
      </c>
      <c r="N25" s="307">
        <v>62</v>
      </c>
      <c r="O25" s="307">
        <v>80</v>
      </c>
      <c r="P25" s="269">
        <f t="shared" si="1"/>
        <v>985</v>
      </c>
    </row>
    <row r="26" spans="2:16" ht="13.5">
      <c r="B26" s="274" t="s">
        <v>112</v>
      </c>
      <c r="C26" s="267" t="s">
        <v>136</v>
      </c>
      <c r="D26" s="306">
        <v>82</v>
      </c>
      <c r="E26" s="307">
        <v>47</v>
      </c>
      <c r="F26" s="310">
        <v>87</v>
      </c>
      <c r="G26" s="319">
        <v>66</v>
      </c>
      <c r="H26" s="307">
        <v>115</v>
      </c>
      <c r="I26" s="307">
        <v>83</v>
      </c>
      <c r="J26" s="307">
        <v>72</v>
      </c>
      <c r="K26" s="307">
        <v>65</v>
      </c>
      <c r="L26" s="307">
        <v>115</v>
      </c>
      <c r="M26" s="307">
        <v>161</v>
      </c>
      <c r="N26" s="307">
        <v>124</v>
      </c>
      <c r="O26" s="307">
        <v>72</v>
      </c>
      <c r="P26" s="269">
        <f t="shared" si="1"/>
        <v>1089</v>
      </c>
    </row>
    <row r="27" spans="2:16" ht="13.5">
      <c r="B27" s="266"/>
      <c r="C27" s="267" t="s">
        <v>137</v>
      </c>
      <c r="D27" s="306">
        <v>0</v>
      </c>
      <c r="E27" s="307">
        <v>4</v>
      </c>
      <c r="F27" s="311">
        <v>6</v>
      </c>
      <c r="G27" s="319">
        <v>0</v>
      </c>
      <c r="H27" s="307">
        <v>0</v>
      </c>
      <c r="I27" s="307">
        <v>1</v>
      </c>
      <c r="J27" s="307">
        <v>0</v>
      </c>
      <c r="K27" s="307">
        <v>0</v>
      </c>
      <c r="L27" s="307">
        <v>0</v>
      </c>
      <c r="M27" s="307">
        <v>9</v>
      </c>
      <c r="N27" s="307">
        <v>0</v>
      </c>
      <c r="O27" s="307">
        <v>7</v>
      </c>
      <c r="P27" s="269">
        <f t="shared" si="1"/>
        <v>27</v>
      </c>
    </row>
    <row r="28" spans="2:16" ht="13.5">
      <c r="B28" s="266"/>
      <c r="C28" s="267" t="s">
        <v>138</v>
      </c>
      <c r="D28" s="306">
        <v>47</v>
      </c>
      <c r="E28" s="307">
        <v>13</v>
      </c>
      <c r="F28" s="309">
        <v>11</v>
      </c>
      <c r="G28" s="319">
        <v>16</v>
      </c>
      <c r="H28" s="307">
        <v>9</v>
      </c>
      <c r="I28" s="307">
        <v>14</v>
      </c>
      <c r="J28" s="307">
        <v>21</v>
      </c>
      <c r="K28" s="307">
        <v>28</v>
      </c>
      <c r="L28" s="307">
        <v>14</v>
      </c>
      <c r="M28" s="307">
        <v>27</v>
      </c>
      <c r="N28" s="307">
        <v>6</v>
      </c>
      <c r="O28" s="307">
        <v>21</v>
      </c>
      <c r="P28" s="269">
        <f t="shared" si="1"/>
        <v>227</v>
      </c>
    </row>
    <row r="29" spans="2:16" ht="13.5">
      <c r="B29" s="270"/>
      <c r="C29" s="271" t="s">
        <v>106</v>
      </c>
      <c r="D29" s="304">
        <f aca="true" t="shared" si="8" ref="D29:O29">SUM(D30:D33)</f>
        <v>42</v>
      </c>
      <c r="E29" s="305">
        <f t="shared" si="8"/>
        <v>37</v>
      </c>
      <c r="F29" s="308">
        <f t="shared" si="8"/>
        <v>79</v>
      </c>
      <c r="G29" s="318">
        <f t="shared" si="8"/>
        <v>36</v>
      </c>
      <c r="H29" s="305">
        <f t="shared" si="8"/>
        <v>51</v>
      </c>
      <c r="I29" s="305">
        <f t="shared" si="8"/>
        <v>50</v>
      </c>
      <c r="J29" s="305">
        <f t="shared" si="8"/>
        <v>37</v>
      </c>
      <c r="K29" s="305">
        <f t="shared" si="8"/>
        <v>29</v>
      </c>
      <c r="L29" s="305">
        <f t="shared" si="8"/>
        <v>85</v>
      </c>
      <c r="M29" s="305">
        <f t="shared" si="8"/>
        <v>28</v>
      </c>
      <c r="N29" s="305">
        <f t="shared" si="8"/>
        <v>39</v>
      </c>
      <c r="O29" s="305">
        <f t="shared" si="8"/>
        <v>44</v>
      </c>
      <c r="P29" s="273">
        <f t="shared" si="1"/>
        <v>557</v>
      </c>
    </row>
    <row r="30" spans="2:16" ht="13.5">
      <c r="B30" s="266"/>
      <c r="C30" s="267" t="s">
        <v>134</v>
      </c>
      <c r="D30" s="306">
        <v>41</v>
      </c>
      <c r="E30" s="307">
        <v>31</v>
      </c>
      <c r="F30" s="309">
        <v>53</v>
      </c>
      <c r="G30" s="319">
        <v>28</v>
      </c>
      <c r="H30" s="307">
        <v>42</v>
      </c>
      <c r="I30" s="307">
        <v>38</v>
      </c>
      <c r="J30" s="307">
        <v>22</v>
      </c>
      <c r="K30" s="307">
        <v>26</v>
      </c>
      <c r="L30" s="307">
        <v>39</v>
      </c>
      <c r="M30" s="307">
        <v>25</v>
      </c>
      <c r="N30" s="307">
        <v>35</v>
      </c>
      <c r="O30" s="307">
        <v>24</v>
      </c>
      <c r="P30" s="269">
        <f t="shared" si="1"/>
        <v>404</v>
      </c>
    </row>
    <row r="31" spans="2:16" ht="13.5">
      <c r="B31" s="274" t="s">
        <v>113</v>
      </c>
      <c r="C31" s="267" t="s">
        <v>136</v>
      </c>
      <c r="D31" s="306">
        <v>0</v>
      </c>
      <c r="E31" s="307">
        <v>1</v>
      </c>
      <c r="F31" s="309">
        <v>24</v>
      </c>
      <c r="G31" s="319">
        <v>5</v>
      </c>
      <c r="H31" s="307">
        <v>8</v>
      </c>
      <c r="I31" s="307">
        <v>12</v>
      </c>
      <c r="J31" s="307">
        <v>13</v>
      </c>
      <c r="K31" s="307">
        <v>0</v>
      </c>
      <c r="L31" s="307">
        <v>44</v>
      </c>
      <c r="M31" s="307">
        <v>0</v>
      </c>
      <c r="N31" s="307">
        <v>1</v>
      </c>
      <c r="O31" s="307">
        <v>14</v>
      </c>
      <c r="P31" s="269">
        <f t="shared" si="1"/>
        <v>122</v>
      </c>
    </row>
    <row r="32" spans="2:16" ht="13.5">
      <c r="B32" s="266"/>
      <c r="C32" s="267" t="s">
        <v>137</v>
      </c>
      <c r="D32" s="306">
        <v>0</v>
      </c>
      <c r="E32" s="307">
        <v>0</v>
      </c>
      <c r="F32" s="309">
        <v>0</v>
      </c>
      <c r="G32" s="319">
        <v>0</v>
      </c>
      <c r="H32" s="307">
        <v>0</v>
      </c>
      <c r="I32" s="307">
        <v>0</v>
      </c>
      <c r="J32" s="307">
        <v>0</v>
      </c>
      <c r="K32" s="307">
        <v>0</v>
      </c>
      <c r="L32" s="307">
        <v>0</v>
      </c>
      <c r="M32" s="307">
        <v>0</v>
      </c>
      <c r="N32" s="307">
        <v>0</v>
      </c>
      <c r="O32" s="307">
        <v>0</v>
      </c>
      <c r="P32" s="269">
        <f t="shared" si="1"/>
        <v>0</v>
      </c>
    </row>
    <row r="33" spans="2:16" ht="13.5">
      <c r="B33" s="266"/>
      <c r="C33" s="267" t="s">
        <v>138</v>
      </c>
      <c r="D33" s="306">
        <v>1</v>
      </c>
      <c r="E33" s="307">
        <v>5</v>
      </c>
      <c r="F33" s="309">
        <v>2</v>
      </c>
      <c r="G33" s="319">
        <v>3</v>
      </c>
      <c r="H33" s="307">
        <v>1</v>
      </c>
      <c r="I33" s="307">
        <v>0</v>
      </c>
      <c r="J33" s="307">
        <v>2</v>
      </c>
      <c r="K33" s="307">
        <v>3</v>
      </c>
      <c r="L33" s="307">
        <v>2</v>
      </c>
      <c r="M33" s="307">
        <v>3</v>
      </c>
      <c r="N33" s="307">
        <v>3</v>
      </c>
      <c r="O33" s="307">
        <v>6</v>
      </c>
      <c r="P33" s="269">
        <f t="shared" si="1"/>
        <v>31</v>
      </c>
    </row>
    <row r="34" spans="2:16" ht="13.5">
      <c r="B34" s="270"/>
      <c r="C34" s="271" t="s">
        <v>106</v>
      </c>
      <c r="D34" s="304">
        <f aca="true" t="shared" si="9" ref="D34:O34">SUM(D35:D38)</f>
        <v>99</v>
      </c>
      <c r="E34" s="305">
        <f t="shared" si="9"/>
        <v>125</v>
      </c>
      <c r="F34" s="308">
        <f t="shared" si="9"/>
        <v>198</v>
      </c>
      <c r="G34" s="318">
        <f t="shared" si="9"/>
        <v>149</v>
      </c>
      <c r="H34" s="305">
        <f t="shared" si="9"/>
        <v>130</v>
      </c>
      <c r="I34" s="305">
        <f t="shared" si="9"/>
        <v>165</v>
      </c>
      <c r="J34" s="305">
        <f t="shared" si="9"/>
        <v>196</v>
      </c>
      <c r="K34" s="305">
        <f t="shared" si="9"/>
        <v>146</v>
      </c>
      <c r="L34" s="305">
        <f t="shared" si="9"/>
        <v>160</v>
      </c>
      <c r="M34" s="305">
        <f t="shared" si="9"/>
        <v>148</v>
      </c>
      <c r="N34" s="305">
        <f t="shared" si="9"/>
        <v>141</v>
      </c>
      <c r="O34" s="305">
        <f t="shared" si="9"/>
        <v>155</v>
      </c>
      <c r="P34" s="273">
        <f t="shared" si="1"/>
        <v>1812</v>
      </c>
    </row>
    <row r="35" spans="2:16" ht="13.5">
      <c r="B35" s="266"/>
      <c r="C35" s="267" t="s">
        <v>134</v>
      </c>
      <c r="D35" s="306">
        <v>40</v>
      </c>
      <c r="E35" s="307">
        <v>58</v>
      </c>
      <c r="F35" s="309">
        <v>55</v>
      </c>
      <c r="G35" s="319">
        <v>59</v>
      </c>
      <c r="H35" s="307">
        <v>52</v>
      </c>
      <c r="I35" s="307">
        <v>43</v>
      </c>
      <c r="J35" s="307">
        <v>49</v>
      </c>
      <c r="K35" s="307">
        <v>49</v>
      </c>
      <c r="L35" s="307">
        <v>40</v>
      </c>
      <c r="M35" s="307">
        <v>47</v>
      </c>
      <c r="N35" s="307">
        <v>55</v>
      </c>
      <c r="O35" s="307">
        <v>39</v>
      </c>
      <c r="P35" s="269">
        <f t="shared" si="1"/>
        <v>586</v>
      </c>
    </row>
    <row r="36" spans="2:16" ht="13.5">
      <c r="B36" s="274" t="s">
        <v>114</v>
      </c>
      <c r="C36" s="267" t="s">
        <v>136</v>
      </c>
      <c r="D36" s="306">
        <v>47</v>
      </c>
      <c r="E36" s="307">
        <v>55</v>
      </c>
      <c r="F36" s="309">
        <v>124</v>
      </c>
      <c r="G36" s="319">
        <v>61</v>
      </c>
      <c r="H36" s="307">
        <v>72</v>
      </c>
      <c r="I36" s="307">
        <v>81</v>
      </c>
      <c r="J36" s="307">
        <v>86</v>
      </c>
      <c r="K36" s="307">
        <v>79</v>
      </c>
      <c r="L36" s="307">
        <v>114</v>
      </c>
      <c r="M36" s="307">
        <v>92</v>
      </c>
      <c r="N36" s="307">
        <v>73</v>
      </c>
      <c r="O36" s="307">
        <v>108</v>
      </c>
      <c r="P36" s="269">
        <f aca="true" t="shared" si="10" ref="P36:P67">SUM(D36:O36)</f>
        <v>992</v>
      </c>
    </row>
    <row r="37" spans="2:16" ht="13.5">
      <c r="B37" s="266"/>
      <c r="C37" s="267" t="s">
        <v>137</v>
      </c>
      <c r="D37" s="306">
        <v>0</v>
      </c>
      <c r="E37" s="307">
        <v>0</v>
      </c>
      <c r="F37" s="309">
        <v>0</v>
      </c>
      <c r="G37" s="319">
        <v>0</v>
      </c>
      <c r="H37" s="307">
        <v>0</v>
      </c>
      <c r="I37" s="307">
        <v>0</v>
      </c>
      <c r="J37" s="307">
        <v>0</v>
      </c>
      <c r="K37" s="307">
        <v>0</v>
      </c>
      <c r="L37" s="307">
        <v>1</v>
      </c>
      <c r="M37" s="307">
        <v>0</v>
      </c>
      <c r="N37" s="307">
        <v>0</v>
      </c>
      <c r="O37" s="307">
        <v>0</v>
      </c>
      <c r="P37" s="269">
        <f t="shared" si="10"/>
        <v>1</v>
      </c>
    </row>
    <row r="38" spans="2:16" ht="13.5">
      <c r="B38" s="266"/>
      <c r="C38" s="267" t="s">
        <v>138</v>
      </c>
      <c r="D38" s="306">
        <v>12</v>
      </c>
      <c r="E38" s="307">
        <v>12</v>
      </c>
      <c r="F38" s="309">
        <v>19</v>
      </c>
      <c r="G38" s="319">
        <v>29</v>
      </c>
      <c r="H38" s="307">
        <v>6</v>
      </c>
      <c r="I38" s="307">
        <v>41</v>
      </c>
      <c r="J38" s="307">
        <v>61</v>
      </c>
      <c r="K38" s="307">
        <v>18</v>
      </c>
      <c r="L38" s="307">
        <v>5</v>
      </c>
      <c r="M38" s="307">
        <v>9</v>
      </c>
      <c r="N38" s="307">
        <v>13</v>
      </c>
      <c r="O38" s="307">
        <v>8</v>
      </c>
      <c r="P38" s="269">
        <f t="shared" si="10"/>
        <v>233</v>
      </c>
    </row>
    <row r="39" spans="2:16" ht="13.5">
      <c r="B39" s="270"/>
      <c r="C39" s="271" t="s">
        <v>106</v>
      </c>
      <c r="D39" s="304">
        <f aca="true" t="shared" si="11" ref="D39:O39">SUM(D40:D43)</f>
        <v>89</v>
      </c>
      <c r="E39" s="305">
        <f t="shared" si="11"/>
        <v>76</v>
      </c>
      <c r="F39" s="308">
        <f t="shared" si="11"/>
        <v>123</v>
      </c>
      <c r="G39" s="318">
        <f t="shared" si="11"/>
        <v>190</v>
      </c>
      <c r="H39" s="305">
        <f t="shared" si="11"/>
        <v>93</v>
      </c>
      <c r="I39" s="305">
        <f t="shared" si="11"/>
        <v>117</v>
      </c>
      <c r="J39" s="305">
        <f t="shared" si="11"/>
        <v>150</v>
      </c>
      <c r="K39" s="305">
        <f t="shared" si="11"/>
        <v>102</v>
      </c>
      <c r="L39" s="305">
        <f t="shared" si="11"/>
        <v>136</v>
      </c>
      <c r="M39" s="305">
        <f t="shared" si="11"/>
        <v>137</v>
      </c>
      <c r="N39" s="305">
        <f t="shared" si="11"/>
        <v>114</v>
      </c>
      <c r="O39" s="305">
        <f t="shared" si="11"/>
        <v>96</v>
      </c>
      <c r="P39" s="273">
        <f t="shared" si="10"/>
        <v>1423</v>
      </c>
    </row>
    <row r="40" spans="2:16" ht="13.5">
      <c r="B40" s="266"/>
      <c r="C40" s="267" t="s">
        <v>134</v>
      </c>
      <c r="D40" s="306">
        <v>40</v>
      </c>
      <c r="E40" s="307">
        <v>51</v>
      </c>
      <c r="F40" s="309">
        <v>51</v>
      </c>
      <c r="G40" s="319">
        <v>53</v>
      </c>
      <c r="H40" s="307">
        <v>59</v>
      </c>
      <c r="I40" s="307">
        <v>63</v>
      </c>
      <c r="J40" s="307">
        <v>44</v>
      </c>
      <c r="K40" s="307">
        <v>61</v>
      </c>
      <c r="L40" s="307">
        <v>62</v>
      </c>
      <c r="M40" s="307">
        <v>69</v>
      </c>
      <c r="N40" s="307">
        <v>71</v>
      </c>
      <c r="O40" s="307">
        <v>47</v>
      </c>
      <c r="P40" s="269">
        <f t="shared" si="10"/>
        <v>671</v>
      </c>
    </row>
    <row r="41" spans="2:16" ht="13.5">
      <c r="B41" s="274" t="s">
        <v>115</v>
      </c>
      <c r="C41" s="267" t="s">
        <v>136</v>
      </c>
      <c r="D41" s="306">
        <v>44</v>
      </c>
      <c r="E41" s="307">
        <v>18</v>
      </c>
      <c r="F41" s="309">
        <v>61</v>
      </c>
      <c r="G41" s="319">
        <v>64</v>
      </c>
      <c r="H41" s="307">
        <v>34</v>
      </c>
      <c r="I41" s="307">
        <v>51</v>
      </c>
      <c r="J41" s="307">
        <v>82</v>
      </c>
      <c r="K41" s="307">
        <v>39</v>
      </c>
      <c r="L41" s="307">
        <v>70</v>
      </c>
      <c r="M41" s="307">
        <v>55</v>
      </c>
      <c r="N41" s="307">
        <v>39</v>
      </c>
      <c r="O41" s="307">
        <v>40</v>
      </c>
      <c r="P41" s="269">
        <f t="shared" si="10"/>
        <v>597</v>
      </c>
    </row>
    <row r="42" spans="2:16" ht="13.5">
      <c r="B42" s="266"/>
      <c r="C42" s="267" t="s">
        <v>137</v>
      </c>
      <c r="D42" s="306">
        <v>0</v>
      </c>
      <c r="E42" s="307">
        <v>0</v>
      </c>
      <c r="F42" s="309">
        <v>0</v>
      </c>
      <c r="G42" s="319">
        <v>0</v>
      </c>
      <c r="H42" s="307">
        <v>0</v>
      </c>
      <c r="I42" s="307">
        <v>0</v>
      </c>
      <c r="J42" s="307">
        <v>1</v>
      </c>
      <c r="K42" s="307">
        <v>0</v>
      </c>
      <c r="L42" s="307">
        <v>1</v>
      </c>
      <c r="M42" s="307">
        <v>0</v>
      </c>
      <c r="N42" s="307">
        <v>0</v>
      </c>
      <c r="O42" s="307">
        <v>0</v>
      </c>
      <c r="P42" s="269">
        <f t="shared" si="10"/>
        <v>2</v>
      </c>
    </row>
    <row r="43" spans="2:16" ht="13.5">
      <c r="B43" s="266"/>
      <c r="C43" s="267" t="s">
        <v>138</v>
      </c>
      <c r="D43" s="306">
        <v>5</v>
      </c>
      <c r="E43" s="307">
        <v>7</v>
      </c>
      <c r="F43" s="309">
        <v>11</v>
      </c>
      <c r="G43" s="319">
        <v>73</v>
      </c>
      <c r="H43" s="307">
        <v>0</v>
      </c>
      <c r="I43" s="307">
        <v>3</v>
      </c>
      <c r="J43" s="307">
        <v>23</v>
      </c>
      <c r="K43" s="307">
        <v>2</v>
      </c>
      <c r="L43" s="307">
        <v>3</v>
      </c>
      <c r="M43" s="307">
        <v>13</v>
      </c>
      <c r="N43" s="307">
        <v>4</v>
      </c>
      <c r="O43" s="307">
        <v>9</v>
      </c>
      <c r="P43" s="269">
        <f t="shared" si="10"/>
        <v>153</v>
      </c>
    </row>
    <row r="44" spans="2:16" ht="13.5">
      <c r="B44" s="262"/>
      <c r="C44" s="263" t="s">
        <v>106</v>
      </c>
      <c r="D44" s="312">
        <f aca="true" t="shared" si="12" ref="D44:O44">SUM(D45:D48)</f>
        <v>5</v>
      </c>
      <c r="E44" s="313">
        <f t="shared" si="12"/>
        <v>12</v>
      </c>
      <c r="F44" s="314">
        <f t="shared" si="12"/>
        <v>33</v>
      </c>
      <c r="G44" s="320">
        <f t="shared" si="12"/>
        <v>51</v>
      </c>
      <c r="H44" s="313">
        <f t="shared" si="12"/>
        <v>22</v>
      </c>
      <c r="I44" s="313">
        <f t="shared" si="12"/>
        <v>17</v>
      </c>
      <c r="J44" s="313">
        <f t="shared" si="12"/>
        <v>17</v>
      </c>
      <c r="K44" s="313">
        <f t="shared" si="12"/>
        <v>20</v>
      </c>
      <c r="L44" s="313">
        <f t="shared" si="12"/>
        <v>10</v>
      </c>
      <c r="M44" s="313">
        <f t="shared" si="12"/>
        <v>35</v>
      </c>
      <c r="N44" s="313">
        <f t="shared" si="12"/>
        <v>23</v>
      </c>
      <c r="O44" s="313">
        <f t="shared" si="12"/>
        <v>22</v>
      </c>
      <c r="P44" s="265">
        <f t="shared" si="10"/>
        <v>267</v>
      </c>
    </row>
    <row r="45" spans="2:16" ht="13.5">
      <c r="B45" s="266"/>
      <c r="C45" s="267" t="s">
        <v>134</v>
      </c>
      <c r="D45" s="306">
        <v>1</v>
      </c>
      <c r="E45" s="307">
        <v>11</v>
      </c>
      <c r="F45" s="309">
        <v>17</v>
      </c>
      <c r="G45" s="319">
        <v>26</v>
      </c>
      <c r="H45" s="307">
        <v>9</v>
      </c>
      <c r="I45" s="307">
        <v>14</v>
      </c>
      <c r="J45" s="307">
        <v>13</v>
      </c>
      <c r="K45" s="307">
        <v>16</v>
      </c>
      <c r="L45" s="307">
        <v>10</v>
      </c>
      <c r="M45" s="307">
        <v>18</v>
      </c>
      <c r="N45" s="307">
        <v>15</v>
      </c>
      <c r="O45" s="307">
        <v>10</v>
      </c>
      <c r="P45" s="269">
        <f t="shared" si="10"/>
        <v>160</v>
      </c>
    </row>
    <row r="46" spans="2:16" ht="13.5">
      <c r="B46" s="274" t="s">
        <v>116</v>
      </c>
      <c r="C46" s="267" t="s">
        <v>136</v>
      </c>
      <c r="D46" s="306">
        <v>4</v>
      </c>
      <c r="E46" s="307">
        <v>0</v>
      </c>
      <c r="F46" s="309">
        <v>13</v>
      </c>
      <c r="G46" s="319">
        <v>23</v>
      </c>
      <c r="H46" s="307">
        <v>13</v>
      </c>
      <c r="I46" s="307">
        <v>2</v>
      </c>
      <c r="J46" s="307">
        <v>3</v>
      </c>
      <c r="K46" s="307">
        <v>4</v>
      </c>
      <c r="L46" s="307">
        <v>0</v>
      </c>
      <c r="M46" s="307">
        <v>10</v>
      </c>
      <c r="N46" s="307">
        <v>8</v>
      </c>
      <c r="O46" s="307">
        <v>12</v>
      </c>
      <c r="P46" s="269">
        <f t="shared" si="10"/>
        <v>92</v>
      </c>
    </row>
    <row r="47" spans="2:16" ht="13.5">
      <c r="B47" s="266"/>
      <c r="C47" s="267" t="s">
        <v>137</v>
      </c>
      <c r="D47" s="306">
        <v>0</v>
      </c>
      <c r="E47" s="307">
        <v>0</v>
      </c>
      <c r="F47" s="309">
        <v>0</v>
      </c>
      <c r="G47" s="319">
        <v>0</v>
      </c>
      <c r="H47" s="307">
        <v>0</v>
      </c>
      <c r="I47" s="307">
        <v>1</v>
      </c>
      <c r="J47" s="307">
        <v>0</v>
      </c>
      <c r="K47" s="307">
        <v>0</v>
      </c>
      <c r="L47" s="307">
        <v>0</v>
      </c>
      <c r="M47" s="307">
        <v>0</v>
      </c>
      <c r="N47" s="307">
        <v>0</v>
      </c>
      <c r="O47" s="307">
        <v>0</v>
      </c>
      <c r="P47" s="269">
        <f t="shared" si="10"/>
        <v>1</v>
      </c>
    </row>
    <row r="48" spans="2:16" ht="13.5">
      <c r="B48" s="266"/>
      <c r="C48" s="267" t="s">
        <v>138</v>
      </c>
      <c r="D48" s="306">
        <v>0</v>
      </c>
      <c r="E48" s="307">
        <v>1</v>
      </c>
      <c r="F48" s="309">
        <v>3</v>
      </c>
      <c r="G48" s="319">
        <v>2</v>
      </c>
      <c r="H48" s="307">
        <v>0</v>
      </c>
      <c r="I48" s="307">
        <v>0</v>
      </c>
      <c r="J48" s="307">
        <v>1</v>
      </c>
      <c r="K48" s="307">
        <v>0</v>
      </c>
      <c r="L48" s="307">
        <v>0</v>
      </c>
      <c r="M48" s="307">
        <v>7</v>
      </c>
      <c r="N48" s="307">
        <v>0</v>
      </c>
      <c r="O48" s="307">
        <v>0</v>
      </c>
      <c r="P48" s="269">
        <f t="shared" si="10"/>
        <v>14</v>
      </c>
    </row>
    <row r="49" spans="2:16" ht="13.5">
      <c r="B49" s="270"/>
      <c r="C49" s="271" t="s">
        <v>106</v>
      </c>
      <c r="D49" s="304">
        <f aca="true" t="shared" si="13" ref="D49:O49">SUM(D50:D53)</f>
        <v>93</v>
      </c>
      <c r="E49" s="305">
        <f t="shared" si="13"/>
        <v>36</v>
      </c>
      <c r="F49" s="308">
        <f t="shared" si="13"/>
        <v>52</v>
      </c>
      <c r="G49" s="318">
        <f t="shared" si="13"/>
        <v>63</v>
      </c>
      <c r="H49" s="305">
        <f t="shared" si="13"/>
        <v>67</v>
      </c>
      <c r="I49" s="305">
        <f t="shared" si="13"/>
        <v>65</v>
      </c>
      <c r="J49" s="305">
        <f t="shared" si="13"/>
        <v>46</v>
      </c>
      <c r="K49" s="305">
        <f t="shared" si="13"/>
        <v>32</v>
      </c>
      <c r="L49" s="305">
        <f t="shared" si="13"/>
        <v>69</v>
      </c>
      <c r="M49" s="305">
        <f t="shared" si="13"/>
        <v>80</v>
      </c>
      <c r="N49" s="305">
        <f t="shared" si="13"/>
        <v>70</v>
      </c>
      <c r="O49" s="305">
        <f t="shared" si="13"/>
        <v>93</v>
      </c>
      <c r="P49" s="273">
        <f t="shared" si="10"/>
        <v>766</v>
      </c>
    </row>
    <row r="50" spans="2:16" ht="13.5">
      <c r="B50" s="266"/>
      <c r="C50" s="267" t="s">
        <v>134</v>
      </c>
      <c r="D50" s="306">
        <v>26</v>
      </c>
      <c r="E50" s="307">
        <v>22</v>
      </c>
      <c r="F50" s="309">
        <v>25</v>
      </c>
      <c r="G50" s="319">
        <v>35</v>
      </c>
      <c r="H50" s="307">
        <v>19</v>
      </c>
      <c r="I50" s="307">
        <v>31</v>
      </c>
      <c r="J50" s="307">
        <v>19</v>
      </c>
      <c r="K50" s="307">
        <v>28</v>
      </c>
      <c r="L50" s="307">
        <v>31</v>
      </c>
      <c r="M50" s="307">
        <v>35</v>
      </c>
      <c r="N50" s="307">
        <v>32</v>
      </c>
      <c r="O50" s="307">
        <v>29</v>
      </c>
      <c r="P50" s="269">
        <f t="shared" si="10"/>
        <v>332</v>
      </c>
    </row>
    <row r="51" spans="2:16" ht="13.5">
      <c r="B51" s="274" t="s">
        <v>117</v>
      </c>
      <c r="C51" s="267" t="s">
        <v>136</v>
      </c>
      <c r="D51" s="306">
        <v>51</v>
      </c>
      <c r="E51" s="307">
        <v>0</v>
      </c>
      <c r="F51" s="309">
        <v>24</v>
      </c>
      <c r="G51" s="319">
        <v>28</v>
      </c>
      <c r="H51" s="307">
        <v>48</v>
      </c>
      <c r="I51" s="307">
        <v>34</v>
      </c>
      <c r="J51" s="307">
        <v>24</v>
      </c>
      <c r="K51" s="307">
        <v>0</v>
      </c>
      <c r="L51" s="307">
        <v>37</v>
      </c>
      <c r="M51" s="307">
        <v>42</v>
      </c>
      <c r="N51" s="307">
        <v>37</v>
      </c>
      <c r="O51" s="307">
        <v>56</v>
      </c>
      <c r="P51" s="269">
        <f t="shared" si="10"/>
        <v>381</v>
      </c>
    </row>
    <row r="52" spans="2:16" ht="13.5">
      <c r="B52" s="266"/>
      <c r="C52" s="267" t="s">
        <v>137</v>
      </c>
      <c r="D52" s="306">
        <v>0</v>
      </c>
      <c r="E52" s="307">
        <v>10</v>
      </c>
      <c r="F52" s="309">
        <v>0</v>
      </c>
      <c r="G52" s="319">
        <v>0</v>
      </c>
      <c r="H52" s="307">
        <v>0</v>
      </c>
      <c r="I52" s="307">
        <v>0</v>
      </c>
      <c r="J52" s="307">
        <v>0</v>
      </c>
      <c r="K52" s="307">
        <v>0</v>
      </c>
      <c r="L52" s="307">
        <v>0</v>
      </c>
      <c r="M52" s="307">
        <v>0</v>
      </c>
      <c r="N52" s="307">
        <v>0</v>
      </c>
      <c r="O52" s="307">
        <v>0</v>
      </c>
      <c r="P52" s="269">
        <f t="shared" si="10"/>
        <v>10</v>
      </c>
    </row>
    <row r="53" spans="2:16" ht="13.5">
      <c r="B53" s="266"/>
      <c r="C53" s="267" t="s">
        <v>138</v>
      </c>
      <c r="D53" s="306">
        <v>16</v>
      </c>
      <c r="E53" s="307">
        <v>4</v>
      </c>
      <c r="F53" s="309">
        <v>3</v>
      </c>
      <c r="G53" s="319">
        <v>0</v>
      </c>
      <c r="H53" s="307">
        <v>0</v>
      </c>
      <c r="I53" s="307">
        <v>0</v>
      </c>
      <c r="J53" s="307">
        <v>3</v>
      </c>
      <c r="K53" s="307">
        <v>4</v>
      </c>
      <c r="L53" s="307">
        <v>1</v>
      </c>
      <c r="M53" s="307">
        <v>3</v>
      </c>
      <c r="N53" s="307">
        <v>1</v>
      </c>
      <c r="O53" s="307">
        <v>8</v>
      </c>
      <c r="P53" s="269">
        <f t="shared" si="10"/>
        <v>43</v>
      </c>
    </row>
    <row r="54" spans="2:16" ht="13.5">
      <c r="B54" s="270"/>
      <c r="C54" s="271" t="s">
        <v>106</v>
      </c>
      <c r="D54" s="304">
        <f aca="true" t="shared" si="14" ref="D54:O54">SUM(D55:D58)</f>
        <v>9</v>
      </c>
      <c r="E54" s="305">
        <f t="shared" si="14"/>
        <v>36</v>
      </c>
      <c r="F54" s="308">
        <f t="shared" si="14"/>
        <v>67</v>
      </c>
      <c r="G54" s="318">
        <f t="shared" si="14"/>
        <v>29</v>
      </c>
      <c r="H54" s="305">
        <f t="shared" si="14"/>
        <v>16</v>
      </c>
      <c r="I54" s="305">
        <f t="shared" si="14"/>
        <v>23</v>
      </c>
      <c r="J54" s="305">
        <f t="shared" si="14"/>
        <v>31</v>
      </c>
      <c r="K54" s="305">
        <f t="shared" si="14"/>
        <v>50</v>
      </c>
      <c r="L54" s="305">
        <f t="shared" si="14"/>
        <v>16</v>
      </c>
      <c r="M54" s="305">
        <f t="shared" si="14"/>
        <v>30</v>
      </c>
      <c r="N54" s="305">
        <f t="shared" si="14"/>
        <v>42</v>
      </c>
      <c r="O54" s="305">
        <f t="shared" si="14"/>
        <v>39</v>
      </c>
      <c r="P54" s="273">
        <f t="shared" si="10"/>
        <v>388</v>
      </c>
    </row>
    <row r="55" spans="2:16" ht="13.5">
      <c r="B55" s="266"/>
      <c r="C55" s="267" t="s">
        <v>134</v>
      </c>
      <c r="D55" s="306">
        <v>9</v>
      </c>
      <c r="E55" s="307">
        <v>15</v>
      </c>
      <c r="F55" s="309">
        <v>13</v>
      </c>
      <c r="G55" s="319">
        <v>17</v>
      </c>
      <c r="H55" s="307">
        <v>12</v>
      </c>
      <c r="I55" s="307">
        <v>19</v>
      </c>
      <c r="J55" s="307">
        <v>17</v>
      </c>
      <c r="K55" s="307">
        <v>20</v>
      </c>
      <c r="L55" s="307">
        <v>11</v>
      </c>
      <c r="M55" s="307">
        <v>21</v>
      </c>
      <c r="N55" s="307">
        <v>11</v>
      </c>
      <c r="O55" s="307">
        <v>10</v>
      </c>
      <c r="P55" s="269">
        <f t="shared" si="10"/>
        <v>175</v>
      </c>
    </row>
    <row r="56" spans="2:16" ht="13.5">
      <c r="B56" s="274" t="s">
        <v>118</v>
      </c>
      <c r="C56" s="267" t="s">
        <v>136</v>
      </c>
      <c r="D56" s="306">
        <v>0</v>
      </c>
      <c r="E56" s="307">
        <v>21</v>
      </c>
      <c r="F56" s="309">
        <v>54</v>
      </c>
      <c r="G56" s="319">
        <v>11</v>
      </c>
      <c r="H56" s="307">
        <v>3</v>
      </c>
      <c r="I56" s="307">
        <v>4</v>
      </c>
      <c r="J56" s="307">
        <v>14</v>
      </c>
      <c r="K56" s="307">
        <v>26</v>
      </c>
      <c r="L56" s="307">
        <v>5</v>
      </c>
      <c r="M56" s="307">
        <v>9</v>
      </c>
      <c r="N56" s="307">
        <v>27</v>
      </c>
      <c r="O56" s="307">
        <v>29</v>
      </c>
      <c r="P56" s="269">
        <f t="shared" si="10"/>
        <v>203</v>
      </c>
    </row>
    <row r="57" spans="2:16" ht="13.5">
      <c r="B57" s="266"/>
      <c r="C57" s="267" t="s">
        <v>137</v>
      </c>
      <c r="D57" s="306">
        <v>0</v>
      </c>
      <c r="E57" s="307">
        <v>0</v>
      </c>
      <c r="F57" s="309">
        <v>0</v>
      </c>
      <c r="G57" s="319">
        <v>1</v>
      </c>
      <c r="H57" s="307">
        <v>0</v>
      </c>
      <c r="I57" s="307">
        <v>0</v>
      </c>
      <c r="J57" s="307">
        <v>0</v>
      </c>
      <c r="K57" s="307">
        <v>0</v>
      </c>
      <c r="L57" s="307">
        <v>0</v>
      </c>
      <c r="M57" s="307">
        <v>0</v>
      </c>
      <c r="N57" s="307">
        <v>0</v>
      </c>
      <c r="O57" s="307">
        <v>0</v>
      </c>
      <c r="P57" s="269">
        <f t="shared" si="10"/>
        <v>1</v>
      </c>
    </row>
    <row r="58" spans="2:16" ht="13.5">
      <c r="B58" s="266"/>
      <c r="C58" s="267" t="s">
        <v>138</v>
      </c>
      <c r="D58" s="306">
        <v>0</v>
      </c>
      <c r="E58" s="307">
        <v>0</v>
      </c>
      <c r="F58" s="309">
        <v>0</v>
      </c>
      <c r="G58" s="319">
        <v>0</v>
      </c>
      <c r="H58" s="307">
        <v>1</v>
      </c>
      <c r="I58" s="307">
        <v>0</v>
      </c>
      <c r="J58" s="307">
        <v>0</v>
      </c>
      <c r="K58" s="307">
        <v>4</v>
      </c>
      <c r="L58" s="307">
        <v>0</v>
      </c>
      <c r="M58" s="307">
        <v>0</v>
      </c>
      <c r="N58" s="307">
        <v>4</v>
      </c>
      <c r="O58" s="307">
        <v>0</v>
      </c>
      <c r="P58" s="269">
        <f t="shared" si="10"/>
        <v>9</v>
      </c>
    </row>
    <row r="59" spans="2:16" ht="13.5">
      <c r="B59" s="270"/>
      <c r="C59" s="271" t="s">
        <v>106</v>
      </c>
      <c r="D59" s="304">
        <f aca="true" t="shared" si="15" ref="D59:O59">SUM(D60:D63)</f>
        <v>29</v>
      </c>
      <c r="E59" s="305">
        <f t="shared" si="15"/>
        <v>22</v>
      </c>
      <c r="F59" s="308">
        <f t="shared" si="15"/>
        <v>54</v>
      </c>
      <c r="G59" s="318">
        <f t="shared" si="15"/>
        <v>35</v>
      </c>
      <c r="H59" s="305">
        <f t="shared" si="15"/>
        <v>49</v>
      </c>
      <c r="I59" s="305">
        <f t="shared" si="15"/>
        <v>31</v>
      </c>
      <c r="J59" s="305">
        <f t="shared" si="15"/>
        <v>22</v>
      </c>
      <c r="K59" s="305">
        <f t="shared" si="15"/>
        <v>18</v>
      </c>
      <c r="L59" s="305">
        <f t="shared" si="15"/>
        <v>27</v>
      </c>
      <c r="M59" s="305">
        <f t="shared" si="15"/>
        <v>28</v>
      </c>
      <c r="N59" s="305">
        <f t="shared" si="15"/>
        <v>35</v>
      </c>
      <c r="O59" s="305">
        <f t="shared" si="15"/>
        <v>21</v>
      </c>
      <c r="P59" s="273">
        <f t="shared" si="10"/>
        <v>371</v>
      </c>
    </row>
    <row r="60" spans="2:16" ht="13.5">
      <c r="B60" s="266"/>
      <c r="C60" s="267" t="s">
        <v>134</v>
      </c>
      <c r="D60" s="306">
        <v>16</v>
      </c>
      <c r="E60" s="307">
        <v>20</v>
      </c>
      <c r="F60" s="309">
        <v>30</v>
      </c>
      <c r="G60" s="319">
        <v>19</v>
      </c>
      <c r="H60" s="307">
        <v>18</v>
      </c>
      <c r="I60" s="307">
        <v>21</v>
      </c>
      <c r="J60" s="307">
        <v>16</v>
      </c>
      <c r="K60" s="307">
        <v>13</v>
      </c>
      <c r="L60" s="307">
        <v>19</v>
      </c>
      <c r="M60" s="307">
        <v>16</v>
      </c>
      <c r="N60" s="307">
        <v>19</v>
      </c>
      <c r="O60" s="307">
        <v>14</v>
      </c>
      <c r="P60" s="269">
        <f t="shared" si="10"/>
        <v>221</v>
      </c>
    </row>
    <row r="61" spans="2:16" ht="13.5">
      <c r="B61" s="274" t="s">
        <v>119</v>
      </c>
      <c r="C61" s="267" t="s">
        <v>136</v>
      </c>
      <c r="D61" s="306">
        <v>8</v>
      </c>
      <c r="E61" s="307">
        <v>0</v>
      </c>
      <c r="F61" s="309">
        <v>20</v>
      </c>
      <c r="G61" s="319">
        <v>13</v>
      </c>
      <c r="H61" s="307">
        <v>28</v>
      </c>
      <c r="I61" s="307">
        <v>8</v>
      </c>
      <c r="J61" s="307">
        <v>6</v>
      </c>
      <c r="K61" s="307">
        <v>0</v>
      </c>
      <c r="L61" s="307">
        <v>3</v>
      </c>
      <c r="M61" s="307">
        <v>0</v>
      </c>
      <c r="N61" s="307">
        <v>3</v>
      </c>
      <c r="O61" s="307">
        <v>1</v>
      </c>
      <c r="P61" s="269">
        <f t="shared" si="10"/>
        <v>90</v>
      </c>
    </row>
    <row r="62" spans="2:16" ht="13.5">
      <c r="B62" s="266"/>
      <c r="C62" s="267" t="s">
        <v>137</v>
      </c>
      <c r="D62" s="306">
        <v>0</v>
      </c>
      <c r="E62" s="307">
        <v>0</v>
      </c>
      <c r="F62" s="309">
        <v>0</v>
      </c>
      <c r="G62" s="319">
        <v>0</v>
      </c>
      <c r="H62" s="307">
        <v>0</v>
      </c>
      <c r="I62" s="307">
        <v>0</v>
      </c>
      <c r="J62" s="307">
        <v>0</v>
      </c>
      <c r="K62" s="307">
        <v>0</v>
      </c>
      <c r="L62" s="307">
        <v>0</v>
      </c>
      <c r="M62" s="307">
        <v>0</v>
      </c>
      <c r="N62" s="307">
        <v>0</v>
      </c>
      <c r="O62" s="307">
        <v>0</v>
      </c>
      <c r="P62" s="269">
        <f t="shared" si="10"/>
        <v>0</v>
      </c>
    </row>
    <row r="63" spans="2:16" ht="13.5">
      <c r="B63" s="266"/>
      <c r="C63" s="267" t="s">
        <v>138</v>
      </c>
      <c r="D63" s="306">
        <v>5</v>
      </c>
      <c r="E63" s="307">
        <v>2</v>
      </c>
      <c r="F63" s="309">
        <v>4</v>
      </c>
      <c r="G63" s="319">
        <v>3</v>
      </c>
      <c r="H63" s="307">
        <v>3</v>
      </c>
      <c r="I63" s="307">
        <v>2</v>
      </c>
      <c r="J63" s="307">
        <v>0</v>
      </c>
      <c r="K63" s="307">
        <v>5</v>
      </c>
      <c r="L63" s="307">
        <v>5</v>
      </c>
      <c r="M63" s="307">
        <v>12</v>
      </c>
      <c r="N63" s="307">
        <v>13</v>
      </c>
      <c r="O63" s="307">
        <v>6</v>
      </c>
      <c r="P63" s="269">
        <f t="shared" si="10"/>
        <v>60</v>
      </c>
    </row>
    <row r="64" spans="2:16" ht="13.5">
      <c r="B64" s="270"/>
      <c r="C64" s="271" t="s">
        <v>106</v>
      </c>
      <c r="D64" s="304">
        <f aca="true" t="shared" si="16" ref="D64:O64">SUM(D65:D68)</f>
        <v>17</v>
      </c>
      <c r="E64" s="305">
        <f t="shared" si="16"/>
        <v>15</v>
      </c>
      <c r="F64" s="308">
        <f t="shared" si="16"/>
        <v>19</v>
      </c>
      <c r="G64" s="318">
        <f t="shared" si="16"/>
        <v>35</v>
      </c>
      <c r="H64" s="305">
        <f t="shared" si="16"/>
        <v>19</v>
      </c>
      <c r="I64" s="305">
        <f t="shared" si="16"/>
        <v>21</v>
      </c>
      <c r="J64" s="305">
        <f t="shared" si="16"/>
        <v>38</v>
      </c>
      <c r="K64" s="305">
        <f t="shared" si="16"/>
        <v>54</v>
      </c>
      <c r="L64" s="305">
        <f t="shared" si="16"/>
        <v>34</v>
      </c>
      <c r="M64" s="305">
        <f t="shared" si="16"/>
        <v>35</v>
      </c>
      <c r="N64" s="305">
        <f t="shared" si="16"/>
        <v>14</v>
      </c>
      <c r="O64" s="305">
        <f t="shared" si="16"/>
        <v>14</v>
      </c>
      <c r="P64" s="273">
        <f t="shared" si="10"/>
        <v>315</v>
      </c>
    </row>
    <row r="65" spans="2:16" ht="13.5">
      <c r="B65" s="266"/>
      <c r="C65" s="267" t="s">
        <v>134</v>
      </c>
      <c r="D65" s="306">
        <v>16</v>
      </c>
      <c r="E65" s="307">
        <v>15</v>
      </c>
      <c r="F65" s="309">
        <v>17</v>
      </c>
      <c r="G65" s="319">
        <v>24</v>
      </c>
      <c r="H65" s="307">
        <v>8</v>
      </c>
      <c r="I65" s="307">
        <v>20</v>
      </c>
      <c r="J65" s="307">
        <v>17</v>
      </c>
      <c r="K65" s="307">
        <v>15</v>
      </c>
      <c r="L65" s="307">
        <v>13</v>
      </c>
      <c r="M65" s="307">
        <v>12</v>
      </c>
      <c r="N65" s="307">
        <v>12</v>
      </c>
      <c r="O65" s="307">
        <v>11</v>
      </c>
      <c r="P65" s="269">
        <f t="shared" si="10"/>
        <v>180</v>
      </c>
    </row>
    <row r="66" spans="2:16" ht="13.5">
      <c r="B66" s="274" t="s">
        <v>120</v>
      </c>
      <c r="C66" s="267" t="s">
        <v>136</v>
      </c>
      <c r="D66" s="306">
        <v>0</v>
      </c>
      <c r="E66" s="307">
        <v>0</v>
      </c>
      <c r="F66" s="309">
        <v>0</v>
      </c>
      <c r="G66" s="319">
        <v>8</v>
      </c>
      <c r="H66" s="307">
        <v>10</v>
      </c>
      <c r="I66" s="307">
        <v>0</v>
      </c>
      <c r="J66" s="307">
        <v>20</v>
      </c>
      <c r="K66" s="307">
        <v>39</v>
      </c>
      <c r="L66" s="307">
        <v>20</v>
      </c>
      <c r="M66" s="307">
        <v>22</v>
      </c>
      <c r="N66" s="307">
        <v>0</v>
      </c>
      <c r="O66" s="307">
        <v>0</v>
      </c>
      <c r="P66" s="269">
        <f t="shared" si="10"/>
        <v>119</v>
      </c>
    </row>
    <row r="67" spans="2:16" ht="13.5">
      <c r="B67" s="266"/>
      <c r="C67" s="267" t="s">
        <v>137</v>
      </c>
      <c r="D67" s="306">
        <v>0</v>
      </c>
      <c r="E67" s="307">
        <v>0</v>
      </c>
      <c r="F67" s="309">
        <v>0</v>
      </c>
      <c r="G67" s="319">
        <v>0</v>
      </c>
      <c r="H67" s="307">
        <v>0</v>
      </c>
      <c r="I67" s="307">
        <v>0</v>
      </c>
      <c r="J67" s="307">
        <v>0</v>
      </c>
      <c r="K67" s="307">
        <v>0</v>
      </c>
      <c r="L67" s="307">
        <v>0</v>
      </c>
      <c r="M67" s="307">
        <v>0</v>
      </c>
      <c r="N67" s="307">
        <v>0</v>
      </c>
      <c r="O67" s="307">
        <v>0</v>
      </c>
      <c r="P67" s="269">
        <f t="shared" si="10"/>
        <v>0</v>
      </c>
    </row>
    <row r="68" spans="2:16" ht="13.5">
      <c r="B68" s="266"/>
      <c r="C68" s="267" t="s">
        <v>138</v>
      </c>
      <c r="D68" s="306">
        <v>1</v>
      </c>
      <c r="E68" s="307">
        <v>0</v>
      </c>
      <c r="F68" s="309">
        <v>2</v>
      </c>
      <c r="G68" s="319">
        <v>3</v>
      </c>
      <c r="H68" s="307">
        <v>1</v>
      </c>
      <c r="I68" s="307">
        <v>1</v>
      </c>
      <c r="J68" s="307">
        <v>1</v>
      </c>
      <c r="K68" s="307">
        <v>0</v>
      </c>
      <c r="L68" s="307">
        <v>1</v>
      </c>
      <c r="M68" s="307">
        <v>1</v>
      </c>
      <c r="N68" s="307">
        <v>2</v>
      </c>
      <c r="O68" s="307">
        <v>3</v>
      </c>
      <c r="P68" s="269">
        <f aca="true" t="shared" si="17" ref="P68:P73">SUM(D68:O68)</f>
        <v>16</v>
      </c>
    </row>
    <row r="69" spans="2:16" ht="13.5">
      <c r="B69" s="270"/>
      <c r="C69" s="271" t="s">
        <v>106</v>
      </c>
      <c r="D69" s="304">
        <f aca="true" t="shared" si="18" ref="D69:O69">SUM(D70:D73)</f>
        <v>9</v>
      </c>
      <c r="E69" s="305">
        <f t="shared" si="18"/>
        <v>27</v>
      </c>
      <c r="F69" s="308">
        <f t="shared" si="18"/>
        <v>28</v>
      </c>
      <c r="G69" s="318">
        <f t="shared" si="18"/>
        <v>30</v>
      </c>
      <c r="H69" s="305">
        <f t="shared" si="18"/>
        <v>27</v>
      </c>
      <c r="I69" s="305">
        <f t="shared" si="18"/>
        <v>31</v>
      </c>
      <c r="J69" s="305">
        <f t="shared" si="18"/>
        <v>14</v>
      </c>
      <c r="K69" s="305">
        <f t="shared" si="18"/>
        <v>27</v>
      </c>
      <c r="L69" s="305">
        <f t="shared" si="18"/>
        <v>15</v>
      </c>
      <c r="M69" s="305">
        <f t="shared" si="18"/>
        <v>30</v>
      </c>
      <c r="N69" s="305">
        <f t="shared" si="18"/>
        <v>44</v>
      </c>
      <c r="O69" s="305">
        <f t="shared" si="18"/>
        <v>31</v>
      </c>
      <c r="P69" s="273">
        <f t="shared" si="17"/>
        <v>313</v>
      </c>
    </row>
    <row r="70" spans="2:16" ht="13.5">
      <c r="B70" s="266"/>
      <c r="C70" s="267" t="s">
        <v>134</v>
      </c>
      <c r="D70" s="306">
        <v>9</v>
      </c>
      <c r="E70" s="307">
        <v>26</v>
      </c>
      <c r="F70" s="309">
        <v>27</v>
      </c>
      <c r="G70" s="319">
        <v>21</v>
      </c>
      <c r="H70" s="307">
        <v>21</v>
      </c>
      <c r="I70" s="307">
        <v>13</v>
      </c>
      <c r="J70" s="307">
        <v>13</v>
      </c>
      <c r="K70" s="307">
        <v>13</v>
      </c>
      <c r="L70" s="307">
        <v>13</v>
      </c>
      <c r="M70" s="307">
        <v>12</v>
      </c>
      <c r="N70" s="307">
        <v>12</v>
      </c>
      <c r="O70" s="307">
        <v>14</v>
      </c>
      <c r="P70" s="269">
        <f t="shared" si="17"/>
        <v>194</v>
      </c>
    </row>
    <row r="71" spans="2:16" ht="13.5">
      <c r="B71" s="274" t="s">
        <v>121</v>
      </c>
      <c r="C71" s="267" t="s">
        <v>136</v>
      </c>
      <c r="D71" s="306">
        <v>0</v>
      </c>
      <c r="E71" s="307">
        <v>0</v>
      </c>
      <c r="F71" s="309">
        <v>0</v>
      </c>
      <c r="G71" s="319">
        <v>8</v>
      </c>
      <c r="H71" s="307">
        <v>6</v>
      </c>
      <c r="I71" s="307">
        <v>12</v>
      </c>
      <c r="J71" s="307">
        <v>0</v>
      </c>
      <c r="K71" s="307">
        <v>14</v>
      </c>
      <c r="L71" s="307">
        <v>0</v>
      </c>
      <c r="M71" s="307">
        <v>18</v>
      </c>
      <c r="N71" s="307">
        <v>32</v>
      </c>
      <c r="O71" s="307">
        <v>10</v>
      </c>
      <c r="P71" s="269">
        <f t="shared" si="17"/>
        <v>100</v>
      </c>
    </row>
    <row r="72" spans="2:16" ht="13.5">
      <c r="B72" s="266"/>
      <c r="C72" s="267" t="s">
        <v>137</v>
      </c>
      <c r="D72" s="306">
        <v>0</v>
      </c>
      <c r="E72" s="307">
        <v>0</v>
      </c>
      <c r="F72" s="309">
        <v>0</v>
      </c>
      <c r="G72" s="319">
        <v>0</v>
      </c>
      <c r="H72" s="307">
        <v>0</v>
      </c>
      <c r="I72" s="307">
        <v>0</v>
      </c>
      <c r="J72" s="307">
        <v>0</v>
      </c>
      <c r="K72" s="307">
        <v>0</v>
      </c>
      <c r="L72" s="307">
        <v>0</v>
      </c>
      <c r="M72" s="307">
        <v>0</v>
      </c>
      <c r="N72" s="307">
        <v>0</v>
      </c>
      <c r="O72" s="307">
        <v>0</v>
      </c>
      <c r="P72" s="269">
        <f t="shared" si="17"/>
        <v>0</v>
      </c>
    </row>
    <row r="73" spans="2:16" ht="13.5">
      <c r="B73" s="275"/>
      <c r="C73" s="276" t="s">
        <v>138</v>
      </c>
      <c r="D73" s="315">
        <v>0</v>
      </c>
      <c r="E73" s="316">
        <v>1</v>
      </c>
      <c r="F73" s="317">
        <v>1</v>
      </c>
      <c r="G73" s="321">
        <v>1</v>
      </c>
      <c r="H73" s="316">
        <v>0</v>
      </c>
      <c r="I73" s="316">
        <v>6</v>
      </c>
      <c r="J73" s="316">
        <v>1</v>
      </c>
      <c r="K73" s="316">
        <v>0</v>
      </c>
      <c r="L73" s="316">
        <v>2</v>
      </c>
      <c r="M73" s="316">
        <v>0</v>
      </c>
      <c r="N73" s="316">
        <v>0</v>
      </c>
      <c r="O73" s="316">
        <v>7</v>
      </c>
      <c r="P73" s="277">
        <f t="shared" si="17"/>
        <v>19</v>
      </c>
    </row>
  </sheetData>
  <printOptions/>
  <pageMargins left="0.7" right="0.21" top="0.54" bottom="0.32" header="0.5118110236220472" footer="0.5118110236220472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82"/>
  <sheetViews>
    <sheetView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1.25390625" defaultRowHeight="14.25" customHeight="1"/>
  <cols>
    <col min="1" max="1" width="2.00390625" style="0" customWidth="1"/>
    <col min="2" max="3" width="8.625" style="0" customWidth="1"/>
    <col min="4" max="15" width="6.625" style="111" customWidth="1"/>
    <col min="16" max="22" width="6.875" style="111" customWidth="1"/>
    <col min="23" max="26" width="6.875" style="0" customWidth="1"/>
    <col min="27" max="27" width="5.625" style="0" customWidth="1"/>
    <col min="28" max="28" width="2.75390625" style="0" customWidth="1"/>
  </cols>
  <sheetData>
    <row r="1" spans="3:14" ht="18" thickBot="1">
      <c r="C1" s="206"/>
      <c r="F1" s="207" t="s">
        <v>179</v>
      </c>
      <c r="N1" s="112" t="s">
        <v>86</v>
      </c>
    </row>
    <row r="2" spans="2:27" ht="14.25" thickTop="1">
      <c r="B2" s="373" t="s">
        <v>163</v>
      </c>
      <c r="C2" s="374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114"/>
      <c r="S2" s="114"/>
      <c r="T2" s="114"/>
      <c r="U2" s="114"/>
      <c r="V2" s="114"/>
      <c r="W2" s="116"/>
      <c r="X2" s="165"/>
      <c r="Y2" s="281"/>
      <c r="Z2" s="292"/>
      <c r="AA2" s="117"/>
    </row>
    <row r="3" spans="2:27" ht="14.25" thickBot="1">
      <c r="B3" s="200"/>
      <c r="C3" s="244"/>
      <c r="D3" s="245" t="s">
        <v>87</v>
      </c>
      <c r="E3" s="246" t="s">
        <v>88</v>
      </c>
      <c r="F3" s="246" t="s">
        <v>89</v>
      </c>
      <c r="G3" s="246" t="s">
        <v>90</v>
      </c>
      <c r="H3" s="246" t="s">
        <v>91</v>
      </c>
      <c r="I3" s="246" t="s">
        <v>92</v>
      </c>
      <c r="J3" s="246" t="s">
        <v>93</v>
      </c>
      <c r="K3" s="246" t="s">
        <v>94</v>
      </c>
      <c r="L3" s="246" t="s">
        <v>95</v>
      </c>
      <c r="M3" s="246" t="s">
        <v>96</v>
      </c>
      <c r="N3" s="246" t="s">
        <v>97</v>
      </c>
      <c r="O3" s="246" t="s">
        <v>98</v>
      </c>
      <c r="P3" s="246" t="s">
        <v>18</v>
      </c>
      <c r="Q3" s="247" t="s">
        <v>99</v>
      </c>
      <c r="R3" s="246" t="s">
        <v>100</v>
      </c>
      <c r="S3" s="246" t="s">
        <v>101</v>
      </c>
      <c r="T3" s="246" t="s">
        <v>102</v>
      </c>
      <c r="U3" s="246" t="s">
        <v>103</v>
      </c>
      <c r="V3" s="246" t="s">
        <v>104</v>
      </c>
      <c r="W3" s="246" t="s">
        <v>168</v>
      </c>
      <c r="X3" s="248" t="s">
        <v>167</v>
      </c>
      <c r="Y3" s="282" t="s">
        <v>169</v>
      </c>
      <c r="Z3" s="293" t="s">
        <v>181</v>
      </c>
      <c r="AA3" s="249" t="s">
        <v>105</v>
      </c>
    </row>
    <row r="4" spans="2:27" ht="13.5">
      <c r="B4" s="150"/>
      <c r="C4" s="194" t="s">
        <v>106</v>
      </c>
      <c r="D4" s="195">
        <f aca="true" t="shared" si="0" ref="D4:O4">D5+D6</f>
        <v>1260</v>
      </c>
      <c r="E4" s="196">
        <f t="shared" si="0"/>
        <v>1033</v>
      </c>
      <c r="F4" s="196">
        <f t="shared" si="0"/>
        <v>1530</v>
      </c>
      <c r="G4" s="196">
        <f t="shared" si="0"/>
        <v>1551</v>
      </c>
      <c r="H4" s="196">
        <f t="shared" si="0"/>
        <v>1445</v>
      </c>
      <c r="I4" s="196">
        <f t="shared" si="0"/>
        <v>1464</v>
      </c>
      <c r="J4" s="196">
        <f t="shared" si="0"/>
        <v>1479</v>
      </c>
      <c r="K4" s="196">
        <f t="shared" si="0"/>
        <v>1224</v>
      </c>
      <c r="L4" s="196">
        <f t="shared" si="0"/>
        <v>1372</v>
      </c>
      <c r="M4" s="196">
        <f t="shared" si="0"/>
        <v>1628</v>
      </c>
      <c r="N4" s="196">
        <f t="shared" si="0"/>
        <v>1421</v>
      </c>
      <c r="O4" s="196">
        <f t="shared" si="0"/>
        <v>1559</v>
      </c>
      <c r="P4" s="196">
        <f aca="true" t="shared" si="1" ref="P4:P35">SUM(D4:O4)</f>
        <v>16966</v>
      </c>
      <c r="Q4" s="197">
        <f>Q7+Q10</f>
        <v>28800</v>
      </c>
      <c r="R4" s="196">
        <f>R7+R10</f>
        <v>23651</v>
      </c>
      <c r="S4" s="196">
        <f>S7+S10</f>
        <v>23034</v>
      </c>
      <c r="T4" s="196">
        <f>T7+T10</f>
        <v>22636</v>
      </c>
      <c r="U4" s="196">
        <f>U7+U10</f>
        <v>22251</v>
      </c>
      <c r="V4" s="196">
        <v>26184</v>
      </c>
      <c r="W4" s="196">
        <f>W7+W10</f>
        <v>23011</v>
      </c>
      <c r="X4" s="242">
        <f>X7+X10</f>
        <v>19367</v>
      </c>
      <c r="Y4" s="243">
        <f>Y7+Y10</f>
        <v>19291</v>
      </c>
      <c r="Z4" s="294">
        <f>Z7+Z10</f>
        <v>18057</v>
      </c>
      <c r="AA4" s="199">
        <f>(P4-Z4)/Z4</f>
        <v>-0.06041978180207122</v>
      </c>
    </row>
    <row r="5" spans="2:27" ht="13.5">
      <c r="B5" s="10" t="s">
        <v>107</v>
      </c>
      <c r="C5" s="13" t="s">
        <v>108</v>
      </c>
      <c r="D5" s="119">
        <f aca="true" t="shared" si="2" ref="D5:O5">D8+D11</f>
        <v>845</v>
      </c>
      <c r="E5" s="29">
        <f t="shared" si="2"/>
        <v>837</v>
      </c>
      <c r="F5" s="29">
        <f t="shared" si="2"/>
        <v>1077</v>
      </c>
      <c r="G5" s="29">
        <f t="shared" si="2"/>
        <v>1022</v>
      </c>
      <c r="H5" s="29">
        <f t="shared" si="2"/>
        <v>928</v>
      </c>
      <c r="I5" s="29">
        <f t="shared" si="2"/>
        <v>1043</v>
      </c>
      <c r="J5" s="29">
        <f t="shared" si="2"/>
        <v>988</v>
      </c>
      <c r="K5" s="29">
        <f t="shared" si="2"/>
        <v>894</v>
      </c>
      <c r="L5" s="29">
        <f t="shared" si="2"/>
        <v>944</v>
      </c>
      <c r="M5" s="29">
        <f t="shared" si="2"/>
        <v>902</v>
      </c>
      <c r="N5" s="29">
        <f t="shared" si="2"/>
        <v>1001</v>
      </c>
      <c r="O5" s="29">
        <f t="shared" si="2"/>
        <v>872</v>
      </c>
      <c r="P5" s="29">
        <f t="shared" si="1"/>
        <v>11353</v>
      </c>
      <c r="Q5" s="27"/>
      <c r="R5" s="29"/>
      <c r="S5" s="29"/>
      <c r="T5" s="29"/>
      <c r="U5" s="29"/>
      <c r="V5" s="29"/>
      <c r="W5" s="29"/>
      <c r="X5" s="166">
        <v>12664</v>
      </c>
      <c r="Y5" s="283">
        <v>13734</v>
      </c>
      <c r="Z5" s="295">
        <v>13217</v>
      </c>
      <c r="AA5" s="375">
        <f>(P5-Z5)/Z5</f>
        <v>-0.14103049103427404</v>
      </c>
    </row>
    <row r="6" spans="2:27" ht="14.25" thickBot="1">
      <c r="B6" s="15"/>
      <c r="C6" s="13" t="s">
        <v>41</v>
      </c>
      <c r="D6" s="119">
        <f aca="true" t="shared" si="3" ref="D6:O6">D9+D12</f>
        <v>415</v>
      </c>
      <c r="E6" s="29">
        <f t="shared" si="3"/>
        <v>196</v>
      </c>
      <c r="F6" s="29">
        <f t="shared" si="3"/>
        <v>453</v>
      </c>
      <c r="G6" s="29">
        <f t="shared" si="3"/>
        <v>529</v>
      </c>
      <c r="H6" s="29">
        <f t="shared" si="3"/>
        <v>517</v>
      </c>
      <c r="I6" s="29">
        <f t="shared" si="3"/>
        <v>421</v>
      </c>
      <c r="J6" s="29">
        <f t="shared" si="3"/>
        <v>491</v>
      </c>
      <c r="K6" s="29">
        <f t="shared" si="3"/>
        <v>330</v>
      </c>
      <c r="L6" s="29">
        <f t="shared" si="3"/>
        <v>428</v>
      </c>
      <c r="M6" s="29">
        <f t="shared" si="3"/>
        <v>726</v>
      </c>
      <c r="N6" s="29">
        <f t="shared" si="3"/>
        <v>420</v>
      </c>
      <c r="O6" s="29">
        <f t="shared" si="3"/>
        <v>687</v>
      </c>
      <c r="P6" s="29">
        <f t="shared" si="1"/>
        <v>5613</v>
      </c>
      <c r="Q6" s="27"/>
      <c r="R6" s="29"/>
      <c r="S6" s="29"/>
      <c r="T6" s="29"/>
      <c r="U6" s="29"/>
      <c r="V6" s="29"/>
      <c r="W6" s="29"/>
      <c r="X6" s="167">
        <v>6703</v>
      </c>
      <c r="Y6" s="284">
        <v>5557</v>
      </c>
      <c r="Z6" s="296">
        <v>4840</v>
      </c>
      <c r="AA6" s="199">
        <f>(P6-Z6)/Z6</f>
        <v>0.1597107438016529</v>
      </c>
    </row>
    <row r="7" spans="2:27" ht="14.25" thickTop="1">
      <c r="B7" s="21"/>
      <c r="C7" s="120" t="s">
        <v>106</v>
      </c>
      <c r="D7" s="121">
        <f aca="true" t="shared" si="4" ref="D7:O7">D13+D16+D19+D22+D25+D28+D31+D34+D37+D40+D43</f>
        <v>859</v>
      </c>
      <c r="E7" s="24">
        <f t="shared" si="4"/>
        <v>691</v>
      </c>
      <c r="F7" s="24">
        <f t="shared" si="4"/>
        <v>1122</v>
      </c>
      <c r="G7" s="24">
        <f t="shared" si="4"/>
        <v>1060</v>
      </c>
      <c r="H7" s="24">
        <f t="shared" si="4"/>
        <v>976</v>
      </c>
      <c r="I7" s="24">
        <f t="shared" si="4"/>
        <v>910</v>
      </c>
      <c r="J7" s="24">
        <f t="shared" si="4"/>
        <v>957</v>
      </c>
      <c r="K7" s="24">
        <f t="shared" si="4"/>
        <v>785</v>
      </c>
      <c r="L7" s="24">
        <f t="shared" si="4"/>
        <v>888</v>
      </c>
      <c r="M7" s="24">
        <f t="shared" si="4"/>
        <v>1114</v>
      </c>
      <c r="N7" s="24">
        <f t="shared" si="4"/>
        <v>897</v>
      </c>
      <c r="O7" s="24">
        <f t="shared" si="4"/>
        <v>1055</v>
      </c>
      <c r="P7" s="24">
        <f t="shared" si="1"/>
        <v>11314</v>
      </c>
      <c r="Q7" s="22">
        <f>Q13+Q16+Q19+Q22+Q25+Q28+Q31+Q34+Q37+Q40+Q43</f>
        <v>16830</v>
      </c>
      <c r="R7" s="24">
        <f>R13+R16+R19+R22+R25+R28+R31+R34+R37+R40+R43</f>
        <v>14671</v>
      </c>
      <c r="S7" s="24">
        <f>S13+S16+S19+S22+S25+S28+S31+S34+S37+S40+S43</f>
        <v>14178</v>
      </c>
      <c r="T7" s="24">
        <f>T13+T16+T19+T22+T25+T28+T31+T34+T37+T40+T43</f>
        <v>13689</v>
      </c>
      <c r="U7" s="24">
        <f>U13+U16+U19+U22+U25+U28+U31+U34+U37+U40+U43</f>
        <v>14386</v>
      </c>
      <c r="V7" s="24">
        <v>16832</v>
      </c>
      <c r="W7" s="24">
        <f>W13+W16+W19+W22+W25+W28+W31+W34+W37+W40+W43</f>
        <v>14921</v>
      </c>
      <c r="X7" s="168">
        <f>X13+X16+X19+X22+X25+X28+X31+X34+X37+X40+X43</f>
        <v>12169</v>
      </c>
      <c r="Y7" s="164">
        <f>Y13+Y16+Y19+Y22+Y25+Y28+Y31+Y34+Y37+Y40+Y43</f>
        <v>12376</v>
      </c>
      <c r="Z7" s="26">
        <f>Z13+Z16+Z19+Z22+Z25+Z28+Z31+Z34+Z37+Z40+Z43</f>
        <v>11797</v>
      </c>
      <c r="AA7" s="118">
        <f>(P7-Z7)/Z7</f>
        <v>-0.040942612528608965</v>
      </c>
    </row>
    <row r="8" spans="2:27" ht="13.5">
      <c r="B8" s="10" t="s">
        <v>109</v>
      </c>
      <c r="C8" s="13" t="s">
        <v>108</v>
      </c>
      <c r="D8" s="119">
        <f aca="true" t="shared" si="5" ref="D8:O8">D14+D17+D20+D23+D26+D29+D32+D35+D38+D41+D44</f>
        <v>512</v>
      </c>
      <c r="E8" s="29">
        <f t="shared" si="5"/>
        <v>528</v>
      </c>
      <c r="F8" s="29">
        <f t="shared" si="5"/>
        <v>690</v>
      </c>
      <c r="G8" s="29">
        <f t="shared" si="5"/>
        <v>667</v>
      </c>
      <c r="H8" s="29">
        <f t="shared" si="5"/>
        <v>557</v>
      </c>
      <c r="I8" s="29">
        <f t="shared" si="5"/>
        <v>600</v>
      </c>
      <c r="J8" s="29">
        <f t="shared" si="5"/>
        <v>597</v>
      </c>
      <c r="K8" s="29">
        <f t="shared" si="5"/>
        <v>549</v>
      </c>
      <c r="L8" s="29">
        <f t="shared" si="5"/>
        <v>518</v>
      </c>
      <c r="M8" s="29">
        <f t="shared" si="5"/>
        <v>570</v>
      </c>
      <c r="N8" s="29">
        <f t="shared" si="5"/>
        <v>574</v>
      </c>
      <c r="O8" s="29">
        <f t="shared" si="5"/>
        <v>586</v>
      </c>
      <c r="P8" s="29">
        <f t="shared" si="1"/>
        <v>6948</v>
      </c>
      <c r="Q8" s="27"/>
      <c r="R8" s="29"/>
      <c r="S8" s="29"/>
      <c r="T8" s="29"/>
      <c r="U8" s="29"/>
      <c r="V8" s="29"/>
      <c r="W8" s="29"/>
      <c r="X8" s="166">
        <v>7315</v>
      </c>
      <c r="Y8" s="283">
        <v>8034</v>
      </c>
      <c r="Z8" s="295">
        <v>8073</v>
      </c>
      <c r="AA8" s="375">
        <f>(P8-Z8)/Z8</f>
        <v>-0.13935340022296544</v>
      </c>
    </row>
    <row r="9" spans="2:27" ht="14.25" thickBot="1">
      <c r="B9" s="15"/>
      <c r="C9" s="13" t="s">
        <v>41</v>
      </c>
      <c r="D9" s="119">
        <f aca="true" t="shared" si="6" ref="D9:O9">D15+D18+D21+D24+D27+D30+D33+D36+D39+D42+D45</f>
        <v>347</v>
      </c>
      <c r="E9" s="29">
        <f t="shared" si="6"/>
        <v>163</v>
      </c>
      <c r="F9" s="29">
        <f t="shared" si="6"/>
        <v>432</v>
      </c>
      <c r="G9" s="29">
        <f t="shared" si="6"/>
        <v>393</v>
      </c>
      <c r="H9" s="29">
        <f t="shared" si="6"/>
        <v>419</v>
      </c>
      <c r="I9" s="29">
        <f t="shared" si="6"/>
        <v>310</v>
      </c>
      <c r="J9" s="29">
        <f t="shared" si="6"/>
        <v>360</v>
      </c>
      <c r="K9" s="29">
        <f t="shared" si="6"/>
        <v>236</v>
      </c>
      <c r="L9" s="29">
        <f t="shared" si="6"/>
        <v>370</v>
      </c>
      <c r="M9" s="29">
        <f t="shared" si="6"/>
        <v>544</v>
      </c>
      <c r="N9" s="29">
        <f t="shared" si="6"/>
        <v>323</v>
      </c>
      <c r="O9" s="29">
        <f t="shared" si="6"/>
        <v>469</v>
      </c>
      <c r="P9" s="29">
        <f t="shared" si="1"/>
        <v>4366</v>
      </c>
      <c r="Q9" s="27"/>
      <c r="R9" s="29"/>
      <c r="S9" s="29"/>
      <c r="T9" s="29"/>
      <c r="U9" s="29"/>
      <c r="V9" s="29"/>
      <c r="W9" s="29"/>
      <c r="X9" s="167">
        <v>4854</v>
      </c>
      <c r="Y9" s="284">
        <v>4342</v>
      </c>
      <c r="Z9" s="296">
        <v>3724</v>
      </c>
      <c r="AA9" s="199">
        <f>(P9-Z9)/Z9</f>
        <v>0.1723952738990333</v>
      </c>
    </row>
    <row r="10" spans="2:27" ht="14.25" thickTop="1">
      <c r="B10" s="21"/>
      <c r="C10" s="120" t="s">
        <v>106</v>
      </c>
      <c r="D10" s="121">
        <f aca="true" t="shared" si="7" ref="D10:O10">SUM(D46+D49+D52+D55+D58+D61+D64+D67+D70+D73+D76+D79)</f>
        <v>401</v>
      </c>
      <c r="E10" s="24">
        <f t="shared" si="7"/>
        <v>342</v>
      </c>
      <c r="F10" s="24">
        <f t="shared" si="7"/>
        <v>408</v>
      </c>
      <c r="G10" s="24">
        <f t="shared" si="7"/>
        <v>491</v>
      </c>
      <c r="H10" s="24">
        <f t="shared" si="7"/>
        <v>469</v>
      </c>
      <c r="I10" s="24">
        <f t="shared" si="7"/>
        <v>554</v>
      </c>
      <c r="J10" s="24">
        <f t="shared" si="7"/>
        <v>522</v>
      </c>
      <c r="K10" s="24">
        <f t="shared" si="7"/>
        <v>439</v>
      </c>
      <c r="L10" s="24">
        <f t="shared" si="7"/>
        <v>484</v>
      </c>
      <c r="M10" s="24">
        <f t="shared" si="7"/>
        <v>514</v>
      </c>
      <c r="N10" s="24">
        <f t="shared" si="7"/>
        <v>524</v>
      </c>
      <c r="O10" s="24">
        <f t="shared" si="7"/>
        <v>504</v>
      </c>
      <c r="P10" s="24">
        <f t="shared" si="1"/>
        <v>5652</v>
      </c>
      <c r="Q10" s="22">
        <f>SUM(Q46+Q49+Q52+Q55+Q58+Q61+Q64+Q67+Q70+Q73+Q76+Q79)</f>
        <v>11970</v>
      </c>
      <c r="R10" s="24">
        <f>SUM(R46+R49+R52+R55+R58+R61+R64+R67+R70+R73+R76+R79)</f>
        <v>8980</v>
      </c>
      <c r="S10" s="24">
        <f>SUM(S46+S49+S52+S55+S58+S61+S64+S67+S70+S73+S76+S79)</f>
        <v>8856</v>
      </c>
      <c r="T10" s="24">
        <f>SUM(T46+T49+T52+T55+T58+T61+T64+T67+T70+T73+T76+T79)</f>
        <v>8947</v>
      </c>
      <c r="U10" s="24">
        <f>SUM(U46+U49+U52+U55+U58+U61+U64+U67+U70+U73+U76+U79)</f>
        <v>7865</v>
      </c>
      <c r="V10" s="24">
        <v>9352</v>
      </c>
      <c r="W10" s="24">
        <f>SUM(W46+W49+W52+W55+W58+W61+W64+W67+W70+W73+W76+W79)</f>
        <v>8090</v>
      </c>
      <c r="X10" s="168">
        <f>SUM(X46+X49+X52+X55+X58+X61+X64+X67+X70+X73+X76+X79)</f>
        <v>7198</v>
      </c>
      <c r="Y10" s="164">
        <f>SUM(Y46+Y49+Y52+Y55+Y58+Y61+Y64+Y67+Y70+Y73+Y76+Y79)</f>
        <v>6915</v>
      </c>
      <c r="Z10" s="26">
        <f>SUM(Z46+Z49+Z52+Z55+Z58+Z61+Z64+Z67+Z70+Z73+Z76+Z79)</f>
        <v>6260</v>
      </c>
      <c r="AA10" s="118">
        <f>(P10-Z10)/Z10</f>
        <v>-0.09712460063897764</v>
      </c>
    </row>
    <row r="11" spans="2:27" ht="13.5">
      <c r="B11" s="10" t="s">
        <v>110</v>
      </c>
      <c r="C11" s="13" t="s">
        <v>108</v>
      </c>
      <c r="D11" s="119">
        <f aca="true" t="shared" si="8" ref="D11:O11">SUM(D47+D50+D53+D56+D59+D62+D65+D68+D71+D74+D77+D80)</f>
        <v>333</v>
      </c>
      <c r="E11" s="29">
        <f t="shared" si="8"/>
        <v>309</v>
      </c>
      <c r="F11" s="29">
        <f t="shared" si="8"/>
        <v>387</v>
      </c>
      <c r="G11" s="29">
        <f t="shared" si="8"/>
        <v>355</v>
      </c>
      <c r="H11" s="29">
        <f t="shared" si="8"/>
        <v>371</v>
      </c>
      <c r="I11" s="29">
        <f t="shared" si="8"/>
        <v>443</v>
      </c>
      <c r="J11" s="29">
        <f t="shared" si="8"/>
        <v>391</v>
      </c>
      <c r="K11" s="29">
        <f t="shared" si="8"/>
        <v>345</v>
      </c>
      <c r="L11" s="29">
        <f t="shared" si="8"/>
        <v>426</v>
      </c>
      <c r="M11" s="29">
        <f t="shared" si="8"/>
        <v>332</v>
      </c>
      <c r="N11" s="29">
        <f t="shared" si="8"/>
        <v>427</v>
      </c>
      <c r="O11" s="29">
        <f t="shared" si="8"/>
        <v>286</v>
      </c>
      <c r="P11" s="29">
        <f t="shared" si="1"/>
        <v>4405</v>
      </c>
      <c r="Q11" s="27"/>
      <c r="R11" s="29"/>
      <c r="S11" s="29"/>
      <c r="T11" s="29"/>
      <c r="U11" s="29"/>
      <c r="V11" s="29"/>
      <c r="W11" s="29"/>
      <c r="X11" s="166">
        <v>5349</v>
      </c>
      <c r="Y11" s="283">
        <v>5700</v>
      </c>
      <c r="Z11" s="295">
        <v>5144</v>
      </c>
      <c r="AA11" s="375">
        <f>(P11-Z11)/Z11</f>
        <v>-0.14366251944012443</v>
      </c>
    </row>
    <row r="12" spans="2:27" ht="14.25" thickBot="1">
      <c r="B12" s="15"/>
      <c r="C12" s="13" t="s">
        <v>41</v>
      </c>
      <c r="D12" s="119">
        <f aca="true" t="shared" si="9" ref="D12:O12">SUM(D48+D51+D54+D57+D60+D63+D66+D69+D72+D75+D78+D81)</f>
        <v>68</v>
      </c>
      <c r="E12" s="29">
        <f t="shared" si="9"/>
        <v>33</v>
      </c>
      <c r="F12" s="29">
        <f t="shared" si="9"/>
        <v>21</v>
      </c>
      <c r="G12" s="29">
        <f t="shared" si="9"/>
        <v>136</v>
      </c>
      <c r="H12" s="29">
        <f t="shared" si="9"/>
        <v>98</v>
      </c>
      <c r="I12" s="29">
        <f t="shared" si="9"/>
        <v>111</v>
      </c>
      <c r="J12" s="29">
        <f t="shared" si="9"/>
        <v>131</v>
      </c>
      <c r="K12" s="29">
        <f t="shared" si="9"/>
        <v>94</v>
      </c>
      <c r="L12" s="29">
        <f t="shared" si="9"/>
        <v>58</v>
      </c>
      <c r="M12" s="29">
        <f t="shared" si="9"/>
        <v>182</v>
      </c>
      <c r="N12" s="29">
        <f t="shared" si="9"/>
        <v>97</v>
      </c>
      <c r="O12" s="29">
        <f t="shared" si="9"/>
        <v>218</v>
      </c>
      <c r="P12" s="29">
        <f t="shared" si="1"/>
        <v>1247</v>
      </c>
      <c r="Q12" s="27"/>
      <c r="R12" s="29"/>
      <c r="S12" s="29"/>
      <c r="T12" s="29"/>
      <c r="U12" s="29"/>
      <c r="V12" s="29"/>
      <c r="W12" s="29"/>
      <c r="X12" s="169">
        <v>1849</v>
      </c>
      <c r="Y12" s="285">
        <v>1215</v>
      </c>
      <c r="Z12" s="297">
        <v>1116</v>
      </c>
      <c r="AA12" s="199">
        <f>(P12-Z12)/Z12</f>
        <v>0.11738351254480286</v>
      </c>
    </row>
    <row r="13" spans="2:27" ht="14.25" thickTop="1">
      <c r="B13" s="122"/>
      <c r="C13" s="123" t="s">
        <v>106</v>
      </c>
      <c r="D13" s="124">
        <v>243</v>
      </c>
      <c r="E13" s="125">
        <v>158</v>
      </c>
      <c r="F13" s="125">
        <v>265</v>
      </c>
      <c r="G13" s="125">
        <v>271</v>
      </c>
      <c r="H13" s="125">
        <v>307</v>
      </c>
      <c r="I13" s="125">
        <v>210</v>
      </c>
      <c r="J13" s="125">
        <v>209</v>
      </c>
      <c r="K13" s="125">
        <v>148</v>
      </c>
      <c r="L13" s="125">
        <v>125</v>
      </c>
      <c r="M13" s="125">
        <v>295</v>
      </c>
      <c r="N13" s="125">
        <v>183</v>
      </c>
      <c r="O13" s="125">
        <v>360</v>
      </c>
      <c r="P13" s="125">
        <f>SUM(D13:O13)</f>
        <v>2774</v>
      </c>
      <c r="Q13" s="126">
        <v>3454</v>
      </c>
      <c r="R13" s="125">
        <v>2964</v>
      </c>
      <c r="S13" s="125">
        <v>3086</v>
      </c>
      <c r="T13" s="125">
        <v>2963</v>
      </c>
      <c r="U13" s="125">
        <v>3077</v>
      </c>
      <c r="V13" s="125">
        <v>3914</v>
      </c>
      <c r="W13" s="125">
        <v>3210</v>
      </c>
      <c r="X13" s="170">
        <v>3070</v>
      </c>
      <c r="Y13" s="286">
        <v>3079</v>
      </c>
      <c r="Z13" s="298">
        <v>2935</v>
      </c>
      <c r="AA13" s="118">
        <f>(P13-Z13)/Z13</f>
        <v>-0.05485519591141397</v>
      </c>
    </row>
    <row r="14" spans="2:27" ht="13.5">
      <c r="B14" s="10" t="s">
        <v>111</v>
      </c>
      <c r="C14" s="13" t="s">
        <v>108</v>
      </c>
      <c r="D14" s="119">
        <v>105</v>
      </c>
      <c r="E14" s="29">
        <v>119</v>
      </c>
      <c r="F14" s="29">
        <v>159</v>
      </c>
      <c r="G14" s="29">
        <v>166</v>
      </c>
      <c r="H14" s="29">
        <v>132</v>
      </c>
      <c r="I14" s="29">
        <v>141</v>
      </c>
      <c r="J14" s="29">
        <v>132</v>
      </c>
      <c r="K14" s="29">
        <v>111</v>
      </c>
      <c r="L14" s="29">
        <v>86</v>
      </c>
      <c r="M14" s="29">
        <v>127</v>
      </c>
      <c r="N14" s="29">
        <v>132</v>
      </c>
      <c r="O14" s="29">
        <v>182</v>
      </c>
      <c r="P14" s="29">
        <f t="shared" si="1"/>
        <v>1592</v>
      </c>
      <c r="Q14" s="27"/>
      <c r="R14" s="29"/>
      <c r="S14" s="29"/>
      <c r="T14" s="29"/>
      <c r="U14" s="29"/>
      <c r="V14" s="29"/>
      <c r="W14" s="29"/>
      <c r="X14" s="166">
        <v>1633</v>
      </c>
      <c r="Y14" s="283">
        <v>1874</v>
      </c>
      <c r="Z14" s="295">
        <v>1907</v>
      </c>
      <c r="AA14" s="375">
        <f aca="true" t="shared" si="10" ref="AA14:AA77">(P14-Z14)/Z14</f>
        <v>-0.16518091242789723</v>
      </c>
    </row>
    <row r="15" spans="2:27" ht="14.25" thickBot="1">
      <c r="B15" s="15"/>
      <c r="C15" s="13" t="s">
        <v>41</v>
      </c>
      <c r="D15" s="119">
        <v>138</v>
      </c>
      <c r="E15" s="29">
        <v>39</v>
      </c>
      <c r="F15" s="29">
        <v>106</v>
      </c>
      <c r="G15" s="29">
        <v>105</v>
      </c>
      <c r="H15" s="29">
        <v>175</v>
      </c>
      <c r="I15" s="29">
        <v>69</v>
      </c>
      <c r="J15" s="29">
        <v>77</v>
      </c>
      <c r="K15" s="29">
        <v>37</v>
      </c>
      <c r="L15" s="29">
        <v>39</v>
      </c>
      <c r="M15" s="29">
        <v>168</v>
      </c>
      <c r="N15" s="29">
        <v>51</v>
      </c>
      <c r="O15" s="29">
        <v>178</v>
      </c>
      <c r="P15" s="29">
        <f t="shared" si="1"/>
        <v>1182</v>
      </c>
      <c r="Q15" s="27"/>
      <c r="R15" s="29"/>
      <c r="S15" s="29"/>
      <c r="T15" s="29"/>
      <c r="U15" s="29"/>
      <c r="V15" s="29"/>
      <c r="W15" s="29"/>
      <c r="X15" s="167">
        <v>1437</v>
      </c>
      <c r="Y15" s="284">
        <v>1205</v>
      </c>
      <c r="Z15" s="296">
        <v>1028</v>
      </c>
      <c r="AA15" s="199">
        <f t="shared" si="10"/>
        <v>0.14980544747081712</v>
      </c>
    </row>
    <row r="16" spans="2:27" ht="14.25" thickTop="1">
      <c r="B16" s="21"/>
      <c r="C16" s="120" t="s">
        <v>106</v>
      </c>
      <c r="D16" s="121">
        <v>224</v>
      </c>
      <c r="E16" s="24">
        <v>147</v>
      </c>
      <c r="F16" s="24">
        <v>204</v>
      </c>
      <c r="G16" s="24">
        <v>171</v>
      </c>
      <c r="H16" s="24">
        <v>195</v>
      </c>
      <c r="I16" s="24">
        <v>180</v>
      </c>
      <c r="J16" s="24">
        <v>197</v>
      </c>
      <c r="K16" s="24">
        <v>159</v>
      </c>
      <c r="L16" s="24">
        <v>211</v>
      </c>
      <c r="M16" s="24">
        <v>268</v>
      </c>
      <c r="N16" s="24">
        <v>192</v>
      </c>
      <c r="O16" s="24">
        <v>180</v>
      </c>
      <c r="P16" s="24">
        <f t="shared" si="1"/>
        <v>2328</v>
      </c>
      <c r="Q16" s="22">
        <v>3521</v>
      </c>
      <c r="R16" s="24">
        <v>3197</v>
      </c>
      <c r="S16" s="24">
        <v>3123</v>
      </c>
      <c r="T16" s="24">
        <v>3211</v>
      </c>
      <c r="U16" s="24">
        <v>3607</v>
      </c>
      <c r="V16" s="24">
        <v>3649</v>
      </c>
      <c r="W16" s="24">
        <v>3708</v>
      </c>
      <c r="X16" s="171">
        <v>2399</v>
      </c>
      <c r="Y16" s="287">
        <v>2446</v>
      </c>
      <c r="Z16" s="299">
        <v>2481</v>
      </c>
      <c r="AA16" s="118">
        <f t="shared" si="10"/>
        <v>-0.06166868198307134</v>
      </c>
    </row>
    <row r="17" spans="2:27" ht="13.5">
      <c r="B17" s="10" t="s">
        <v>112</v>
      </c>
      <c r="C17" s="13" t="s">
        <v>108</v>
      </c>
      <c r="D17" s="119">
        <v>122</v>
      </c>
      <c r="E17" s="29">
        <v>99</v>
      </c>
      <c r="F17" s="29">
        <v>123</v>
      </c>
      <c r="G17" s="29">
        <v>120</v>
      </c>
      <c r="H17" s="29">
        <v>100</v>
      </c>
      <c r="I17" s="29">
        <v>102</v>
      </c>
      <c r="J17" s="29">
        <v>133</v>
      </c>
      <c r="K17" s="29">
        <v>102</v>
      </c>
      <c r="L17" s="29">
        <v>114</v>
      </c>
      <c r="M17" s="29">
        <v>100</v>
      </c>
      <c r="N17" s="29">
        <v>82</v>
      </c>
      <c r="O17" s="29">
        <v>106</v>
      </c>
      <c r="P17" s="29">
        <f t="shared" si="1"/>
        <v>1303</v>
      </c>
      <c r="Q17" s="27"/>
      <c r="R17" s="29"/>
      <c r="S17" s="29"/>
      <c r="T17" s="29"/>
      <c r="U17" s="29"/>
      <c r="V17" s="29"/>
      <c r="W17" s="29"/>
      <c r="X17" s="166">
        <v>1467</v>
      </c>
      <c r="Y17" s="283">
        <v>1521</v>
      </c>
      <c r="Z17" s="295">
        <v>1563</v>
      </c>
      <c r="AA17" s="375">
        <f t="shared" si="10"/>
        <v>-0.16634676903390916</v>
      </c>
    </row>
    <row r="18" spans="2:27" ht="14.25" thickBot="1">
      <c r="B18" s="15"/>
      <c r="C18" s="13" t="s">
        <v>41</v>
      </c>
      <c r="D18" s="119">
        <v>102</v>
      </c>
      <c r="E18" s="29">
        <v>48</v>
      </c>
      <c r="F18" s="29">
        <v>81</v>
      </c>
      <c r="G18" s="29">
        <v>51</v>
      </c>
      <c r="H18" s="29">
        <v>95</v>
      </c>
      <c r="I18" s="29">
        <v>78</v>
      </c>
      <c r="J18" s="29">
        <v>64</v>
      </c>
      <c r="K18" s="29">
        <v>57</v>
      </c>
      <c r="L18" s="29">
        <v>97</v>
      </c>
      <c r="M18" s="29">
        <v>168</v>
      </c>
      <c r="N18" s="29">
        <v>110</v>
      </c>
      <c r="O18" s="29">
        <v>74</v>
      </c>
      <c r="P18" s="29">
        <f t="shared" si="1"/>
        <v>1025</v>
      </c>
      <c r="Q18" s="27"/>
      <c r="R18" s="29"/>
      <c r="S18" s="29"/>
      <c r="T18" s="29"/>
      <c r="U18" s="29"/>
      <c r="V18" s="29"/>
      <c r="W18" s="29"/>
      <c r="X18" s="167">
        <v>932</v>
      </c>
      <c r="Y18" s="284">
        <v>925</v>
      </c>
      <c r="Z18" s="296">
        <v>918</v>
      </c>
      <c r="AA18" s="199">
        <f t="shared" si="10"/>
        <v>0.11655773420479303</v>
      </c>
    </row>
    <row r="19" spans="2:27" ht="14.25" thickTop="1">
      <c r="B19" s="21"/>
      <c r="C19" s="120" t="s">
        <v>106</v>
      </c>
      <c r="D19" s="121">
        <v>42</v>
      </c>
      <c r="E19" s="24">
        <v>37</v>
      </c>
      <c r="F19" s="24">
        <v>79</v>
      </c>
      <c r="G19" s="24">
        <v>36</v>
      </c>
      <c r="H19" s="24">
        <v>51</v>
      </c>
      <c r="I19" s="24">
        <v>50</v>
      </c>
      <c r="J19" s="24">
        <v>37</v>
      </c>
      <c r="K19" s="24">
        <v>29</v>
      </c>
      <c r="L19" s="24">
        <v>85</v>
      </c>
      <c r="M19" s="24">
        <v>28</v>
      </c>
      <c r="N19" s="24">
        <v>39</v>
      </c>
      <c r="O19" s="24">
        <v>44</v>
      </c>
      <c r="P19" s="24">
        <f t="shared" si="1"/>
        <v>557</v>
      </c>
      <c r="Q19" s="22">
        <v>1110</v>
      </c>
      <c r="R19" s="24">
        <v>1157</v>
      </c>
      <c r="S19" s="24">
        <v>1006</v>
      </c>
      <c r="T19" s="24">
        <v>1228</v>
      </c>
      <c r="U19" s="24">
        <v>1007</v>
      </c>
      <c r="V19" s="24">
        <v>1054</v>
      </c>
      <c r="W19" s="24">
        <v>822</v>
      </c>
      <c r="X19" s="171">
        <v>728</v>
      </c>
      <c r="Y19" s="287">
        <v>695</v>
      </c>
      <c r="Z19" s="299">
        <v>629</v>
      </c>
      <c r="AA19" s="118">
        <f t="shared" si="10"/>
        <v>-0.11446740858505565</v>
      </c>
    </row>
    <row r="20" spans="2:27" ht="13.5">
      <c r="B20" s="10" t="s">
        <v>113</v>
      </c>
      <c r="C20" s="13" t="s">
        <v>108</v>
      </c>
      <c r="D20" s="119">
        <v>42</v>
      </c>
      <c r="E20" s="29">
        <v>37</v>
      </c>
      <c r="F20" s="29">
        <v>55</v>
      </c>
      <c r="G20" s="29">
        <v>36</v>
      </c>
      <c r="H20" s="29">
        <v>51</v>
      </c>
      <c r="I20" s="29">
        <v>50</v>
      </c>
      <c r="J20" s="29">
        <v>27</v>
      </c>
      <c r="K20" s="29">
        <v>29</v>
      </c>
      <c r="L20" s="29">
        <v>49</v>
      </c>
      <c r="M20" s="29">
        <v>28</v>
      </c>
      <c r="N20" s="29">
        <v>39</v>
      </c>
      <c r="O20" s="29">
        <v>30</v>
      </c>
      <c r="P20" s="29">
        <f t="shared" si="1"/>
        <v>473</v>
      </c>
      <c r="Q20" s="27"/>
      <c r="R20" s="29"/>
      <c r="S20" s="29"/>
      <c r="T20" s="29"/>
      <c r="U20" s="29"/>
      <c r="V20" s="29"/>
      <c r="W20" s="29"/>
      <c r="X20" s="166">
        <v>473</v>
      </c>
      <c r="Y20" s="283">
        <v>555</v>
      </c>
      <c r="Z20" s="295">
        <v>527</v>
      </c>
      <c r="AA20" s="375">
        <f t="shared" si="10"/>
        <v>-0.10246679316888045</v>
      </c>
    </row>
    <row r="21" spans="2:27" ht="14.25" thickBot="1">
      <c r="B21" s="15"/>
      <c r="C21" s="13" t="s">
        <v>41</v>
      </c>
      <c r="D21" s="119">
        <v>0</v>
      </c>
      <c r="E21" s="29">
        <v>0</v>
      </c>
      <c r="F21" s="29">
        <v>24</v>
      </c>
      <c r="G21" s="29">
        <v>0</v>
      </c>
      <c r="H21" s="29">
        <v>0</v>
      </c>
      <c r="I21" s="29">
        <v>0</v>
      </c>
      <c r="J21" s="29">
        <v>10</v>
      </c>
      <c r="K21" s="29">
        <v>0</v>
      </c>
      <c r="L21" s="29">
        <v>36</v>
      </c>
      <c r="M21" s="29">
        <v>0</v>
      </c>
      <c r="N21" s="29">
        <v>0</v>
      </c>
      <c r="O21" s="29">
        <v>14</v>
      </c>
      <c r="P21" s="29">
        <f t="shared" si="1"/>
        <v>84</v>
      </c>
      <c r="Q21" s="27"/>
      <c r="R21" s="29"/>
      <c r="S21" s="29"/>
      <c r="T21" s="29"/>
      <c r="U21" s="29"/>
      <c r="V21" s="29"/>
      <c r="W21" s="29"/>
      <c r="X21" s="167">
        <v>255</v>
      </c>
      <c r="Y21" s="284">
        <v>140</v>
      </c>
      <c r="Z21" s="296">
        <v>102</v>
      </c>
      <c r="AA21" s="199">
        <f t="shared" si="10"/>
        <v>-0.17647058823529413</v>
      </c>
    </row>
    <row r="22" spans="2:27" ht="14.25" thickTop="1">
      <c r="B22" s="21"/>
      <c r="C22" s="120" t="s">
        <v>106</v>
      </c>
      <c r="D22" s="121">
        <v>99</v>
      </c>
      <c r="E22" s="24">
        <v>125</v>
      </c>
      <c r="F22" s="24">
        <v>198</v>
      </c>
      <c r="G22" s="24">
        <v>149</v>
      </c>
      <c r="H22" s="24">
        <v>130</v>
      </c>
      <c r="I22" s="24">
        <v>165</v>
      </c>
      <c r="J22" s="24">
        <v>196</v>
      </c>
      <c r="K22" s="24">
        <v>146</v>
      </c>
      <c r="L22" s="24">
        <v>160</v>
      </c>
      <c r="M22" s="24">
        <v>148</v>
      </c>
      <c r="N22" s="24">
        <v>141</v>
      </c>
      <c r="O22" s="24">
        <v>155</v>
      </c>
      <c r="P22" s="24">
        <f t="shared" si="1"/>
        <v>1812</v>
      </c>
      <c r="Q22" s="22">
        <v>2199</v>
      </c>
      <c r="R22" s="24">
        <v>1668</v>
      </c>
      <c r="S22" s="24">
        <v>1471</v>
      </c>
      <c r="T22" s="24">
        <v>1362</v>
      </c>
      <c r="U22" s="24">
        <v>1881</v>
      </c>
      <c r="V22" s="24">
        <v>2088</v>
      </c>
      <c r="W22" s="24">
        <v>1939</v>
      </c>
      <c r="X22" s="171">
        <v>1658</v>
      </c>
      <c r="Y22" s="287">
        <v>1876</v>
      </c>
      <c r="Z22" s="299">
        <v>1498</v>
      </c>
      <c r="AA22" s="118">
        <f t="shared" si="10"/>
        <v>0.2096128170894526</v>
      </c>
    </row>
    <row r="23" spans="2:27" ht="13.5">
      <c r="B23" s="10" t="s">
        <v>114</v>
      </c>
      <c r="C23" s="13" t="s">
        <v>108</v>
      </c>
      <c r="D23" s="119">
        <v>61</v>
      </c>
      <c r="E23" s="29">
        <v>91</v>
      </c>
      <c r="F23" s="29">
        <v>108</v>
      </c>
      <c r="G23" s="29">
        <v>93</v>
      </c>
      <c r="H23" s="29">
        <v>68</v>
      </c>
      <c r="I23" s="29">
        <v>73</v>
      </c>
      <c r="J23" s="29">
        <v>82</v>
      </c>
      <c r="K23" s="29">
        <v>74</v>
      </c>
      <c r="L23" s="29">
        <v>62</v>
      </c>
      <c r="M23" s="29">
        <v>67</v>
      </c>
      <c r="N23" s="29">
        <v>81</v>
      </c>
      <c r="O23" s="29">
        <v>57</v>
      </c>
      <c r="P23" s="29">
        <f t="shared" si="1"/>
        <v>917</v>
      </c>
      <c r="Q23" s="27"/>
      <c r="R23" s="29"/>
      <c r="S23" s="29"/>
      <c r="T23" s="29"/>
      <c r="U23" s="29"/>
      <c r="V23" s="29"/>
      <c r="W23" s="29"/>
      <c r="X23" s="166">
        <v>785</v>
      </c>
      <c r="Y23" s="283">
        <v>974</v>
      </c>
      <c r="Z23" s="295">
        <v>912</v>
      </c>
      <c r="AA23" s="375">
        <f t="shared" si="10"/>
        <v>0.005482456140350877</v>
      </c>
    </row>
    <row r="24" spans="2:27" ht="14.25" thickBot="1">
      <c r="B24" s="15"/>
      <c r="C24" s="13" t="s">
        <v>41</v>
      </c>
      <c r="D24" s="119">
        <v>38</v>
      </c>
      <c r="E24" s="29">
        <v>34</v>
      </c>
      <c r="F24" s="29">
        <v>90</v>
      </c>
      <c r="G24" s="29">
        <v>56</v>
      </c>
      <c r="H24" s="29">
        <v>62</v>
      </c>
      <c r="I24" s="29">
        <v>92</v>
      </c>
      <c r="J24" s="29">
        <v>114</v>
      </c>
      <c r="K24" s="29">
        <v>72</v>
      </c>
      <c r="L24" s="29">
        <v>98</v>
      </c>
      <c r="M24" s="29">
        <v>81</v>
      </c>
      <c r="N24" s="29">
        <v>60</v>
      </c>
      <c r="O24" s="29">
        <v>98</v>
      </c>
      <c r="P24" s="29">
        <f t="shared" si="1"/>
        <v>895</v>
      </c>
      <c r="Q24" s="27"/>
      <c r="R24" s="29"/>
      <c r="S24" s="29"/>
      <c r="T24" s="29"/>
      <c r="U24" s="29"/>
      <c r="V24" s="29"/>
      <c r="W24" s="29"/>
      <c r="X24" s="167">
        <v>873</v>
      </c>
      <c r="Y24" s="284">
        <v>902</v>
      </c>
      <c r="Z24" s="296">
        <v>586</v>
      </c>
      <c r="AA24" s="199">
        <f t="shared" si="10"/>
        <v>0.5273037542662116</v>
      </c>
    </row>
    <row r="25" spans="2:27" ht="14.25" thickTop="1">
      <c r="B25" s="21"/>
      <c r="C25" s="120" t="s">
        <v>106</v>
      </c>
      <c r="D25" s="121">
        <v>89</v>
      </c>
      <c r="E25" s="24">
        <v>76</v>
      </c>
      <c r="F25" s="24">
        <v>123</v>
      </c>
      <c r="G25" s="24">
        <v>190</v>
      </c>
      <c r="H25" s="24">
        <v>93</v>
      </c>
      <c r="I25" s="24">
        <v>117</v>
      </c>
      <c r="J25" s="24">
        <v>150</v>
      </c>
      <c r="K25" s="24">
        <v>102</v>
      </c>
      <c r="L25" s="24">
        <v>136</v>
      </c>
      <c r="M25" s="24">
        <v>137</v>
      </c>
      <c r="N25" s="24">
        <v>114</v>
      </c>
      <c r="O25" s="24">
        <v>96</v>
      </c>
      <c r="P25" s="24">
        <f t="shared" si="1"/>
        <v>1423</v>
      </c>
      <c r="Q25" s="22">
        <v>2180</v>
      </c>
      <c r="R25" s="24">
        <v>1731</v>
      </c>
      <c r="S25" s="24">
        <v>1888</v>
      </c>
      <c r="T25" s="24">
        <v>1399</v>
      </c>
      <c r="U25" s="24">
        <v>1280</v>
      </c>
      <c r="V25" s="24">
        <v>1920</v>
      </c>
      <c r="W25" s="24">
        <v>1715</v>
      </c>
      <c r="X25" s="171">
        <v>1387</v>
      </c>
      <c r="Y25" s="287">
        <v>1577</v>
      </c>
      <c r="Z25" s="299">
        <v>1472</v>
      </c>
      <c r="AA25" s="118">
        <f t="shared" si="10"/>
        <v>-0.03328804347826087</v>
      </c>
    </row>
    <row r="26" spans="2:27" ht="13.5">
      <c r="B26" s="10" t="s">
        <v>115</v>
      </c>
      <c r="C26" s="13" t="s">
        <v>108</v>
      </c>
      <c r="D26" s="119">
        <v>65</v>
      </c>
      <c r="E26" s="29">
        <v>64</v>
      </c>
      <c r="F26" s="29">
        <v>77</v>
      </c>
      <c r="G26" s="29">
        <v>72</v>
      </c>
      <c r="H26" s="29">
        <v>77</v>
      </c>
      <c r="I26" s="29">
        <v>92</v>
      </c>
      <c r="J26" s="29">
        <v>116</v>
      </c>
      <c r="K26" s="29">
        <v>77</v>
      </c>
      <c r="L26" s="29">
        <v>97</v>
      </c>
      <c r="M26" s="29">
        <v>92</v>
      </c>
      <c r="N26" s="29">
        <v>86</v>
      </c>
      <c r="O26" s="29">
        <v>76</v>
      </c>
      <c r="P26" s="29">
        <f t="shared" si="1"/>
        <v>991</v>
      </c>
      <c r="Q26" s="27"/>
      <c r="R26" s="29"/>
      <c r="S26" s="29"/>
      <c r="T26" s="29"/>
      <c r="U26" s="29"/>
      <c r="V26" s="29"/>
      <c r="W26" s="29"/>
      <c r="X26" s="166">
        <v>814</v>
      </c>
      <c r="Y26" s="283">
        <v>1028</v>
      </c>
      <c r="Z26" s="295">
        <v>1069</v>
      </c>
      <c r="AA26" s="375">
        <f t="shared" si="10"/>
        <v>-0.07296538821328344</v>
      </c>
    </row>
    <row r="27" spans="2:27" ht="14.25" thickBot="1">
      <c r="B27" s="15"/>
      <c r="C27" s="13" t="s">
        <v>41</v>
      </c>
      <c r="D27" s="119">
        <v>24</v>
      </c>
      <c r="E27" s="29">
        <v>12</v>
      </c>
      <c r="F27" s="29">
        <v>46</v>
      </c>
      <c r="G27" s="29">
        <v>118</v>
      </c>
      <c r="H27" s="29">
        <v>16</v>
      </c>
      <c r="I27" s="29">
        <v>25</v>
      </c>
      <c r="J27" s="29">
        <v>34</v>
      </c>
      <c r="K27" s="29">
        <v>25</v>
      </c>
      <c r="L27" s="29">
        <v>39</v>
      </c>
      <c r="M27" s="29">
        <v>45</v>
      </c>
      <c r="N27" s="29">
        <v>28</v>
      </c>
      <c r="O27" s="29">
        <v>20</v>
      </c>
      <c r="P27" s="29">
        <f t="shared" si="1"/>
        <v>432</v>
      </c>
      <c r="Q27" s="27"/>
      <c r="R27" s="29"/>
      <c r="S27" s="29"/>
      <c r="T27" s="29"/>
      <c r="U27" s="29"/>
      <c r="V27" s="29"/>
      <c r="W27" s="29"/>
      <c r="X27" s="167">
        <v>573</v>
      </c>
      <c r="Y27" s="284">
        <v>549</v>
      </c>
      <c r="Z27" s="296">
        <v>403</v>
      </c>
      <c r="AA27" s="199">
        <f t="shared" si="10"/>
        <v>0.07196029776674938</v>
      </c>
    </row>
    <row r="28" spans="2:27" ht="14.25" thickTop="1">
      <c r="B28" s="21"/>
      <c r="C28" s="120" t="s">
        <v>106</v>
      </c>
      <c r="D28" s="121">
        <v>5</v>
      </c>
      <c r="E28" s="24">
        <v>12</v>
      </c>
      <c r="F28" s="24">
        <v>33</v>
      </c>
      <c r="G28" s="24">
        <v>51</v>
      </c>
      <c r="H28" s="24">
        <v>22</v>
      </c>
      <c r="I28" s="24">
        <v>17</v>
      </c>
      <c r="J28" s="24">
        <v>17</v>
      </c>
      <c r="K28" s="24">
        <v>20</v>
      </c>
      <c r="L28" s="24">
        <v>10</v>
      </c>
      <c r="M28" s="24">
        <v>35</v>
      </c>
      <c r="N28" s="24">
        <v>23</v>
      </c>
      <c r="O28" s="24">
        <v>22</v>
      </c>
      <c r="P28" s="24">
        <f t="shared" si="1"/>
        <v>267</v>
      </c>
      <c r="Q28" s="22">
        <v>493</v>
      </c>
      <c r="R28" s="24">
        <v>440</v>
      </c>
      <c r="S28" s="24">
        <v>475</v>
      </c>
      <c r="T28" s="24">
        <v>483</v>
      </c>
      <c r="U28" s="24">
        <v>414</v>
      </c>
      <c r="V28" s="24">
        <v>480</v>
      </c>
      <c r="W28" s="24">
        <v>497</v>
      </c>
      <c r="X28" s="171">
        <v>331</v>
      </c>
      <c r="Y28" s="287">
        <v>436</v>
      </c>
      <c r="Z28" s="299">
        <v>361</v>
      </c>
      <c r="AA28" s="118">
        <f t="shared" si="10"/>
        <v>-0.26038781163434904</v>
      </c>
    </row>
    <row r="29" spans="2:27" ht="13.5">
      <c r="B29" s="10" t="s">
        <v>116</v>
      </c>
      <c r="C29" s="13" t="s">
        <v>108</v>
      </c>
      <c r="D29" s="119">
        <v>1</v>
      </c>
      <c r="E29" s="29">
        <v>12</v>
      </c>
      <c r="F29" s="29">
        <v>33</v>
      </c>
      <c r="G29" s="29">
        <v>31</v>
      </c>
      <c r="H29" s="29">
        <v>10</v>
      </c>
      <c r="I29" s="29">
        <v>17</v>
      </c>
      <c r="J29" s="29">
        <v>14</v>
      </c>
      <c r="K29" s="29">
        <v>20</v>
      </c>
      <c r="L29" s="29">
        <v>10</v>
      </c>
      <c r="M29" s="29">
        <v>23</v>
      </c>
      <c r="N29" s="29">
        <v>23</v>
      </c>
      <c r="O29" s="29">
        <v>10</v>
      </c>
      <c r="P29" s="29">
        <f t="shared" si="1"/>
        <v>204</v>
      </c>
      <c r="Q29" s="27"/>
      <c r="R29" s="29"/>
      <c r="S29" s="29"/>
      <c r="T29" s="29"/>
      <c r="U29" s="29"/>
      <c r="V29" s="29"/>
      <c r="W29" s="29"/>
      <c r="X29" s="166">
        <v>255</v>
      </c>
      <c r="Y29" s="283">
        <v>298</v>
      </c>
      <c r="Z29" s="295">
        <v>303</v>
      </c>
      <c r="AA29" s="375">
        <f t="shared" si="10"/>
        <v>-0.32673267326732675</v>
      </c>
    </row>
    <row r="30" spans="2:27" ht="14.25" thickBot="1">
      <c r="B30" s="15"/>
      <c r="C30" s="13" t="s">
        <v>41</v>
      </c>
      <c r="D30" s="119">
        <v>4</v>
      </c>
      <c r="E30" s="29">
        <v>0</v>
      </c>
      <c r="F30" s="29">
        <v>0</v>
      </c>
      <c r="G30" s="29">
        <v>20</v>
      </c>
      <c r="H30" s="29">
        <v>12</v>
      </c>
      <c r="I30" s="29">
        <v>0</v>
      </c>
      <c r="J30" s="29">
        <v>3</v>
      </c>
      <c r="K30" s="29">
        <v>0</v>
      </c>
      <c r="L30" s="29">
        <v>0</v>
      </c>
      <c r="M30" s="29">
        <v>12</v>
      </c>
      <c r="N30" s="29">
        <v>0</v>
      </c>
      <c r="O30" s="29">
        <v>12</v>
      </c>
      <c r="P30" s="29">
        <f t="shared" si="1"/>
        <v>63</v>
      </c>
      <c r="Q30" s="27"/>
      <c r="R30" s="29"/>
      <c r="S30" s="29"/>
      <c r="T30" s="29"/>
      <c r="U30" s="29"/>
      <c r="V30" s="29"/>
      <c r="W30" s="29"/>
      <c r="X30" s="167">
        <v>76</v>
      </c>
      <c r="Y30" s="284">
        <v>138</v>
      </c>
      <c r="Z30" s="296">
        <v>58</v>
      </c>
      <c r="AA30" s="199">
        <f t="shared" si="10"/>
        <v>0.08620689655172414</v>
      </c>
    </row>
    <row r="31" spans="2:27" ht="14.25" thickTop="1">
      <c r="B31" s="21"/>
      <c r="C31" s="120" t="s">
        <v>106</v>
      </c>
      <c r="D31" s="121">
        <v>93</v>
      </c>
      <c r="E31" s="24">
        <v>36</v>
      </c>
      <c r="F31" s="24">
        <v>52</v>
      </c>
      <c r="G31" s="24">
        <v>63</v>
      </c>
      <c r="H31" s="24">
        <v>67</v>
      </c>
      <c r="I31" s="24">
        <v>65</v>
      </c>
      <c r="J31" s="24">
        <v>46</v>
      </c>
      <c r="K31" s="24">
        <v>32</v>
      </c>
      <c r="L31" s="24">
        <v>69</v>
      </c>
      <c r="M31" s="24">
        <v>80</v>
      </c>
      <c r="N31" s="24">
        <v>70</v>
      </c>
      <c r="O31" s="24">
        <v>93</v>
      </c>
      <c r="P31" s="24">
        <f t="shared" si="1"/>
        <v>766</v>
      </c>
      <c r="Q31" s="22">
        <v>1318</v>
      </c>
      <c r="R31" s="24">
        <v>926</v>
      </c>
      <c r="S31" s="24">
        <v>865</v>
      </c>
      <c r="T31" s="24">
        <v>761</v>
      </c>
      <c r="U31" s="24">
        <v>854</v>
      </c>
      <c r="V31" s="24">
        <v>1066</v>
      </c>
      <c r="W31" s="24">
        <v>886</v>
      </c>
      <c r="X31" s="171">
        <v>851</v>
      </c>
      <c r="Y31" s="287">
        <v>787</v>
      </c>
      <c r="Z31" s="299">
        <v>889</v>
      </c>
      <c r="AA31" s="118">
        <f t="shared" si="10"/>
        <v>-0.13835770528683913</v>
      </c>
    </row>
    <row r="32" spans="2:27" ht="13.5">
      <c r="B32" s="10" t="s">
        <v>117</v>
      </c>
      <c r="C32" s="13" t="s">
        <v>108</v>
      </c>
      <c r="D32" s="119">
        <v>52</v>
      </c>
      <c r="E32" s="29">
        <v>26</v>
      </c>
      <c r="F32" s="29">
        <v>37</v>
      </c>
      <c r="G32" s="29">
        <v>35</v>
      </c>
      <c r="H32" s="29">
        <v>29</v>
      </c>
      <c r="I32" s="29">
        <v>31</v>
      </c>
      <c r="J32" s="29">
        <v>22</v>
      </c>
      <c r="K32" s="29">
        <v>32</v>
      </c>
      <c r="L32" s="29">
        <v>32</v>
      </c>
      <c r="M32" s="29">
        <v>38</v>
      </c>
      <c r="N32" s="29">
        <v>35</v>
      </c>
      <c r="O32" s="29">
        <v>59</v>
      </c>
      <c r="P32" s="29">
        <f t="shared" si="1"/>
        <v>428</v>
      </c>
      <c r="Q32" s="27"/>
      <c r="R32" s="29"/>
      <c r="S32" s="29"/>
      <c r="T32" s="29"/>
      <c r="U32" s="29"/>
      <c r="V32" s="29"/>
      <c r="W32" s="29"/>
      <c r="X32" s="166">
        <v>568</v>
      </c>
      <c r="Y32" s="283">
        <v>499</v>
      </c>
      <c r="Z32" s="295">
        <v>569</v>
      </c>
      <c r="AA32" s="375">
        <f t="shared" si="10"/>
        <v>-0.2478031634446397</v>
      </c>
    </row>
    <row r="33" spans="2:27" ht="14.25" thickBot="1">
      <c r="B33" s="15"/>
      <c r="C33" s="13" t="s">
        <v>41</v>
      </c>
      <c r="D33" s="119">
        <v>41</v>
      </c>
      <c r="E33" s="29">
        <v>10</v>
      </c>
      <c r="F33" s="29">
        <v>15</v>
      </c>
      <c r="G33" s="29">
        <v>28</v>
      </c>
      <c r="H33" s="29">
        <v>38</v>
      </c>
      <c r="I33" s="29">
        <v>34</v>
      </c>
      <c r="J33" s="29">
        <v>24</v>
      </c>
      <c r="K33" s="29">
        <v>0</v>
      </c>
      <c r="L33" s="29">
        <v>37</v>
      </c>
      <c r="M33" s="29">
        <v>42</v>
      </c>
      <c r="N33" s="29">
        <v>35</v>
      </c>
      <c r="O33" s="29">
        <v>34</v>
      </c>
      <c r="P33" s="29">
        <f t="shared" si="1"/>
        <v>338</v>
      </c>
      <c r="Q33" s="27"/>
      <c r="R33" s="29"/>
      <c r="S33" s="29"/>
      <c r="T33" s="29"/>
      <c r="U33" s="29"/>
      <c r="V33" s="29"/>
      <c r="W33" s="29"/>
      <c r="X33" s="167">
        <v>283</v>
      </c>
      <c r="Y33" s="284">
        <v>288</v>
      </c>
      <c r="Z33" s="296">
        <v>320</v>
      </c>
      <c r="AA33" s="199">
        <f t="shared" si="10"/>
        <v>0.05625</v>
      </c>
    </row>
    <row r="34" spans="2:27" ht="14.25" thickTop="1">
      <c r="B34" s="21"/>
      <c r="C34" s="120" t="s">
        <v>106</v>
      </c>
      <c r="D34" s="121">
        <v>9</v>
      </c>
      <c r="E34" s="24">
        <v>36</v>
      </c>
      <c r="F34" s="24">
        <v>67</v>
      </c>
      <c r="G34" s="24">
        <v>29</v>
      </c>
      <c r="H34" s="24">
        <v>16</v>
      </c>
      <c r="I34" s="24">
        <v>23</v>
      </c>
      <c r="J34" s="24">
        <v>31</v>
      </c>
      <c r="K34" s="24">
        <v>50</v>
      </c>
      <c r="L34" s="24">
        <v>16</v>
      </c>
      <c r="M34" s="24">
        <v>30</v>
      </c>
      <c r="N34" s="24">
        <v>42</v>
      </c>
      <c r="O34" s="24">
        <v>39</v>
      </c>
      <c r="P34" s="24">
        <f t="shared" si="1"/>
        <v>388</v>
      </c>
      <c r="Q34" s="22">
        <v>592</v>
      </c>
      <c r="R34" s="24">
        <v>651</v>
      </c>
      <c r="S34" s="24">
        <v>517</v>
      </c>
      <c r="T34" s="24">
        <v>472</v>
      </c>
      <c r="U34" s="24">
        <v>583</v>
      </c>
      <c r="V34" s="24">
        <v>613</v>
      </c>
      <c r="W34" s="24">
        <v>484</v>
      </c>
      <c r="X34" s="171">
        <v>394</v>
      </c>
      <c r="Y34" s="287">
        <v>352</v>
      </c>
      <c r="Z34" s="299">
        <v>397</v>
      </c>
      <c r="AA34" s="118">
        <f t="shared" si="10"/>
        <v>-0.022670025188916875</v>
      </c>
    </row>
    <row r="35" spans="2:27" ht="13.5">
      <c r="B35" s="10" t="s">
        <v>118</v>
      </c>
      <c r="C35" s="13" t="s">
        <v>108</v>
      </c>
      <c r="D35" s="119">
        <v>9</v>
      </c>
      <c r="E35" s="29">
        <v>16</v>
      </c>
      <c r="F35" s="29">
        <v>15</v>
      </c>
      <c r="G35" s="29">
        <v>18</v>
      </c>
      <c r="H35" s="29">
        <v>16</v>
      </c>
      <c r="I35" s="29">
        <v>23</v>
      </c>
      <c r="J35" s="29">
        <v>17</v>
      </c>
      <c r="K35" s="29">
        <v>46</v>
      </c>
      <c r="L35" s="29">
        <v>16</v>
      </c>
      <c r="M35" s="29">
        <v>30</v>
      </c>
      <c r="N35" s="29">
        <v>38</v>
      </c>
      <c r="O35" s="29">
        <v>10</v>
      </c>
      <c r="P35" s="29">
        <f t="shared" si="1"/>
        <v>254</v>
      </c>
      <c r="Q35" s="27"/>
      <c r="R35" s="29"/>
      <c r="S35" s="29"/>
      <c r="T35" s="29"/>
      <c r="U35" s="29"/>
      <c r="V35" s="29"/>
      <c r="W35" s="29"/>
      <c r="X35" s="166">
        <v>322</v>
      </c>
      <c r="Y35" s="283">
        <v>294</v>
      </c>
      <c r="Z35" s="295">
        <v>301</v>
      </c>
      <c r="AA35" s="375">
        <f t="shared" si="10"/>
        <v>-0.15614617940199335</v>
      </c>
    </row>
    <row r="36" spans="2:27" ht="14.25" thickBot="1">
      <c r="B36" s="15"/>
      <c r="C36" s="13" t="s">
        <v>41</v>
      </c>
      <c r="D36" s="119">
        <v>0</v>
      </c>
      <c r="E36" s="29">
        <v>20</v>
      </c>
      <c r="F36" s="29">
        <v>52</v>
      </c>
      <c r="G36" s="29">
        <v>11</v>
      </c>
      <c r="H36" s="29">
        <v>0</v>
      </c>
      <c r="I36" s="29">
        <v>0</v>
      </c>
      <c r="J36" s="29">
        <v>14</v>
      </c>
      <c r="K36" s="29">
        <v>4</v>
      </c>
      <c r="L36" s="29">
        <v>0</v>
      </c>
      <c r="M36" s="29">
        <v>0</v>
      </c>
      <c r="N36" s="29">
        <v>4</v>
      </c>
      <c r="O36" s="29">
        <v>29</v>
      </c>
      <c r="P36" s="29">
        <f aca="true" t="shared" si="11" ref="P36:P67">SUM(D36:O36)</f>
        <v>134</v>
      </c>
      <c r="Q36" s="27"/>
      <c r="R36" s="29"/>
      <c r="S36" s="29"/>
      <c r="T36" s="29"/>
      <c r="U36" s="29"/>
      <c r="V36" s="29"/>
      <c r="W36" s="29"/>
      <c r="X36" s="167">
        <v>72</v>
      </c>
      <c r="Y36" s="284">
        <v>58</v>
      </c>
      <c r="Z36" s="296">
        <v>96</v>
      </c>
      <c r="AA36" s="199">
        <f t="shared" si="10"/>
        <v>0.3958333333333333</v>
      </c>
    </row>
    <row r="37" spans="2:27" ht="14.25" thickTop="1">
      <c r="B37" s="21"/>
      <c r="C37" s="120" t="s">
        <v>106</v>
      </c>
      <c r="D37" s="121">
        <v>29</v>
      </c>
      <c r="E37" s="24">
        <v>22</v>
      </c>
      <c r="F37" s="24">
        <v>54</v>
      </c>
      <c r="G37" s="24">
        <v>35</v>
      </c>
      <c r="H37" s="24">
        <v>49</v>
      </c>
      <c r="I37" s="24">
        <v>31</v>
      </c>
      <c r="J37" s="24">
        <v>22</v>
      </c>
      <c r="K37" s="24">
        <v>18</v>
      </c>
      <c r="L37" s="24">
        <v>27</v>
      </c>
      <c r="M37" s="24">
        <v>28</v>
      </c>
      <c r="N37" s="24">
        <v>35</v>
      </c>
      <c r="O37" s="24">
        <v>21</v>
      </c>
      <c r="P37" s="24">
        <f t="shared" si="11"/>
        <v>371</v>
      </c>
      <c r="Q37" s="22">
        <v>770</v>
      </c>
      <c r="R37" s="24">
        <v>884</v>
      </c>
      <c r="S37" s="24">
        <v>710</v>
      </c>
      <c r="T37" s="24">
        <v>682</v>
      </c>
      <c r="U37" s="24">
        <v>600</v>
      </c>
      <c r="V37" s="24">
        <v>772</v>
      </c>
      <c r="W37" s="24">
        <v>590</v>
      </c>
      <c r="X37" s="171">
        <v>502</v>
      </c>
      <c r="Y37" s="287">
        <v>392</v>
      </c>
      <c r="Z37" s="299">
        <v>393</v>
      </c>
      <c r="AA37" s="118">
        <f t="shared" si="10"/>
        <v>-0.05597964376590331</v>
      </c>
    </row>
    <row r="38" spans="2:27" ht="13.5">
      <c r="B38" s="10" t="s">
        <v>119</v>
      </c>
      <c r="C38" s="13" t="s">
        <v>108</v>
      </c>
      <c r="D38" s="119">
        <v>29</v>
      </c>
      <c r="E38" s="29">
        <v>22</v>
      </c>
      <c r="F38" s="29">
        <v>36</v>
      </c>
      <c r="G38" s="29">
        <v>31</v>
      </c>
      <c r="H38" s="29">
        <v>32</v>
      </c>
      <c r="I38" s="29">
        <v>31</v>
      </c>
      <c r="J38" s="29">
        <v>22</v>
      </c>
      <c r="K38" s="29">
        <v>18</v>
      </c>
      <c r="L38" s="29">
        <v>24</v>
      </c>
      <c r="M38" s="29">
        <v>28</v>
      </c>
      <c r="N38" s="29">
        <v>32</v>
      </c>
      <c r="O38" s="29">
        <v>21</v>
      </c>
      <c r="P38" s="29">
        <f t="shared" si="11"/>
        <v>326</v>
      </c>
      <c r="Q38" s="27"/>
      <c r="R38" s="29"/>
      <c r="S38" s="29"/>
      <c r="T38" s="29"/>
      <c r="U38" s="29"/>
      <c r="V38" s="29"/>
      <c r="W38" s="29"/>
      <c r="X38" s="166">
        <v>344</v>
      </c>
      <c r="Y38" s="283">
        <v>351</v>
      </c>
      <c r="Z38" s="295">
        <v>341</v>
      </c>
      <c r="AA38" s="375">
        <f t="shared" si="10"/>
        <v>-0.04398826979472141</v>
      </c>
    </row>
    <row r="39" spans="2:27" ht="14.25" thickBot="1">
      <c r="B39" s="15"/>
      <c r="C39" s="13" t="s">
        <v>41</v>
      </c>
      <c r="D39" s="119">
        <v>0</v>
      </c>
      <c r="E39" s="29">
        <v>0</v>
      </c>
      <c r="F39" s="29">
        <v>18</v>
      </c>
      <c r="G39" s="29">
        <v>4</v>
      </c>
      <c r="H39" s="29">
        <v>17</v>
      </c>
      <c r="I39" s="29">
        <v>0</v>
      </c>
      <c r="J39" s="29">
        <v>0</v>
      </c>
      <c r="K39" s="29">
        <v>0</v>
      </c>
      <c r="L39" s="29">
        <v>3</v>
      </c>
      <c r="M39" s="29">
        <v>0</v>
      </c>
      <c r="N39" s="29">
        <v>3</v>
      </c>
      <c r="O39" s="29">
        <v>0</v>
      </c>
      <c r="P39" s="29">
        <f t="shared" si="11"/>
        <v>45</v>
      </c>
      <c r="Q39" s="27"/>
      <c r="R39" s="29"/>
      <c r="S39" s="29"/>
      <c r="T39" s="29"/>
      <c r="U39" s="29"/>
      <c r="V39" s="29"/>
      <c r="W39" s="29"/>
      <c r="X39" s="167">
        <v>158</v>
      </c>
      <c r="Y39" s="284">
        <v>41</v>
      </c>
      <c r="Z39" s="296">
        <v>52</v>
      </c>
      <c r="AA39" s="199">
        <f t="shared" si="10"/>
        <v>-0.1346153846153846</v>
      </c>
    </row>
    <row r="40" spans="2:27" ht="14.25" thickTop="1">
      <c r="B40" s="21"/>
      <c r="C40" s="120" t="s">
        <v>106</v>
      </c>
      <c r="D40" s="121">
        <v>17</v>
      </c>
      <c r="E40" s="24">
        <v>15</v>
      </c>
      <c r="F40" s="24">
        <v>19</v>
      </c>
      <c r="G40" s="24">
        <v>35</v>
      </c>
      <c r="H40" s="24">
        <v>19</v>
      </c>
      <c r="I40" s="24">
        <v>21</v>
      </c>
      <c r="J40" s="24">
        <v>38</v>
      </c>
      <c r="K40" s="24">
        <v>54</v>
      </c>
      <c r="L40" s="24">
        <v>34</v>
      </c>
      <c r="M40" s="24">
        <v>35</v>
      </c>
      <c r="N40" s="24">
        <v>14</v>
      </c>
      <c r="O40" s="24">
        <v>14</v>
      </c>
      <c r="P40" s="24">
        <f t="shared" si="11"/>
        <v>315</v>
      </c>
      <c r="Q40" s="22">
        <v>562</v>
      </c>
      <c r="R40" s="24">
        <v>449</v>
      </c>
      <c r="S40" s="24">
        <v>516</v>
      </c>
      <c r="T40" s="24">
        <v>523</v>
      </c>
      <c r="U40" s="24">
        <v>463</v>
      </c>
      <c r="V40" s="24">
        <v>630</v>
      </c>
      <c r="W40" s="24">
        <v>525</v>
      </c>
      <c r="X40" s="171">
        <v>381</v>
      </c>
      <c r="Y40" s="287">
        <v>337</v>
      </c>
      <c r="Z40" s="299">
        <v>374</v>
      </c>
      <c r="AA40" s="118">
        <f t="shared" si="10"/>
        <v>-0.15775401069518716</v>
      </c>
    </row>
    <row r="41" spans="2:27" ht="13.5">
      <c r="B41" s="10" t="s">
        <v>120</v>
      </c>
      <c r="C41" s="13" t="s">
        <v>108</v>
      </c>
      <c r="D41" s="119">
        <v>17</v>
      </c>
      <c r="E41" s="29">
        <v>15</v>
      </c>
      <c r="F41" s="29">
        <v>19</v>
      </c>
      <c r="G41" s="29">
        <v>35</v>
      </c>
      <c r="H41" s="29">
        <v>19</v>
      </c>
      <c r="I41" s="29">
        <v>21</v>
      </c>
      <c r="J41" s="29">
        <v>18</v>
      </c>
      <c r="K41" s="29">
        <v>27</v>
      </c>
      <c r="L41" s="29">
        <v>13</v>
      </c>
      <c r="M41" s="29">
        <v>13</v>
      </c>
      <c r="N41" s="29">
        <v>14</v>
      </c>
      <c r="O41" s="29">
        <v>14</v>
      </c>
      <c r="P41" s="29">
        <f t="shared" si="11"/>
        <v>225</v>
      </c>
      <c r="Q41" s="27"/>
      <c r="R41" s="29"/>
      <c r="S41" s="29"/>
      <c r="T41" s="29"/>
      <c r="U41" s="29"/>
      <c r="V41" s="29"/>
      <c r="W41" s="29"/>
      <c r="X41" s="166">
        <v>309</v>
      </c>
      <c r="Y41" s="283">
        <v>277</v>
      </c>
      <c r="Z41" s="295">
        <v>274</v>
      </c>
      <c r="AA41" s="375">
        <f t="shared" si="10"/>
        <v>-0.17883211678832117</v>
      </c>
    </row>
    <row r="42" spans="2:27" ht="14.25" thickBot="1">
      <c r="B42" s="15"/>
      <c r="C42" s="13" t="s">
        <v>41</v>
      </c>
      <c r="D42" s="11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20</v>
      </c>
      <c r="K42" s="29">
        <v>27</v>
      </c>
      <c r="L42" s="29">
        <v>21</v>
      </c>
      <c r="M42" s="29">
        <v>22</v>
      </c>
      <c r="N42" s="29">
        <v>0</v>
      </c>
      <c r="O42" s="29">
        <v>0</v>
      </c>
      <c r="P42" s="29">
        <f t="shared" si="11"/>
        <v>90</v>
      </c>
      <c r="Q42" s="27"/>
      <c r="R42" s="29"/>
      <c r="S42" s="29"/>
      <c r="T42" s="29"/>
      <c r="U42" s="29"/>
      <c r="V42" s="29"/>
      <c r="W42" s="29"/>
      <c r="X42" s="167">
        <v>72</v>
      </c>
      <c r="Y42" s="284">
        <v>60</v>
      </c>
      <c r="Z42" s="296">
        <v>100</v>
      </c>
      <c r="AA42" s="199">
        <f t="shared" si="10"/>
        <v>-0.1</v>
      </c>
    </row>
    <row r="43" spans="2:27" ht="14.25" thickTop="1">
      <c r="B43" s="21"/>
      <c r="C43" s="120" t="s">
        <v>106</v>
      </c>
      <c r="D43" s="121">
        <v>9</v>
      </c>
      <c r="E43" s="24">
        <v>27</v>
      </c>
      <c r="F43" s="24">
        <v>28</v>
      </c>
      <c r="G43" s="24">
        <v>30</v>
      </c>
      <c r="H43" s="24">
        <v>27</v>
      </c>
      <c r="I43" s="24">
        <v>31</v>
      </c>
      <c r="J43" s="24">
        <v>14</v>
      </c>
      <c r="K43" s="24">
        <v>27</v>
      </c>
      <c r="L43" s="24">
        <v>15</v>
      </c>
      <c r="M43" s="24">
        <v>30</v>
      </c>
      <c r="N43" s="24">
        <v>44</v>
      </c>
      <c r="O43" s="24">
        <v>31</v>
      </c>
      <c r="P43" s="24">
        <f t="shared" si="11"/>
        <v>313</v>
      </c>
      <c r="Q43" s="22">
        <v>631</v>
      </c>
      <c r="R43" s="24">
        <v>604</v>
      </c>
      <c r="S43" s="24">
        <v>521</v>
      </c>
      <c r="T43" s="24">
        <v>605</v>
      </c>
      <c r="U43" s="24">
        <v>620</v>
      </c>
      <c r="V43" s="24">
        <v>646</v>
      </c>
      <c r="W43" s="24">
        <v>545</v>
      </c>
      <c r="X43" s="171">
        <v>468</v>
      </c>
      <c r="Y43" s="287">
        <v>399</v>
      </c>
      <c r="Z43" s="299">
        <v>368</v>
      </c>
      <c r="AA43" s="118">
        <f t="shared" si="10"/>
        <v>-0.14945652173913043</v>
      </c>
    </row>
    <row r="44" spans="2:27" ht="13.5">
      <c r="B44" s="10" t="s">
        <v>121</v>
      </c>
      <c r="C44" s="13" t="s">
        <v>108</v>
      </c>
      <c r="D44" s="119">
        <v>9</v>
      </c>
      <c r="E44" s="29">
        <v>27</v>
      </c>
      <c r="F44" s="29">
        <v>28</v>
      </c>
      <c r="G44" s="29">
        <v>30</v>
      </c>
      <c r="H44" s="29">
        <v>23</v>
      </c>
      <c r="I44" s="29">
        <v>19</v>
      </c>
      <c r="J44" s="29">
        <v>14</v>
      </c>
      <c r="K44" s="29">
        <v>13</v>
      </c>
      <c r="L44" s="29">
        <v>15</v>
      </c>
      <c r="M44" s="29">
        <v>24</v>
      </c>
      <c r="N44" s="29">
        <v>12</v>
      </c>
      <c r="O44" s="29">
        <v>21</v>
      </c>
      <c r="P44" s="29">
        <f t="shared" si="11"/>
        <v>235</v>
      </c>
      <c r="Q44" s="27"/>
      <c r="R44" s="29"/>
      <c r="S44" s="29"/>
      <c r="T44" s="29"/>
      <c r="U44" s="29"/>
      <c r="V44" s="29"/>
      <c r="W44" s="29"/>
      <c r="X44" s="166">
        <v>345</v>
      </c>
      <c r="Y44" s="283">
        <v>363</v>
      </c>
      <c r="Z44" s="295">
        <v>307</v>
      </c>
      <c r="AA44" s="375">
        <f t="shared" si="10"/>
        <v>-0.23452768729641693</v>
      </c>
    </row>
    <row r="45" spans="2:27" ht="14.25" thickBot="1">
      <c r="B45" s="200"/>
      <c r="C45" s="201" t="s">
        <v>41</v>
      </c>
      <c r="D45" s="202">
        <v>0</v>
      </c>
      <c r="E45" s="203">
        <v>0</v>
      </c>
      <c r="F45" s="203">
        <v>0</v>
      </c>
      <c r="G45" s="203">
        <v>0</v>
      </c>
      <c r="H45" s="203">
        <v>4</v>
      </c>
      <c r="I45" s="203">
        <v>12</v>
      </c>
      <c r="J45" s="203">
        <v>0</v>
      </c>
      <c r="K45" s="203">
        <v>14</v>
      </c>
      <c r="L45" s="203">
        <v>0</v>
      </c>
      <c r="M45" s="203">
        <v>6</v>
      </c>
      <c r="N45" s="203">
        <v>32</v>
      </c>
      <c r="O45" s="203">
        <v>10</v>
      </c>
      <c r="P45" s="203">
        <f t="shared" si="11"/>
        <v>78</v>
      </c>
      <c r="Q45" s="204"/>
      <c r="R45" s="203"/>
      <c r="S45" s="203"/>
      <c r="T45" s="203"/>
      <c r="U45" s="203"/>
      <c r="V45" s="203"/>
      <c r="W45" s="203"/>
      <c r="X45" s="205">
        <v>123</v>
      </c>
      <c r="Y45" s="288">
        <v>36</v>
      </c>
      <c r="Z45" s="300">
        <v>61</v>
      </c>
      <c r="AA45" s="376">
        <f t="shared" si="10"/>
        <v>0.2786885245901639</v>
      </c>
    </row>
    <row r="46" spans="2:27" ht="14.25" thickTop="1">
      <c r="B46" s="150"/>
      <c r="C46" s="194" t="s">
        <v>106</v>
      </c>
      <c r="D46" s="195">
        <v>52</v>
      </c>
      <c r="E46" s="196">
        <v>35</v>
      </c>
      <c r="F46" s="196">
        <v>71</v>
      </c>
      <c r="G46" s="196">
        <v>62</v>
      </c>
      <c r="H46" s="196">
        <v>48</v>
      </c>
      <c r="I46" s="196">
        <v>71</v>
      </c>
      <c r="J46" s="196">
        <v>65</v>
      </c>
      <c r="K46" s="196">
        <v>54</v>
      </c>
      <c r="L46" s="196">
        <v>70</v>
      </c>
      <c r="M46" s="196">
        <v>43</v>
      </c>
      <c r="N46" s="196">
        <v>73</v>
      </c>
      <c r="O46" s="196">
        <v>66</v>
      </c>
      <c r="P46" s="196">
        <f t="shared" si="11"/>
        <v>710</v>
      </c>
      <c r="Q46" s="197">
        <v>1040</v>
      </c>
      <c r="R46" s="196">
        <v>1127</v>
      </c>
      <c r="S46" s="196">
        <v>1260</v>
      </c>
      <c r="T46" s="196">
        <v>1351</v>
      </c>
      <c r="U46" s="196">
        <v>1118</v>
      </c>
      <c r="V46" s="196">
        <v>1338</v>
      </c>
      <c r="W46" s="196">
        <v>1146</v>
      </c>
      <c r="X46" s="198">
        <v>1012</v>
      </c>
      <c r="Y46" s="289">
        <v>1004</v>
      </c>
      <c r="Z46" s="301">
        <v>904</v>
      </c>
      <c r="AA46" s="118">
        <f t="shared" si="10"/>
        <v>-0.21460176991150443</v>
      </c>
    </row>
    <row r="47" spans="2:27" ht="13.5">
      <c r="B47" s="10" t="s">
        <v>122</v>
      </c>
      <c r="C47" s="13" t="s">
        <v>108</v>
      </c>
      <c r="D47" s="119">
        <v>52</v>
      </c>
      <c r="E47" s="29">
        <v>31</v>
      </c>
      <c r="F47" s="29">
        <v>71</v>
      </c>
      <c r="G47" s="29">
        <v>62</v>
      </c>
      <c r="H47" s="29">
        <v>48</v>
      </c>
      <c r="I47" s="29">
        <v>71</v>
      </c>
      <c r="J47" s="29">
        <v>65</v>
      </c>
      <c r="K47" s="29">
        <v>54</v>
      </c>
      <c r="L47" s="29">
        <v>58</v>
      </c>
      <c r="M47" s="29">
        <v>43</v>
      </c>
      <c r="N47" s="29">
        <v>65</v>
      </c>
      <c r="O47" s="29">
        <v>46</v>
      </c>
      <c r="P47" s="29">
        <f t="shared" si="11"/>
        <v>666</v>
      </c>
      <c r="Q47" s="27"/>
      <c r="R47" s="29"/>
      <c r="S47" s="29"/>
      <c r="T47" s="29"/>
      <c r="U47" s="29"/>
      <c r="V47" s="29"/>
      <c r="W47" s="29"/>
      <c r="X47" s="166">
        <v>785</v>
      </c>
      <c r="Y47" s="283">
        <v>890</v>
      </c>
      <c r="Z47" s="295">
        <v>802</v>
      </c>
      <c r="AA47" s="375">
        <f t="shared" si="10"/>
        <v>-0.16957605985037408</v>
      </c>
    </row>
    <row r="48" spans="2:27" ht="14.25" thickBot="1">
      <c r="B48" s="15"/>
      <c r="C48" s="13" t="s">
        <v>41</v>
      </c>
      <c r="D48" s="119">
        <v>0</v>
      </c>
      <c r="E48" s="29">
        <v>4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12</v>
      </c>
      <c r="M48" s="29">
        <v>0</v>
      </c>
      <c r="N48" s="29">
        <v>8</v>
      </c>
      <c r="O48" s="29">
        <v>20</v>
      </c>
      <c r="P48" s="29">
        <f t="shared" si="11"/>
        <v>44</v>
      </c>
      <c r="Q48" s="27"/>
      <c r="R48" s="29"/>
      <c r="S48" s="29"/>
      <c r="T48" s="29"/>
      <c r="U48" s="29"/>
      <c r="V48" s="29"/>
      <c r="W48" s="29"/>
      <c r="X48" s="167">
        <v>27</v>
      </c>
      <c r="Y48" s="284">
        <v>114</v>
      </c>
      <c r="Z48" s="296">
        <v>102</v>
      </c>
      <c r="AA48" s="199">
        <f t="shared" si="10"/>
        <v>-0.5686274509803921</v>
      </c>
    </row>
    <row r="49" spans="2:27" ht="14.25" thickTop="1">
      <c r="B49" s="21"/>
      <c r="C49" s="120" t="s">
        <v>106</v>
      </c>
      <c r="D49" s="121">
        <v>72</v>
      </c>
      <c r="E49" s="24">
        <v>51</v>
      </c>
      <c r="F49" s="24">
        <v>44</v>
      </c>
      <c r="G49" s="24">
        <v>92</v>
      </c>
      <c r="H49" s="24">
        <v>80</v>
      </c>
      <c r="I49" s="24">
        <v>56</v>
      </c>
      <c r="J49" s="24">
        <v>72</v>
      </c>
      <c r="K49" s="24">
        <v>49</v>
      </c>
      <c r="L49" s="24">
        <v>81</v>
      </c>
      <c r="M49" s="24">
        <v>37</v>
      </c>
      <c r="N49" s="24">
        <v>63</v>
      </c>
      <c r="O49" s="24">
        <v>44</v>
      </c>
      <c r="P49" s="24">
        <f t="shared" si="11"/>
        <v>741</v>
      </c>
      <c r="Q49" s="22">
        <v>805</v>
      </c>
      <c r="R49" s="24">
        <v>982</v>
      </c>
      <c r="S49" s="24">
        <v>1097</v>
      </c>
      <c r="T49" s="24">
        <v>1001</v>
      </c>
      <c r="U49" s="24">
        <v>909</v>
      </c>
      <c r="V49" s="24">
        <v>1057</v>
      </c>
      <c r="W49" s="24">
        <v>985</v>
      </c>
      <c r="X49" s="171">
        <v>785</v>
      </c>
      <c r="Y49" s="287">
        <v>808</v>
      </c>
      <c r="Z49" s="299">
        <v>772</v>
      </c>
      <c r="AA49" s="118">
        <f t="shared" si="10"/>
        <v>-0.04015544041450777</v>
      </c>
    </row>
    <row r="50" spans="2:27" ht="13.5">
      <c r="B50" s="10" t="s">
        <v>123</v>
      </c>
      <c r="C50" s="13" t="s">
        <v>108</v>
      </c>
      <c r="D50" s="119">
        <v>32</v>
      </c>
      <c r="E50" s="29">
        <v>43</v>
      </c>
      <c r="F50" s="29">
        <v>40</v>
      </c>
      <c r="G50" s="29">
        <v>47</v>
      </c>
      <c r="H50" s="29">
        <v>52</v>
      </c>
      <c r="I50" s="29">
        <v>41</v>
      </c>
      <c r="J50" s="29">
        <v>42</v>
      </c>
      <c r="K50" s="29">
        <v>37</v>
      </c>
      <c r="L50" s="29">
        <v>78</v>
      </c>
      <c r="M50" s="29">
        <v>37</v>
      </c>
      <c r="N50" s="29">
        <v>63</v>
      </c>
      <c r="O50" s="29">
        <v>28</v>
      </c>
      <c r="P50" s="29">
        <f t="shared" si="11"/>
        <v>540</v>
      </c>
      <c r="Q50" s="27"/>
      <c r="R50" s="29"/>
      <c r="S50" s="29"/>
      <c r="T50" s="29"/>
      <c r="U50" s="29"/>
      <c r="V50" s="29"/>
      <c r="W50" s="29"/>
      <c r="X50" s="166">
        <v>549</v>
      </c>
      <c r="Y50" s="283">
        <v>644</v>
      </c>
      <c r="Z50" s="295">
        <v>621</v>
      </c>
      <c r="AA50" s="375">
        <f t="shared" si="10"/>
        <v>-0.13043478260869565</v>
      </c>
    </row>
    <row r="51" spans="2:27" ht="14.25" thickBot="1">
      <c r="B51" s="15"/>
      <c r="C51" s="13" t="s">
        <v>41</v>
      </c>
      <c r="D51" s="119">
        <v>40</v>
      </c>
      <c r="E51" s="29">
        <v>8</v>
      </c>
      <c r="F51" s="29">
        <v>4</v>
      </c>
      <c r="G51" s="29">
        <v>45</v>
      </c>
      <c r="H51" s="29">
        <v>28</v>
      </c>
      <c r="I51" s="29">
        <v>15</v>
      </c>
      <c r="J51" s="29">
        <v>30</v>
      </c>
      <c r="K51" s="29">
        <v>12</v>
      </c>
      <c r="L51" s="29">
        <v>3</v>
      </c>
      <c r="M51" s="29">
        <v>0</v>
      </c>
      <c r="N51" s="29">
        <v>0</v>
      </c>
      <c r="O51" s="29">
        <v>16</v>
      </c>
      <c r="P51" s="29">
        <f t="shared" si="11"/>
        <v>201</v>
      </c>
      <c r="Q51" s="27"/>
      <c r="R51" s="29"/>
      <c r="S51" s="29"/>
      <c r="T51" s="29"/>
      <c r="U51" s="29"/>
      <c r="V51" s="29"/>
      <c r="W51" s="29"/>
      <c r="X51" s="167">
        <v>236</v>
      </c>
      <c r="Y51" s="284">
        <v>164</v>
      </c>
      <c r="Z51" s="296">
        <v>151</v>
      </c>
      <c r="AA51" s="199">
        <f t="shared" si="10"/>
        <v>0.33112582781456956</v>
      </c>
    </row>
    <row r="52" spans="2:27" ht="14.25" thickTop="1">
      <c r="B52" s="21"/>
      <c r="C52" s="120" t="s">
        <v>106</v>
      </c>
      <c r="D52" s="121">
        <v>29</v>
      </c>
      <c r="E52" s="24">
        <v>14</v>
      </c>
      <c r="F52" s="24">
        <v>47</v>
      </c>
      <c r="G52" s="24">
        <v>69</v>
      </c>
      <c r="H52" s="24">
        <v>43</v>
      </c>
      <c r="I52" s="24">
        <v>34</v>
      </c>
      <c r="J52" s="24">
        <v>27</v>
      </c>
      <c r="K52" s="24">
        <v>27</v>
      </c>
      <c r="L52" s="24">
        <v>39</v>
      </c>
      <c r="M52" s="24">
        <v>41</v>
      </c>
      <c r="N52" s="24">
        <v>37</v>
      </c>
      <c r="O52" s="24">
        <v>49</v>
      </c>
      <c r="P52" s="24">
        <f t="shared" si="11"/>
        <v>456</v>
      </c>
      <c r="Q52" s="22">
        <v>596</v>
      </c>
      <c r="R52" s="24">
        <v>622</v>
      </c>
      <c r="S52" s="24">
        <v>532</v>
      </c>
      <c r="T52" s="24">
        <v>575</v>
      </c>
      <c r="U52" s="24">
        <v>450</v>
      </c>
      <c r="V52" s="24">
        <v>466</v>
      </c>
      <c r="W52" s="24">
        <v>508</v>
      </c>
      <c r="X52" s="171">
        <v>481</v>
      </c>
      <c r="Y52" s="287">
        <v>532</v>
      </c>
      <c r="Z52" s="299">
        <v>499</v>
      </c>
      <c r="AA52" s="118">
        <f t="shared" si="10"/>
        <v>-0.08617234468937876</v>
      </c>
    </row>
    <row r="53" spans="2:27" ht="13.5">
      <c r="B53" s="10" t="s">
        <v>124</v>
      </c>
      <c r="C53" s="13" t="s">
        <v>108</v>
      </c>
      <c r="D53" s="119">
        <v>23</v>
      </c>
      <c r="E53" s="29">
        <v>14</v>
      </c>
      <c r="F53" s="29">
        <v>43</v>
      </c>
      <c r="G53" s="29">
        <v>41</v>
      </c>
      <c r="H53" s="29">
        <v>39</v>
      </c>
      <c r="I53" s="29">
        <v>34</v>
      </c>
      <c r="J53" s="29">
        <v>27</v>
      </c>
      <c r="K53" s="29">
        <v>27</v>
      </c>
      <c r="L53" s="29">
        <v>39</v>
      </c>
      <c r="M53" s="29">
        <v>27</v>
      </c>
      <c r="N53" s="29">
        <v>31</v>
      </c>
      <c r="O53" s="29">
        <v>27</v>
      </c>
      <c r="P53" s="29">
        <f t="shared" si="11"/>
        <v>372</v>
      </c>
      <c r="Q53" s="27"/>
      <c r="R53" s="29"/>
      <c r="S53" s="29"/>
      <c r="T53" s="29"/>
      <c r="U53" s="29"/>
      <c r="V53" s="29"/>
      <c r="W53" s="29"/>
      <c r="X53" s="166">
        <v>368</v>
      </c>
      <c r="Y53" s="283">
        <v>446</v>
      </c>
      <c r="Z53" s="295">
        <v>374</v>
      </c>
      <c r="AA53" s="375">
        <f t="shared" si="10"/>
        <v>-0.0053475935828877</v>
      </c>
    </row>
    <row r="54" spans="2:27" ht="14.25" thickBot="1">
      <c r="B54" s="15"/>
      <c r="C54" s="13" t="s">
        <v>41</v>
      </c>
      <c r="D54" s="119">
        <v>6</v>
      </c>
      <c r="E54" s="29">
        <v>0</v>
      </c>
      <c r="F54" s="29">
        <v>4</v>
      </c>
      <c r="G54" s="29">
        <v>28</v>
      </c>
      <c r="H54" s="29">
        <v>4</v>
      </c>
      <c r="I54" s="29">
        <v>0</v>
      </c>
      <c r="J54" s="29">
        <v>0</v>
      </c>
      <c r="K54" s="29">
        <v>0</v>
      </c>
      <c r="L54" s="29">
        <v>0</v>
      </c>
      <c r="M54" s="29">
        <v>14</v>
      </c>
      <c r="N54" s="29">
        <v>6</v>
      </c>
      <c r="O54" s="29">
        <v>22</v>
      </c>
      <c r="P54" s="29">
        <f t="shared" si="11"/>
        <v>84</v>
      </c>
      <c r="Q54" s="27"/>
      <c r="R54" s="29"/>
      <c r="S54" s="29"/>
      <c r="T54" s="29"/>
      <c r="U54" s="29"/>
      <c r="V54" s="29"/>
      <c r="W54" s="29"/>
      <c r="X54" s="167">
        <v>113</v>
      </c>
      <c r="Y54" s="284">
        <v>86</v>
      </c>
      <c r="Z54" s="296">
        <v>125</v>
      </c>
      <c r="AA54" s="199">
        <f t="shared" si="10"/>
        <v>-0.328</v>
      </c>
    </row>
    <row r="55" spans="2:27" ht="14.25" thickTop="1">
      <c r="B55" s="21"/>
      <c r="C55" s="120" t="s">
        <v>106</v>
      </c>
      <c r="D55" s="121">
        <v>34</v>
      </c>
      <c r="E55" s="24">
        <v>12</v>
      </c>
      <c r="F55" s="24">
        <v>26</v>
      </c>
      <c r="G55" s="24">
        <v>11</v>
      </c>
      <c r="H55" s="24">
        <v>37</v>
      </c>
      <c r="I55" s="24">
        <v>31</v>
      </c>
      <c r="J55" s="24">
        <v>42</v>
      </c>
      <c r="K55" s="24">
        <v>16</v>
      </c>
      <c r="L55" s="24">
        <v>15</v>
      </c>
      <c r="M55" s="24">
        <v>30</v>
      </c>
      <c r="N55" s="24">
        <v>56</v>
      </c>
      <c r="O55" s="24">
        <v>34</v>
      </c>
      <c r="P55" s="24">
        <f t="shared" si="11"/>
        <v>344</v>
      </c>
      <c r="Q55" s="22">
        <v>519</v>
      </c>
      <c r="R55" s="24">
        <v>375</v>
      </c>
      <c r="S55" s="24">
        <v>517</v>
      </c>
      <c r="T55" s="24">
        <v>489</v>
      </c>
      <c r="U55" s="24">
        <v>407</v>
      </c>
      <c r="V55" s="24">
        <v>591</v>
      </c>
      <c r="W55" s="24">
        <v>459</v>
      </c>
      <c r="X55" s="171">
        <v>439</v>
      </c>
      <c r="Y55" s="287">
        <v>418</v>
      </c>
      <c r="Z55" s="299">
        <v>269</v>
      </c>
      <c r="AA55" s="118">
        <f t="shared" si="10"/>
        <v>0.2788104089219331</v>
      </c>
    </row>
    <row r="56" spans="2:27" ht="13.5">
      <c r="B56" s="10" t="s">
        <v>125</v>
      </c>
      <c r="C56" s="13" t="s">
        <v>108</v>
      </c>
      <c r="D56" s="119">
        <v>20</v>
      </c>
      <c r="E56" s="29">
        <v>12</v>
      </c>
      <c r="F56" s="29">
        <v>22</v>
      </c>
      <c r="G56" s="29">
        <v>7</v>
      </c>
      <c r="H56" s="29">
        <v>29</v>
      </c>
      <c r="I56" s="29">
        <v>27</v>
      </c>
      <c r="J56" s="29">
        <v>32</v>
      </c>
      <c r="K56" s="29">
        <v>12</v>
      </c>
      <c r="L56" s="29">
        <v>15</v>
      </c>
      <c r="M56" s="29">
        <v>10</v>
      </c>
      <c r="N56" s="29">
        <v>24</v>
      </c>
      <c r="O56" s="29">
        <v>20</v>
      </c>
      <c r="P56" s="29">
        <f t="shared" si="11"/>
        <v>230</v>
      </c>
      <c r="Q56" s="27"/>
      <c r="R56" s="29"/>
      <c r="S56" s="29"/>
      <c r="T56" s="29"/>
      <c r="U56" s="29"/>
      <c r="V56" s="29"/>
      <c r="W56" s="29"/>
      <c r="X56" s="166">
        <v>303</v>
      </c>
      <c r="Y56" s="283">
        <v>348</v>
      </c>
      <c r="Z56" s="295">
        <v>263</v>
      </c>
      <c r="AA56" s="375">
        <f t="shared" si="10"/>
        <v>-0.12547528517110265</v>
      </c>
    </row>
    <row r="57" spans="2:27" ht="14.25" thickBot="1">
      <c r="B57" s="15"/>
      <c r="C57" s="13" t="s">
        <v>41</v>
      </c>
      <c r="D57" s="119">
        <v>14</v>
      </c>
      <c r="E57" s="29">
        <v>0</v>
      </c>
      <c r="F57" s="29">
        <v>4</v>
      </c>
      <c r="G57" s="29">
        <v>4</v>
      </c>
      <c r="H57" s="29">
        <v>8</v>
      </c>
      <c r="I57" s="29">
        <v>4</v>
      </c>
      <c r="J57" s="29">
        <v>10</v>
      </c>
      <c r="K57" s="29">
        <v>4</v>
      </c>
      <c r="L57" s="29">
        <v>0</v>
      </c>
      <c r="M57" s="29">
        <v>20</v>
      </c>
      <c r="N57" s="29">
        <v>32</v>
      </c>
      <c r="O57" s="29">
        <v>14</v>
      </c>
      <c r="P57" s="29">
        <f t="shared" si="11"/>
        <v>114</v>
      </c>
      <c r="Q57" s="27"/>
      <c r="R57" s="29"/>
      <c r="S57" s="29"/>
      <c r="T57" s="29"/>
      <c r="U57" s="29"/>
      <c r="V57" s="29"/>
      <c r="W57" s="29"/>
      <c r="X57" s="167">
        <v>136</v>
      </c>
      <c r="Y57" s="284">
        <v>70</v>
      </c>
      <c r="Z57" s="296">
        <v>6</v>
      </c>
      <c r="AA57" s="199">
        <f t="shared" si="10"/>
        <v>18</v>
      </c>
    </row>
    <row r="58" spans="2:27" ht="14.25" thickTop="1">
      <c r="B58" s="21"/>
      <c r="C58" s="120" t="s">
        <v>106</v>
      </c>
      <c r="D58" s="121">
        <v>8</v>
      </c>
      <c r="E58" s="24">
        <v>15</v>
      </c>
      <c r="F58" s="24">
        <v>8</v>
      </c>
      <c r="G58" s="24">
        <v>11</v>
      </c>
      <c r="H58" s="24">
        <v>5</v>
      </c>
      <c r="I58" s="24">
        <v>21</v>
      </c>
      <c r="J58" s="24">
        <v>9</v>
      </c>
      <c r="K58" s="24">
        <v>6</v>
      </c>
      <c r="L58" s="24">
        <v>11</v>
      </c>
      <c r="M58" s="24">
        <v>8</v>
      </c>
      <c r="N58" s="24">
        <v>17</v>
      </c>
      <c r="O58" s="24">
        <v>5</v>
      </c>
      <c r="P58" s="24">
        <f t="shared" si="11"/>
        <v>124</v>
      </c>
      <c r="Q58" s="22">
        <v>211</v>
      </c>
      <c r="R58" s="24">
        <v>219</v>
      </c>
      <c r="S58" s="24">
        <v>232</v>
      </c>
      <c r="T58" s="24">
        <v>228</v>
      </c>
      <c r="U58" s="24">
        <v>192</v>
      </c>
      <c r="V58" s="24">
        <v>323</v>
      </c>
      <c r="W58" s="24">
        <v>193</v>
      </c>
      <c r="X58" s="171">
        <v>142</v>
      </c>
      <c r="Y58" s="287">
        <v>150</v>
      </c>
      <c r="Z58" s="299">
        <v>129</v>
      </c>
      <c r="AA58" s="118">
        <f t="shared" si="10"/>
        <v>-0.03875968992248062</v>
      </c>
    </row>
    <row r="59" spans="2:27" ht="13.5">
      <c r="B59" s="10" t="s">
        <v>126</v>
      </c>
      <c r="C59" s="13" t="s">
        <v>108</v>
      </c>
      <c r="D59" s="119">
        <v>8</v>
      </c>
      <c r="E59" s="29">
        <v>15</v>
      </c>
      <c r="F59" s="29">
        <v>8</v>
      </c>
      <c r="G59" s="29">
        <v>11</v>
      </c>
      <c r="H59" s="29">
        <v>5</v>
      </c>
      <c r="I59" s="29">
        <v>21</v>
      </c>
      <c r="J59" s="29">
        <v>9</v>
      </c>
      <c r="K59" s="29">
        <v>6</v>
      </c>
      <c r="L59" s="29">
        <v>11</v>
      </c>
      <c r="M59" s="29">
        <v>8</v>
      </c>
      <c r="N59" s="29">
        <v>15</v>
      </c>
      <c r="O59" s="29">
        <v>5</v>
      </c>
      <c r="P59" s="29">
        <f t="shared" si="11"/>
        <v>122</v>
      </c>
      <c r="Q59" s="27"/>
      <c r="R59" s="29"/>
      <c r="S59" s="29"/>
      <c r="T59" s="29"/>
      <c r="U59" s="29"/>
      <c r="V59" s="29"/>
      <c r="W59" s="29"/>
      <c r="X59" s="166">
        <v>126</v>
      </c>
      <c r="Y59" s="283">
        <v>150</v>
      </c>
      <c r="Z59" s="295">
        <v>129</v>
      </c>
      <c r="AA59" s="375">
        <f t="shared" si="10"/>
        <v>-0.05426356589147287</v>
      </c>
    </row>
    <row r="60" spans="2:27" ht="14.25" thickBot="1">
      <c r="B60" s="15"/>
      <c r="C60" s="13" t="s">
        <v>41</v>
      </c>
      <c r="D60" s="11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2</v>
      </c>
      <c r="O60" s="29">
        <v>0</v>
      </c>
      <c r="P60" s="29">
        <f t="shared" si="11"/>
        <v>2</v>
      </c>
      <c r="Q60" s="27"/>
      <c r="R60" s="29"/>
      <c r="S60" s="29"/>
      <c r="T60" s="29"/>
      <c r="U60" s="29"/>
      <c r="V60" s="29"/>
      <c r="W60" s="29"/>
      <c r="X60" s="167">
        <v>16</v>
      </c>
      <c r="Y60" s="284">
        <v>0</v>
      </c>
      <c r="Z60" s="296">
        <v>0</v>
      </c>
      <c r="AA60" s="199">
        <f>IF(Z60&gt;0,(P60-Z60)/Z60,0)</f>
        <v>0</v>
      </c>
    </row>
    <row r="61" spans="2:27" ht="14.25" thickTop="1">
      <c r="B61" s="127" t="s">
        <v>20</v>
      </c>
      <c r="C61" s="120" t="s">
        <v>106</v>
      </c>
      <c r="D61" s="121">
        <v>7</v>
      </c>
      <c r="E61" s="24">
        <v>5</v>
      </c>
      <c r="F61" s="24">
        <v>0</v>
      </c>
      <c r="G61" s="24">
        <v>7</v>
      </c>
      <c r="H61" s="24">
        <v>7</v>
      </c>
      <c r="I61" s="24">
        <v>9</v>
      </c>
      <c r="J61" s="24">
        <v>5</v>
      </c>
      <c r="K61" s="24">
        <v>2</v>
      </c>
      <c r="L61" s="24">
        <v>6</v>
      </c>
      <c r="M61" s="24">
        <v>3</v>
      </c>
      <c r="N61" s="24">
        <v>4</v>
      </c>
      <c r="O61" s="24">
        <v>3</v>
      </c>
      <c r="P61" s="24">
        <f t="shared" si="11"/>
        <v>58</v>
      </c>
      <c r="Q61" s="22">
        <v>140</v>
      </c>
      <c r="R61" s="24">
        <v>143</v>
      </c>
      <c r="S61" s="24">
        <v>141</v>
      </c>
      <c r="T61" s="24">
        <v>204</v>
      </c>
      <c r="U61" s="24">
        <v>107</v>
      </c>
      <c r="V61" s="24">
        <v>148</v>
      </c>
      <c r="W61" s="24">
        <v>151</v>
      </c>
      <c r="X61" s="171">
        <v>140</v>
      </c>
      <c r="Y61" s="287">
        <v>94</v>
      </c>
      <c r="Z61" s="299">
        <v>91</v>
      </c>
      <c r="AA61" s="118">
        <f t="shared" si="10"/>
        <v>-0.3626373626373626</v>
      </c>
    </row>
    <row r="62" spans="2:27" ht="13.5">
      <c r="B62" s="10" t="s">
        <v>127</v>
      </c>
      <c r="C62" s="13" t="s">
        <v>108</v>
      </c>
      <c r="D62" s="119">
        <v>7</v>
      </c>
      <c r="E62" s="29">
        <v>5</v>
      </c>
      <c r="F62" s="29">
        <v>0</v>
      </c>
      <c r="G62" s="29">
        <v>7</v>
      </c>
      <c r="H62" s="29">
        <v>7</v>
      </c>
      <c r="I62" s="29">
        <v>9</v>
      </c>
      <c r="J62" s="29">
        <v>5</v>
      </c>
      <c r="K62" s="29">
        <v>2</v>
      </c>
      <c r="L62" s="29">
        <v>6</v>
      </c>
      <c r="M62" s="29">
        <v>3</v>
      </c>
      <c r="N62" s="29">
        <v>4</v>
      </c>
      <c r="O62" s="29">
        <v>3</v>
      </c>
      <c r="P62" s="29">
        <f t="shared" si="11"/>
        <v>58</v>
      </c>
      <c r="Q62" s="27"/>
      <c r="R62" s="29"/>
      <c r="S62" s="29"/>
      <c r="T62" s="29"/>
      <c r="U62" s="29"/>
      <c r="V62" s="29"/>
      <c r="W62" s="29"/>
      <c r="X62" s="166">
        <v>94</v>
      </c>
      <c r="Y62" s="283">
        <v>94</v>
      </c>
      <c r="Z62" s="295">
        <v>77</v>
      </c>
      <c r="AA62" s="375">
        <f t="shared" si="10"/>
        <v>-0.24675324675324675</v>
      </c>
    </row>
    <row r="63" spans="2:27" ht="14.25" thickBot="1">
      <c r="B63" s="15"/>
      <c r="C63" s="13" t="s">
        <v>41</v>
      </c>
      <c r="D63" s="11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f t="shared" si="11"/>
        <v>0</v>
      </c>
      <c r="Q63" s="27"/>
      <c r="R63" s="29"/>
      <c r="S63" s="29"/>
      <c r="T63" s="29"/>
      <c r="U63" s="29"/>
      <c r="V63" s="29"/>
      <c r="W63" s="29"/>
      <c r="X63" s="167">
        <v>46</v>
      </c>
      <c r="Y63" s="284">
        <v>0</v>
      </c>
      <c r="Z63" s="296">
        <v>14</v>
      </c>
      <c r="AA63" s="199">
        <f t="shared" si="10"/>
        <v>-1</v>
      </c>
    </row>
    <row r="64" spans="2:27" ht="14.25" thickTop="1">
      <c r="B64" s="21"/>
      <c r="C64" s="120" t="s">
        <v>106</v>
      </c>
      <c r="D64" s="121">
        <v>27</v>
      </c>
      <c r="E64" s="24">
        <v>20</v>
      </c>
      <c r="F64" s="24">
        <v>30</v>
      </c>
      <c r="G64" s="24">
        <v>20</v>
      </c>
      <c r="H64" s="24">
        <v>27</v>
      </c>
      <c r="I64" s="24">
        <v>54</v>
      </c>
      <c r="J64" s="24">
        <v>72</v>
      </c>
      <c r="K64" s="24">
        <v>39</v>
      </c>
      <c r="L64" s="24">
        <v>35</v>
      </c>
      <c r="M64" s="24">
        <v>43</v>
      </c>
      <c r="N64" s="24">
        <v>45</v>
      </c>
      <c r="O64" s="24">
        <v>35</v>
      </c>
      <c r="P64" s="24">
        <f t="shared" si="11"/>
        <v>447</v>
      </c>
      <c r="Q64" s="22">
        <v>2679</v>
      </c>
      <c r="R64" s="24">
        <v>1326</v>
      </c>
      <c r="S64" s="24">
        <v>583</v>
      </c>
      <c r="T64" s="24">
        <v>655</v>
      </c>
      <c r="U64" s="24">
        <v>571</v>
      </c>
      <c r="V64" s="24">
        <v>896</v>
      </c>
      <c r="W64" s="24">
        <v>640</v>
      </c>
      <c r="X64" s="171">
        <v>656</v>
      </c>
      <c r="Y64" s="287">
        <v>688</v>
      </c>
      <c r="Z64" s="299">
        <v>560</v>
      </c>
      <c r="AA64" s="118">
        <f t="shared" si="10"/>
        <v>-0.2017857142857143</v>
      </c>
    </row>
    <row r="65" spans="2:27" ht="13.5">
      <c r="B65" s="10" t="s">
        <v>128</v>
      </c>
      <c r="C65" s="13" t="s">
        <v>108</v>
      </c>
      <c r="D65" s="119">
        <v>27</v>
      </c>
      <c r="E65" s="29">
        <v>16</v>
      </c>
      <c r="F65" s="29">
        <v>30</v>
      </c>
      <c r="G65" s="29">
        <v>20</v>
      </c>
      <c r="H65" s="29">
        <v>27</v>
      </c>
      <c r="I65" s="29">
        <v>38</v>
      </c>
      <c r="J65" s="29">
        <v>33</v>
      </c>
      <c r="K65" s="29">
        <v>39</v>
      </c>
      <c r="L65" s="29">
        <v>31</v>
      </c>
      <c r="M65" s="29">
        <v>33</v>
      </c>
      <c r="N65" s="29">
        <v>33</v>
      </c>
      <c r="O65" s="29">
        <v>27</v>
      </c>
      <c r="P65" s="29">
        <f t="shared" si="11"/>
        <v>354</v>
      </c>
      <c r="Q65" s="27"/>
      <c r="R65" s="29"/>
      <c r="S65" s="29"/>
      <c r="T65" s="29"/>
      <c r="U65" s="29"/>
      <c r="V65" s="29"/>
      <c r="W65" s="29"/>
      <c r="X65" s="166">
        <v>486</v>
      </c>
      <c r="Y65" s="283">
        <v>510</v>
      </c>
      <c r="Z65" s="295">
        <v>474</v>
      </c>
      <c r="AA65" s="375">
        <f t="shared" si="10"/>
        <v>-0.25316455696202533</v>
      </c>
    </row>
    <row r="66" spans="2:27" ht="14.25" thickBot="1">
      <c r="B66" s="15"/>
      <c r="C66" s="13" t="s">
        <v>41</v>
      </c>
      <c r="D66" s="119">
        <v>0</v>
      </c>
      <c r="E66" s="29">
        <v>4</v>
      </c>
      <c r="F66" s="29">
        <v>0</v>
      </c>
      <c r="G66" s="29">
        <v>0</v>
      </c>
      <c r="H66" s="29">
        <v>0</v>
      </c>
      <c r="I66" s="29">
        <v>16</v>
      </c>
      <c r="J66" s="29">
        <v>39</v>
      </c>
      <c r="K66" s="29">
        <v>0</v>
      </c>
      <c r="L66" s="29">
        <v>4</v>
      </c>
      <c r="M66" s="29">
        <v>10</v>
      </c>
      <c r="N66" s="29">
        <v>12</v>
      </c>
      <c r="O66" s="29">
        <v>8</v>
      </c>
      <c r="P66" s="29">
        <f t="shared" si="11"/>
        <v>93</v>
      </c>
      <c r="Q66" s="27"/>
      <c r="R66" s="29"/>
      <c r="S66" s="29"/>
      <c r="T66" s="29"/>
      <c r="U66" s="29"/>
      <c r="V66" s="29"/>
      <c r="W66" s="29"/>
      <c r="X66" s="167">
        <v>160</v>
      </c>
      <c r="Y66" s="284">
        <v>178</v>
      </c>
      <c r="Z66" s="296">
        <v>86</v>
      </c>
      <c r="AA66" s="199">
        <f t="shared" si="10"/>
        <v>0.08139534883720931</v>
      </c>
    </row>
    <row r="67" spans="2:27" ht="14.25" thickTop="1">
      <c r="B67" s="21"/>
      <c r="C67" s="120" t="s">
        <v>106</v>
      </c>
      <c r="D67" s="121">
        <v>3</v>
      </c>
      <c r="E67" s="24">
        <v>5</v>
      </c>
      <c r="F67" s="24">
        <v>12</v>
      </c>
      <c r="G67" s="24">
        <v>13</v>
      </c>
      <c r="H67" s="24">
        <v>19</v>
      </c>
      <c r="I67" s="24">
        <v>12</v>
      </c>
      <c r="J67" s="24">
        <v>10</v>
      </c>
      <c r="K67" s="24">
        <v>16</v>
      </c>
      <c r="L67" s="24">
        <v>8</v>
      </c>
      <c r="M67" s="24">
        <v>10</v>
      </c>
      <c r="N67" s="24">
        <v>9</v>
      </c>
      <c r="O67" s="24">
        <v>3</v>
      </c>
      <c r="P67" s="24">
        <f t="shared" si="11"/>
        <v>120</v>
      </c>
      <c r="Q67" s="22">
        <v>325</v>
      </c>
      <c r="R67" s="24">
        <v>259</v>
      </c>
      <c r="S67" s="24">
        <v>297</v>
      </c>
      <c r="T67" s="24">
        <v>499</v>
      </c>
      <c r="U67" s="24">
        <v>260</v>
      </c>
      <c r="V67" s="24">
        <v>446</v>
      </c>
      <c r="W67" s="24">
        <v>285</v>
      </c>
      <c r="X67" s="171">
        <v>235</v>
      </c>
      <c r="Y67" s="287">
        <v>199</v>
      </c>
      <c r="Z67" s="299">
        <v>172</v>
      </c>
      <c r="AA67" s="118">
        <f t="shared" si="10"/>
        <v>-0.3023255813953488</v>
      </c>
    </row>
    <row r="68" spans="2:27" ht="13.5">
      <c r="B68" s="10" t="s">
        <v>129</v>
      </c>
      <c r="C68" s="13" t="s">
        <v>108</v>
      </c>
      <c r="D68" s="119">
        <v>3</v>
      </c>
      <c r="E68" s="29">
        <v>5</v>
      </c>
      <c r="F68" s="29">
        <v>12</v>
      </c>
      <c r="G68" s="29">
        <v>13</v>
      </c>
      <c r="H68" s="29">
        <v>19</v>
      </c>
      <c r="I68" s="29">
        <v>12</v>
      </c>
      <c r="J68" s="29">
        <v>10</v>
      </c>
      <c r="K68" s="29">
        <v>14</v>
      </c>
      <c r="L68" s="29">
        <v>8</v>
      </c>
      <c r="M68" s="29">
        <v>10</v>
      </c>
      <c r="N68" s="29">
        <v>9</v>
      </c>
      <c r="O68" s="29">
        <v>3</v>
      </c>
      <c r="P68" s="29">
        <f aca="true" t="shared" si="12" ref="P68:P81">SUM(D68:O68)</f>
        <v>118</v>
      </c>
      <c r="Q68" s="27"/>
      <c r="R68" s="29"/>
      <c r="S68" s="29"/>
      <c r="T68" s="29"/>
      <c r="U68" s="29"/>
      <c r="V68" s="29"/>
      <c r="W68" s="29"/>
      <c r="X68" s="166">
        <v>204</v>
      </c>
      <c r="Y68" s="283">
        <v>191</v>
      </c>
      <c r="Z68" s="295">
        <v>158</v>
      </c>
      <c r="AA68" s="375">
        <f t="shared" si="10"/>
        <v>-0.25316455696202533</v>
      </c>
    </row>
    <row r="69" spans="2:27" ht="14.25" thickBot="1">
      <c r="B69" s="15"/>
      <c r="C69" s="13" t="s">
        <v>41</v>
      </c>
      <c r="D69" s="11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2</v>
      </c>
      <c r="L69" s="29">
        <v>0</v>
      </c>
      <c r="M69" s="29">
        <v>0</v>
      </c>
      <c r="N69" s="29">
        <v>0</v>
      </c>
      <c r="O69" s="29">
        <v>0</v>
      </c>
      <c r="P69" s="29">
        <f t="shared" si="12"/>
        <v>2</v>
      </c>
      <c r="Q69" s="27"/>
      <c r="R69" s="29"/>
      <c r="S69" s="29"/>
      <c r="T69" s="29"/>
      <c r="U69" s="29"/>
      <c r="V69" s="29"/>
      <c r="W69" s="29"/>
      <c r="X69" s="167">
        <v>31</v>
      </c>
      <c r="Y69" s="284">
        <v>8</v>
      </c>
      <c r="Z69" s="296">
        <v>14</v>
      </c>
      <c r="AA69" s="199">
        <f t="shared" si="10"/>
        <v>-0.8571428571428571</v>
      </c>
    </row>
    <row r="70" spans="2:27" ht="14.25" thickTop="1">
      <c r="B70" s="127" t="s">
        <v>20</v>
      </c>
      <c r="C70" s="120" t="s">
        <v>106</v>
      </c>
      <c r="D70" s="121">
        <v>63</v>
      </c>
      <c r="E70" s="24">
        <v>59</v>
      </c>
      <c r="F70" s="24">
        <v>71</v>
      </c>
      <c r="G70" s="24">
        <v>86</v>
      </c>
      <c r="H70" s="24">
        <v>51</v>
      </c>
      <c r="I70" s="24">
        <v>96</v>
      </c>
      <c r="J70" s="24">
        <v>78</v>
      </c>
      <c r="K70" s="24">
        <v>65</v>
      </c>
      <c r="L70" s="24">
        <v>78</v>
      </c>
      <c r="M70" s="24">
        <v>74</v>
      </c>
      <c r="N70" s="24">
        <v>57</v>
      </c>
      <c r="O70" s="24">
        <v>77</v>
      </c>
      <c r="P70" s="24">
        <f t="shared" si="12"/>
        <v>855</v>
      </c>
      <c r="Q70" s="22">
        <v>3165</v>
      </c>
      <c r="R70" s="24">
        <v>1613</v>
      </c>
      <c r="S70" s="24">
        <v>1860</v>
      </c>
      <c r="T70" s="24">
        <v>1569</v>
      </c>
      <c r="U70" s="24">
        <v>1559</v>
      </c>
      <c r="V70" s="24">
        <v>1536</v>
      </c>
      <c r="W70" s="24">
        <v>1362</v>
      </c>
      <c r="X70" s="171">
        <v>1271</v>
      </c>
      <c r="Y70" s="287">
        <v>1072</v>
      </c>
      <c r="Z70" s="299">
        <v>1074</v>
      </c>
      <c r="AA70" s="118">
        <f t="shared" si="10"/>
        <v>-0.20391061452513967</v>
      </c>
    </row>
    <row r="71" spans="2:27" ht="13.5">
      <c r="B71" s="10" t="s">
        <v>130</v>
      </c>
      <c r="C71" s="13" t="s">
        <v>108</v>
      </c>
      <c r="D71" s="119">
        <v>55</v>
      </c>
      <c r="E71" s="29">
        <v>47</v>
      </c>
      <c r="F71" s="29">
        <v>71</v>
      </c>
      <c r="G71" s="29">
        <v>64</v>
      </c>
      <c r="H71" s="29">
        <v>43</v>
      </c>
      <c r="I71" s="29">
        <v>78</v>
      </c>
      <c r="J71" s="29">
        <v>66</v>
      </c>
      <c r="K71" s="29">
        <v>41</v>
      </c>
      <c r="L71" s="29">
        <v>78</v>
      </c>
      <c r="M71" s="29">
        <v>60</v>
      </c>
      <c r="N71" s="29">
        <v>57</v>
      </c>
      <c r="O71" s="29">
        <v>53</v>
      </c>
      <c r="P71" s="29">
        <f t="shared" si="12"/>
        <v>713</v>
      </c>
      <c r="Q71" s="27"/>
      <c r="R71" s="29"/>
      <c r="S71" s="29"/>
      <c r="T71" s="29"/>
      <c r="U71" s="29"/>
      <c r="V71" s="29"/>
      <c r="W71" s="29"/>
      <c r="X71" s="166">
        <v>925</v>
      </c>
      <c r="Y71" s="283">
        <v>867</v>
      </c>
      <c r="Z71" s="295">
        <v>841</v>
      </c>
      <c r="AA71" s="375">
        <f t="shared" si="10"/>
        <v>-0.15219976218787157</v>
      </c>
    </row>
    <row r="72" spans="2:27" ht="14.25" thickBot="1">
      <c r="B72" s="15"/>
      <c r="C72" s="13" t="s">
        <v>41</v>
      </c>
      <c r="D72" s="119">
        <v>8</v>
      </c>
      <c r="E72" s="29">
        <v>12</v>
      </c>
      <c r="F72" s="29">
        <v>0</v>
      </c>
      <c r="G72" s="29">
        <v>22</v>
      </c>
      <c r="H72" s="29">
        <v>8</v>
      </c>
      <c r="I72" s="29">
        <v>18</v>
      </c>
      <c r="J72" s="29">
        <v>12</v>
      </c>
      <c r="K72" s="29">
        <v>24</v>
      </c>
      <c r="L72" s="29">
        <v>0</v>
      </c>
      <c r="M72" s="29">
        <v>14</v>
      </c>
      <c r="N72" s="29">
        <v>0</v>
      </c>
      <c r="O72" s="29">
        <v>24</v>
      </c>
      <c r="P72" s="29">
        <f t="shared" si="12"/>
        <v>142</v>
      </c>
      <c r="Q72" s="27"/>
      <c r="R72" s="29"/>
      <c r="S72" s="29"/>
      <c r="T72" s="29"/>
      <c r="U72" s="29"/>
      <c r="V72" s="29"/>
      <c r="W72" s="29"/>
      <c r="X72" s="167">
        <v>346</v>
      </c>
      <c r="Y72" s="284">
        <v>205</v>
      </c>
      <c r="Z72" s="296">
        <v>233</v>
      </c>
      <c r="AA72" s="199">
        <f t="shared" si="10"/>
        <v>-0.3905579399141631</v>
      </c>
    </row>
    <row r="73" spans="2:27" ht="14.25" thickTop="1">
      <c r="B73" s="21"/>
      <c r="C73" s="120" t="s">
        <v>106</v>
      </c>
      <c r="D73" s="121">
        <v>48</v>
      </c>
      <c r="E73" s="24">
        <v>57</v>
      </c>
      <c r="F73" s="24">
        <v>48</v>
      </c>
      <c r="G73" s="24">
        <v>65</v>
      </c>
      <c r="H73" s="24">
        <v>47</v>
      </c>
      <c r="I73" s="24">
        <v>97</v>
      </c>
      <c r="J73" s="24">
        <v>64</v>
      </c>
      <c r="K73" s="24">
        <v>58</v>
      </c>
      <c r="L73" s="24">
        <v>79</v>
      </c>
      <c r="M73" s="24">
        <v>48</v>
      </c>
      <c r="N73" s="24">
        <v>83</v>
      </c>
      <c r="O73" s="24">
        <v>79</v>
      </c>
      <c r="P73" s="24">
        <f t="shared" si="12"/>
        <v>773</v>
      </c>
      <c r="Q73" s="22">
        <v>864</v>
      </c>
      <c r="R73" s="24">
        <v>1016</v>
      </c>
      <c r="S73" s="24">
        <v>1064</v>
      </c>
      <c r="T73" s="24">
        <v>1145</v>
      </c>
      <c r="U73" s="24">
        <v>1038</v>
      </c>
      <c r="V73" s="24">
        <v>1171</v>
      </c>
      <c r="W73" s="24">
        <v>1028</v>
      </c>
      <c r="X73" s="171">
        <v>908</v>
      </c>
      <c r="Y73" s="287">
        <v>868</v>
      </c>
      <c r="Z73" s="299">
        <v>853</v>
      </c>
      <c r="AA73" s="118">
        <f t="shared" si="10"/>
        <v>-0.09378663540445487</v>
      </c>
    </row>
    <row r="74" spans="2:27" ht="13.5">
      <c r="B74" s="10" t="s">
        <v>131</v>
      </c>
      <c r="C74" s="13" t="s">
        <v>108</v>
      </c>
      <c r="D74" s="119">
        <v>48</v>
      </c>
      <c r="E74" s="29">
        <v>57</v>
      </c>
      <c r="F74" s="29">
        <v>39</v>
      </c>
      <c r="G74" s="29">
        <v>38</v>
      </c>
      <c r="H74" s="29">
        <v>39</v>
      </c>
      <c r="I74" s="29">
        <v>43</v>
      </c>
      <c r="J74" s="29">
        <v>42</v>
      </c>
      <c r="K74" s="29">
        <v>48</v>
      </c>
      <c r="L74" s="29">
        <v>59</v>
      </c>
      <c r="M74" s="29">
        <v>44</v>
      </c>
      <c r="N74" s="29">
        <v>69</v>
      </c>
      <c r="O74" s="29">
        <v>41</v>
      </c>
      <c r="P74" s="29">
        <f t="shared" si="12"/>
        <v>567</v>
      </c>
      <c r="Q74" s="27"/>
      <c r="R74" s="29"/>
      <c r="S74" s="29"/>
      <c r="T74" s="29"/>
      <c r="U74" s="29"/>
      <c r="V74" s="29"/>
      <c r="W74" s="29"/>
      <c r="X74" s="166">
        <v>655</v>
      </c>
      <c r="Y74" s="283">
        <v>695</v>
      </c>
      <c r="Z74" s="295">
        <v>631</v>
      </c>
      <c r="AA74" s="375">
        <f t="shared" si="10"/>
        <v>-0.10142630744849446</v>
      </c>
    </row>
    <row r="75" spans="2:27" ht="14.25" thickBot="1">
      <c r="B75" s="15"/>
      <c r="C75" s="13" t="s">
        <v>41</v>
      </c>
      <c r="D75" s="119">
        <v>0</v>
      </c>
      <c r="E75" s="29">
        <v>0</v>
      </c>
      <c r="F75" s="29">
        <v>9</v>
      </c>
      <c r="G75" s="29">
        <v>27</v>
      </c>
      <c r="H75" s="29">
        <v>8</v>
      </c>
      <c r="I75" s="29">
        <v>54</v>
      </c>
      <c r="J75" s="29">
        <v>22</v>
      </c>
      <c r="K75" s="29">
        <v>10</v>
      </c>
      <c r="L75" s="29">
        <v>20</v>
      </c>
      <c r="M75" s="29">
        <v>4</v>
      </c>
      <c r="N75" s="29">
        <v>14</v>
      </c>
      <c r="O75" s="29">
        <v>38</v>
      </c>
      <c r="P75" s="29">
        <f t="shared" si="12"/>
        <v>206</v>
      </c>
      <c r="Q75" s="27"/>
      <c r="R75" s="29"/>
      <c r="S75" s="29"/>
      <c r="T75" s="29"/>
      <c r="U75" s="29"/>
      <c r="V75" s="29"/>
      <c r="W75" s="29"/>
      <c r="X75" s="167">
        <v>253</v>
      </c>
      <c r="Y75" s="284">
        <v>173</v>
      </c>
      <c r="Z75" s="296">
        <v>222</v>
      </c>
      <c r="AA75" s="199">
        <f t="shared" si="10"/>
        <v>-0.07207207207207207</v>
      </c>
    </row>
    <row r="76" spans="2:27" ht="14.25" thickTop="1">
      <c r="B76" s="21"/>
      <c r="C76" s="120" t="s">
        <v>106</v>
      </c>
      <c r="D76" s="121">
        <v>3</v>
      </c>
      <c r="E76" s="24">
        <v>4</v>
      </c>
      <c r="F76" s="24">
        <v>11</v>
      </c>
      <c r="G76" s="24">
        <v>3</v>
      </c>
      <c r="H76" s="24">
        <v>8</v>
      </c>
      <c r="I76" s="24">
        <v>8</v>
      </c>
      <c r="J76" s="24">
        <v>7</v>
      </c>
      <c r="K76" s="24">
        <v>4</v>
      </c>
      <c r="L76" s="24">
        <v>3</v>
      </c>
      <c r="M76" s="24">
        <v>12</v>
      </c>
      <c r="N76" s="24">
        <v>9</v>
      </c>
      <c r="O76" s="24">
        <v>5</v>
      </c>
      <c r="P76" s="24">
        <f t="shared" si="12"/>
        <v>77</v>
      </c>
      <c r="Q76" s="22">
        <v>175</v>
      </c>
      <c r="R76" s="24">
        <v>230</v>
      </c>
      <c r="S76" s="24">
        <v>236</v>
      </c>
      <c r="T76" s="24">
        <v>169</v>
      </c>
      <c r="U76" s="24">
        <v>189</v>
      </c>
      <c r="V76" s="24">
        <v>182</v>
      </c>
      <c r="W76" s="24">
        <v>124</v>
      </c>
      <c r="X76" s="171">
        <v>194</v>
      </c>
      <c r="Y76" s="287">
        <v>170</v>
      </c>
      <c r="Z76" s="299">
        <v>143</v>
      </c>
      <c r="AA76" s="118">
        <f t="shared" si="10"/>
        <v>-0.46153846153846156</v>
      </c>
    </row>
    <row r="77" spans="2:27" ht="13.5">
      <c r="B77" s="10" t="s">
        <v>132</v>
      </c>
      <c r="C77" s="13" t="s">
        <v>108</v>
      </c>
      <c r="D77" s="119">
        <v>3</v>
      </c>
      <c r="E77" s="29">
        <v>4</v>
      </c>
      <c r="F77" s="29">
        <v>11</v>
      </c>
      <c r="G77" s="29">
        <v>3</v>
      </c>
      <c r="H77" s="29">
        <v>8</v>
      </c>
      <c r="I77" s="29">
        <v>8</v>
      </c>
      <c r="J77" s="29">
        <v>7</v>
      </c>
      <c r="K77" s="29">
        <v>4</v>
      </c>
      <c r="L77" s="29">
        <v>3</v>
      </c>
      <c r="M77" s="29">
        <v>12</v>
      </c>
      <c r="N77" s="29">
        <v>9</v>
      </c>
      <c r="O77" s="29">
        <v>5</v>
      </c>
      <c r="P77" s="29">
        <f t="shared" si="12"/>
        <v>77</v>
      </c>
      <c r="Q77" s="27"/>
      <c r="R77" s="29"/>
      <c r="S77" s="29"/>
      <c r="T77" s="29"/>
      <c r="U77" s="29"/>
      <c r="V77" s="29"/>
      <c r="W77" s="29"/>
      <c r="X77" s="166">
        <v>108</v>
      </c>
      <c r="Y77" s="283">
        <v>128</v>
      </c>
      <c r="Z77" s="295">
        <v>119</v>
      </c>
      <c r="AA77" s="375">
        <f t="shared" si="10"/>
        <v>-0.35294117647058826</v>
      </c>
    </row>
    <row r="78" spans="2:27" ht="14.25" thickBot="1">
      <c r="B78" s="15"/>
      <c r="C78" s="13" t="s">
        <v>41</v>
      </c>
      <c r="D78" s="11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f t="shared" si="12"/>
        <v>0</v>
      </c>
      <c r="Q78" s="27"/>
      <c r="R78" s="29"/>
      <c r="S78" s="29"/>
      <c r="T78" s="29"/>
      <c r="U78" s="29"/>
      <c r="V78" s="29"/>
      <c r="W78" s="29"/>
      <c r="X78" s="167">
        <v>86</v>
      </c>
      <c r="Y78" s="284">
        <v>42</v>
      </c>
      <c r="Z78" s="296">
        <v>24</v>
      </c>
      <c r="AA78" s="199">
        <f>(P78-Z78)/Z78</f>
        <v>-1</v>
      </c>
    </row>
    <row r="79" spans="2:27" ht="14.25" thickTop="1">
      <c r="B79" s="21"/>
      <c r="C79" s="120" t="s">
        <v>106</v>
      </c>
      <c r="D79" s="121">
        <v>55</v>
      </c>
      <c r="E79" s="24">
        <v>65</v>
      </c>
      <c r="F79" s="24">
        <v>40</v>
      </c>
      <c r="G79" s="24">
        <v>52</v>
      </c>
      <c r="H79" s="24">
        <v>97</v>
      </c>
      <c r="I79" s="24">
        <v>65</v>
      </c>
      <c r="J79" s="24">
        <v>71</v>
      </c>
      <c r="K79" s="24">
        <v>103</v>
      </c>
      <c r="L79" s="24">
        <v>59</v>
      </c>
      <c r="M79" s="24">
        <v>165</v>
      </c>
      <c r="N79" s="24">
        <v>71</v>
      </c>
      <c r="O79" s="24">
        <v>104</v>
      </c>
      <c r="P79" s="24">
        <f t="shared" si="12"/>
        <v>947</v>
      </c>
      <c r="Q79" s="22">
        <v>1451</v>
      </c>
      <c r="R79" s="24">
        <v>1068</v>
      </c>
      <c r="S79" s="24">
        <v>1037</v>
      </c>
      <c r="T79" s="24">
        <v>1062</v>
      </c>
      <c r="U79" s="24">
        <v>1065</v>
      </c>
      <c r="V79" s="24">
        <v>1198</v>
      </c>
      <c r="W79" s="24">
        <v>1209</v>
      </c>
      <c r="X79" s="171">
        <v>935</v>
      </c>
      <c r="Y79" s="287">
        <v>912</v>
      </c>
      <c r="Z79" s="299">
        <v>794</v>
      </c>
      <c r="AA79" s="118">
        <f>(P79-Z79)/Z79</f>
        <v>0.19269521410579346</v>
      </c>
    </row>
    <row r="80" spans="2:27" ht="13.5">
      <c r="B80" s="10" t="s">
        <v>133</v>
      </c>
      <c r="C80" s="13" t="s">
        <v>108</v>
      </c>
      <c r="D80" s="119">
        <v>55</v>
      </c>
      <c r="E80" s="29">
        <v>60</v>
      </c>
      <c r="F80" s="29">
        <v>40</v>
      </c>
      <c r="G80" s="29">
        <v>42</v>
      </c>
      <c r="H80" s="29">
        <v>55</v>
      </c>
      <c r="I80" s="29">
        <v>61</v>
      </c>
      <c r="J80" s="29">
        <v>53</v>
      </c>
      <c r="K80" s="29">
        <v>61</v>
      </c>
      <c r="L80" s="29">
        <v>40</v>
      </c>
      <c r="M80" s="29">
        <v>45</v>
      </c>
      <c r="N80" s="29">
        <v>48</v>
      </c>
      <c r="O80" s="29">
        <v>28</v>
      </c>
      <c r="P80" s="29">
        <f t="shared" si="12"/>
        <v>588</v>
      </c>
      <c r="Q80" s="27"/>
      <c r="R80" s="29"/>
      <c r="S80" s="29"/>
      <c r="T80" s="29"/>
      <c r="U80" s="29"/>
      <c r="V80" s="29"/>
      <c r="W80" s="17"/>
      <c r="X80" s="172">
        <v>746</v>
      </c>
      <c r="Y80" s="290">
        <v>737</v>
      </c>
      <c r="Z80" s="302">
        <v>655</v>
      </c>
      <c r="AA80" s="375">
        <f>(P80-Z80)/Z80</f>
        <v>-0.10229007633587786</v>
      </c>
    </row>
    <row r="81" spans="2:27" ht="14.25" thickBot="1">
      <c r="B81" s="128"/>
      <c r="C81" s="129" t="s">
        <v>41</v>
      </c>
      <c r="D81" s="130">
        <v>0</v>
      </c>
      <c r="E81" s="131">
        <v>5</v>
      </c>
      <c r="F81" s="131">
        <v>0</v>
      </c>
      <c r="G81" s="131">
        <v>10</v>
      </c>
      <c r="H81" s="131">
        <v>42</v>
      </c>
      <c r="I81" s="131">
        <v>4</v>
      </c>
      <c r="J81" s="131">
        <v>18</v>
      </c>
      <c r="K81" s="131">
        <v>42</v>
      </c>
      <c r="L81" s="131">
        <v>19</v>
      </c>
      <c r="M81" s="131">
        <v>120</v>
      </c>
      <c r="N81" s="131">
        <v>23</v>
      </c>
      <c r="O81" s="131">
        <v>76</v>
      </c>
      <c r="P81" s="131">
        <f t="shared" si="12"/>
        <v>359</v>
      </c>
      <c r="Q81" s="132"/>
      <c r="R81" s="131"/>
      <c r="S81" s="131"/>
      <c r="T81" s="131"/>
      <c r="U81" s="131"/>
      <c r="V81" s="131"/>
      <c r="W81" s="133"/>
      <c r="X81" s="173">
        <v>189</v>
      </c>
      <c r="Y81" s="291">
        <v>175</v>
      </c>
      <c r="Z81" s="303">
        <v>139</v>
      </c>
      <c r="AA81" s="376">
        <f>(P81-Z81)/Z81</f>
        <v>1.5827338129496402</v>
      </c>
    </row>
    <row r="82" spans="2:7" ht="14.25" thickTop="1">
      <c r="B82" s="134"/>
      <c r="C82" s="134"/>
      <c r="G82" s="135"/>
    </row>
  </sheetData>
  <mergeCells count="1">
    <mergeCell ref="B2:C2"/>
  </mergeCells>
  <printOptions/>
  <pageMargins left="0.2" right="0.2" top="0.7086614173228347" bottom="0.28" header="0.5118110236220472" footer="0.5118110236220472"/>
  <pageSetup orientation="landscape" paperSize="9" scale="80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11.25390625" defaultRowHeight="14.25" customHeight="1"/>
  <sheetData/>
  <printOptions/>
  <pageMargins left="0.46" right="0.7874015748031497" top="0.984251968503937" bottom="0.984251968503937" header="0.5118110236220472" footer="0.5118110236220472"/>
  <pageSetup orientation="landscape" paperSize="9" scale="120" r:id="rId2"/>
  <rowBreaks count="3" manualBreakCount="3">
    <brk id="27" max="9" man="1"/>
    <brk id="54" max="9" man="1"/>
    <brk id="8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ＦＩＬＥ\新設着工\着工戸数年集計.jsd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C-Juutaku09</cp:lastModifiedBy>
  <cp:lastPrinted>2002-02-18T06:25:35Z</cp:lastPrinted>
  <dcterms:created xsi:type="dcterms:W3CDTF">1999-04-01T01:43:36Z</dcterms:created>
  <dcterms:modified xsi:type="dcterms:W3CDTF">1999-02-24T00:52:54Z</dcterms:modified>
  <cp:category/>
  <cp:version/>
  <cp:contentType/>
  <cp:contentStatus/>
  <cp:revision>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