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50" windowWidth="14370" windowHeight="7395" activeTab="0"/>
  </bookViews>
  <sheets>
    <sheet name="２２有害捕獲" sheetId="1" r:id="rId1"/>
    <sheet name="年度別" sheetId="2" r:id="rId2"/>
  </sheets>
  <definedNames>
    <definedName name="_xlnm.Print_Area" localSheetId="0">'２２有害捕獲'!$A$1:$S$42</definedName>
  </definedNames>
  <calcPr fullCalcOnLoad="1"/>
</workbook>
</file>

<file path=xl/sharedStrings.xml><?xml version="1.0" encoding="utf-8"?>
<sst xmlns="http://schemas.openxmlformats.org/spreadsheetml/2006/main" count="156" uniqueCount="106">
  <si>
    <t>キジバト</t>
  </si>
  <si>
    <t>ムクドリ</t>
  </si>
  <si>
    <t>ドバト</t>
  </si>
  <si>
    <t>クマ</t>
  </si>
  <si>
    <t>タヌキ</t>
  </si>
  <si>
    <t>キツネ</t>
  </si>
  <si>
    <t>オスジカ</t>
  </si>
  <si>
    <t>メスジカ</t>
  </si>
  <si>
    <t>サル</t>
  </si>
  <si>
    <t>ヒヨドリ</t>
  </si>
  <si>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</si>
  <si>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</si>
  <si>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</si>
  <si>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</si>
  <si>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</si>
  <si>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</si>
  <si>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</si>
  <si>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</si>
  <si>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</si>
  <si>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</si>
  <si>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</si>
  <si>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</si>
  <si>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</si>
  <si>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</si>
  <si>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</si>
  <si>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</si>
  <si>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</si>
  <si>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</si>
  <si>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</si>
  <si>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</si>
  <si>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</si>
  <si>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</si>
  <si>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</si>
  <si>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</si>
  <si>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</si>
  <si>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</si>
  <si>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</si>
  <si>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</si>
  <si>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</si>
  <si>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</si>
  <si>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</si>
  <si>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</si>
  <si>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</si>
  <si>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</si>
  <si>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</si>
  <si>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</si>
  <si>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</si>
  <si>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</si>
  <si>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</si>
  <si>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</si>
  <si>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</si>
  <si>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</si>
  <si>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</si>
  <si>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</si>
  <si>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</si>
  <si>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</si>
  <si>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</si>
  <si>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</si>
  <si>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</si>
  <si>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</si>
  <si>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</si>
  <si>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イノシシ</t>
  </si>
  <si>
    <t>平成１７年</t>
  </si>
  <si>
    <t>平成１７年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</si>
  <si>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</si>
  <si>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</si>
  <si>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</si>
  <si>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</si>
  <si>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</si>
  <si>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</si>
  <si>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</si>
  <si>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</si>
  <si>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</si>
  <si>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</si>
  <si>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</si>
  <si>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</si>
  <si>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</si>
  <si>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</si>
  <si>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</si>
  <si>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アナグマ</t>
  </si>
  <si>
    <t>アライグマ</t>
  </si>
  <si>
    <t>合    計</t>
  </si>
  <si>
    <t>平成１８年</t>
  </si>
  <si>
    <t>平成１８年</t>
  </si>
  <si>
    <t>カモシカ</t>
  </si>
  <si>
    <t>平成１９年</t>
  </si>
  <si>
    <t>平成１９年</t>
  </si>
  <si>
    <t>渋　　川</t>
  </si>
  <si>
    <t>イタチ</t>
  </si>
  <si>
    <t>平成２０年</t>
  </si>
  <si>
    <t>捕獲許可数</t>
  </si>
  <si>
    <t>捕獲数</t>
  </si>
  <si>
    <t>（３）　鳥獣合計</t>
  </si>
  <si>
    <t>平成２０年</t>
  </si>
  <si>
    <t>参考７　　年度別有害鳥獣捕獲による鳥獣捕獲数</t>
  </si>
  <si>
    <t>西　　部</t>
  </si>
  <si>
    <t>事務所</t>
  </si>
  <si>
    <t>平成２１年</t>
  </si>
  <si>
    <t>平成２１年</t>
  </si>
  <si>
    <t>アナグマ</t>
  </si>
  <si>
    <t>アライグマ</t>
  </si>
  <si>
    <t>その他</t>
  </si>
  <si>
    <t>平成２２年</t>
  </si>
  <si>
    <t>平成２２年</t>
  </si>
  <si>
    <t>１２　特別許可（有害捕獲・個体数調整）による鳥獣捕獲に関する事項（H22）</t>
  </si>
  <si>
    <t>※吾妻環境森林事務所のカモシカについて、H21年度の捕獲許可は許可期間が年度をまたいでおり、許可頭数ののうち1頭はH22年度になってから捕獲したため、H22の許可頭数より捕獲数が多くなっている。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</si>
</sst>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 shrinkToFit="1"/>
    </xf>
    <xf numFmtId="178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1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 shrinkToFit="1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 shrinkToFit="1"/>
    </xf>
    <xf numFmtId="178" fontId="0" fillId="0" borderId="21" xfId="0" applyNumberForma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32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33" borderId="32" xfId="0" applyNumberForma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R4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46" customWidth="1"/>
  </cols>
  <sheetData>
    <row r="1" spans="1:17" ht="19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92</v>
      </c>
      <c r="Q2" s="2"/>
    </row>
    <row r="3" spans="1:18" ht="19.5" customHeight="1">
      <c r="A3" s="60" t="s">
        <v>96</v>
      </c>
      <c r="B3" s="62" t="s">
        <v>68</v>
      </c>
      <c r="C3" s="64" t="s">
        <v>71</v>
      </c>
      <c r="D3" s="66" t="s">
        <v>70</v>
      </c>
      <c r="E3" s="67"/>
      <c r="F3" s="67"/>
      <c r="G3" s="67"/>
      <c r="H3" s="67"/>
      <c r="I3" s="67"/>
      <c r="J3" s="67"/>
      <c r="K3" s="67"/>
      <c r="L3" s="67"/>
      <c r="M3" s="68"/>
      <c r="N3" s="49"/>
      <c r="O3" s="57"/>
      <c r="P3" s="60" t="s">
        <v>64</v>
      </c>
      <c r="Q3" s="62" t="s">
        <v>68</v>
      </c>
      <c r="R3" s="50" t="s">
        <v>90</v>
      </c>
    </row>
    <row r="4" spans="1:18" ht="19.5" customHeight="1">
      <c r="A4" s="61"/>
      <c r="B4" s="63"/>
      <c r="C4" s="65"/>
      <c r="D4" s="5" t="s">
        <v>72</v>
      </c>
      <c r="E4" s="5" t="s">
        <v>1</v>
      </c>
      <c r="F4" s="5" t="s">
        <v>0</v>
      </c>
      <c r="G4" s="5" t="s">
        <v>12</v>
      </c>
      <c r="H4" s="5" t="s">
        <v>13</v>
      </c>
      <c r="I4" s="5" t="s">
        <v>2</v>
      </c>
      <c r="J4" s="16" t="s">
        <v>9</v>
      </c>
      <c r="K4" s="17" t="s">
        <v>14</v>
      </c>
      <c r="L4" s="17"/>
      <c r="M4" s="12" t="s">
        <v>73</v>
      </c>
      <c r="N4" s="55"/>
      <c r="O4" s="58"/>
      <c r="P4" s="61"/>
      <c r="Q4" s="63"/>
      <c r="R4" s="51" t="s">
        <v>91</v>
      </c>
    </row>
    <row r="5" spans="1:18" ht="19.5" customHeight="1">
      <c r="A5" s="69" t="s">
        <v>87</v>
      </c>
      <c r="B5" s="71">
        <f>51+1</f>
        <v>52</v>
      </c>
      <c r="C5" s="73">
        <v>6</v>
      </c>
      <c r="D5" s="6">
        <v>200</v>
      </c>
      <c r="E5" s="6">
        <v>500</v>
      </c>
      <c r="F5" s="6">
        <v>260</v>
      </c>
      <c r="G5" s="6">
        <v>3234</v>
      </c>
      <c r="H5" s="6">
        <v>800</v>
      </c>
      <c r="I5" s="6">
        <v>740</v>
      </c>
      <c r="J5" s="6">
        <v>200</v>
      </c>
      <c r="K5" s="6">
        <v>30</v>
      </c>
      <c r="L5" s="6"/>
      <c r="M5" s="7">
        <f aca="true" t="shared" si="0" ref="M5:M20">SUM(D5:L5)</f>
        <v>5964</v>
      </c>
      <c r="N5" s="55"/>
      <c r="O5" s="58"/>
      <c r="P5" s="69" t="s">
        <v>87</v>
      </c>
      <c r="Q5" s="71">
        <f>B5+B26</f>
        <v>212</v>
      </c>
      <c r="R5" s="7">
        <f aca="true" t="shared" si="1" ref="R5:R20">M5+R26</f>
        <v>8442</v>
      </c>
    </row>
    <row r="6" spans="1:18" ht="19.5" customHeight="1">
      <c r="A6" s="70"/>
      <c r="B6" s="72"/>
      <c r="C6" s="74"/>
      <c r="D6" s="9">
        <v>43</v>
      </c>
      <c r="E6" s="9">
        <v>89</v>
      </c>
      <c r="F6" s="9">
        <v>9</v>
      </c>
      <c r="G6" s="9">
        <v>656</v>
      </c>
      <c r="H6" s="9">
        <v>631</v>
      </c>
      <c r="I6" s="9">
        <v>274</v>
      </c>
      <c r="J6" s="9">
        <v>128</v>
      </c>
      <c r="K6" s="9">
        <v>24</v>
      </c>
      <c r="L6" s="9"/>
      <c r="M6" s="10">
        <f t="shared" si="0"/>
        <v>1854</v>
      </c>
      <c r="N6" s="55"/>
      <c r="O6" s="58"/>
      <c r="P6" s="70"/>
      <c r="Q6" s="72"/>
      <c r="R6" s="10">
        <f t="shared" si="1"/>
        <v>2387</v>
      </c>
    </row>
    <row r="7" spans="1:18" ht="19.5" customHeight="1">
      <c r="A7" s="69" t="s">
        <v>95</v>
      </c>
      <c r="B7" s="71">
        <f>58+3</f>
        <v>61</v>
      </c>
      <c r="C7" s="73">
        <v>2</v>
      </c>
      <c r="D7" s="6">
        <v>100</v>
      </c>
      <c r="E7" s="6">
        <v>300</v>
      </c>
      <c r="F7" s="6">
        <v>410</v>
      </c>
      <c r="G7" s="6">
        <v>5620</v>
      </c>
      <c r="H7" s="6">
        <v>1300</v>
      </c>
      <c r="I7" s="6">
        <v>570</v>
      </c>
      <c r="J7" s="6">
        <v>350</v>
      </c>
      <c r="K7" s="6">
        <v>280</v>
      </c>
      <c r="L7" s="6"/>
      <c r="M7" s="7">
        <f t="shared" si="0"/>
        <v>8930</v>
      </c>
      <c r="N7" s="55"/>
      <c r="O7" s="58"/>
      <c r="P7" s="69" t="s">
        <v>95</v>
      </c>
      <c r="Q7" s="71">
        <f>B7+B28</f>
        <v>325</v>
      </c>
      <c r="R7" s="7">
        <f t="shared" si="1"/>
        <v>13230</v>
      </c>
    </row>
    <row r="8" spans="1:18" ht="19.5" customHeight="1">
      <c r="A8" s="70"/>
      <c r="B8" s="72"/>
      <c r="C8" s="74"/>
      <c r="D8" s="9">
        <v>20</v>
      </c>
      <c r="E8" s="9">
        <v>0</v>
      </c>
      <c r="F8" s="9">
        <v>101</v>
      </c>
      <c r="G8" s="9">
        <v>681</v>
      </c>
      <c r="H8" s="9">
        <v>253</v>
      </c>
      <c r="I8" s="9">
        <v>103</v>
      </c>
      <c r="J8" s="9">
        <v>3</v>
      </c>
      <c r="K8" s="9">
        <v>23</v>
      </c>
      <c r="L8" s="9"/>
      <c r="M8" s="10">
        <f t="shared" si="0"/>
        <v>1184</v>
      </c>
      <c r="N8" s="55"/>
      <c r="O8" s="58"/>
      <c r="P8" s="70"/>
      <c r="Q8" s="72"/>
      <c r="R8" s="10">
        <f t="shared" si="1"/>
        <v>2481</v>
      </c>
    </row>
    <row r="9" spans="1:18" ht="19.5" customHeight="1">
      <c r="A9" s="69" t="s">
        <v>74</v>
      </c>
      <c r="B9" s="71">
        <f>6+5</f>
        <v>11</v>
      </c>
      <c r="C9" s="73">
        <v>2</v>
      </c>
      <c r="D9" s="6">
        <v>0</v>
      </c>
      <c r="E9" s="6">
        <v>0</v>
      </c>
      <c r="F9" s="6">
        <v>0</v>
      </c>
      <c r="G9" s="6">
        <v>480</v>
      </c>
      <c r="H9" s="6">
        <v>0</v>
      </c>
      <c r="I9" s="6">
        <v>0</v>
      </c>
      <c r="J9" s="6">
        <v>0</v>
      </c>
      <c r="K9" s="6">
        <v>130</v>
      </c>
      <c r="L9" s="6"/>
      <c r="M9" s="7">
        <f t="shared" si="0"/>
        <v>610</v>
      </c>
      <c r="N9" s="55"/>
      <c r="O9" s="58"/>
      <c r="P9" s="69" t="s">
        <v>74</v>
      </c>
      <c r="Q9" s="71">
        <f>B9+B30</f>
        <v>62</v>
      </c>
      <c r="R9" s="7">
        <f t="shared" si="1"/>
        <v>907</v>
      </c>
    </row>
    <row r="10" spans="1:18" ht="19.5" customHeight="1">
      <c r="A10" s="70"/>
      <c r="B10" s="72"/>
      <c r="C10" s="74"/>
      <c r="D10" s="9">
        <v>0</v>
      </c>
      <c r="E10" s="9">
        <v>0</v>
      </c>
      <c r="F10" s="9">
        <v>0</v>
      </c>
      <c r="G10" s="9">
        <v>19</v>
      </c>
      <c r="H10" s="9">
        <v>0</v>
      </c>
      <c r="I10" s="9">
        <v>0</v>
      </c>
      <c r="J10" s="9">
        <v>0</v>
      </c>
      <c r="K10" s="9">
        <v>57</v>
      </c>
      <c r="L10" s="9"/>
      <c r="M10" s="10">
        <f t="shared" si="0"/>
        <v>76</v>
      </c>
      <c r="N10" s="55"/>
      <c r="O10" s="58"/>
      <c r="P10" s="70"/>
      <c r="Q10" s="72"/>
      <c r="R10" s="10">
        <f t="shared" si="1"/>
        <v>197</v>
      </c>
    </row>
    <row r="11" spans="1:18" ht="19.5" customHeight="1">
      <c r="A11" s="69" t="s">
        <v>75</v>
      </c>
      <c r="B11" s="71">
        <f>20+0</f>
        <v>20</v>
      </c>
      <c r="C11" s="73">
        <v>3</v>
      </c>
      <c r="D11" s="6">
        <v>0</v>
      </c>
      <c r="E11" s="6">
        <v>0</v>
      </c>
      <c r="F11" s="6">
        <v>0</v>
      </c>
      <c r="G11" s="6">
        <v>1470</v>
      </c>
      <c r="H11" s="6">
        <v>0</v>
      </c>
      <c r="I11" s="6">
        <v>0</v>
      </c>
      <c r="J11" s="6">
        <v>0</v>
      </c>
      <c r="K11" s="6">
        <v>0</v>
      </c>
      <c r="L11" s="6"/>
      <c r="M11" s="7">
        <f t="shared" si="0"/>
        <v>1470</v>
      </c>
      <c r="N11" s="55"/>
      <c r="O11" s="58"/>
      <c r="P11" s="69" t="s">
        <v>75</v>
      </c>
      <c r="Q11" s="71">
        <f>B11+B32</f>
        <v>142</v>
      </c>
      <c r="R11" s="7">
        <f t="shared" si="1"/>
        <v>5173</v>
      </c>
    </row>
    <row r="12" spans="1:18" ht="19.5" customHeight="1">
      <c r="A12" s="70"/>
      <c r="B12" s="72"/>
      <c r="C12" s="74"/>
      <c r="D12" s="9">
        <v>0</v>
      </c>
      <c r="E12" s="9">
        <v>0</v>
      </c>
      <c r="F12" s="9">
        <v>0</v>
      </c>
      <c r="G12" s="9">
        <v>209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209</v>
      </c>
      <c r="N12" s="55"/>
      <c r="O12" s="58"/>
      <c r="P12" s="70"/>
      <c r="Q12" s="72"/>
      <c r="R12" s="10">
        <f t="shared" si="1"/>
        <v>1005</v>
      </c>
    </row>
    <row r="13" spans="1:18" s="46" customFormat="1" ht="19.5" customHeight="1">
      <c r="A13" s="69" t="s">
        <v>65</v>
      </c>
      <c r="B13" s="75">
        <v>22</v>
      </c>
      <c r="C13" s="73">
        <v>3</v>
      </c>
      <c r="D13" s="6">
        <v>0</v>
      </c>
      <c r="E13" s="6">
        <v>0</v>
      </c>
      <c r="F13" s="6">
        <v>700</v>
      </c>
      <c r="G13" s="6">
        <v>700</v>
      </c>
      <c r="H13" s="6">
        <v>700</v>
      </c>
      <c r="I13" s="6">
        <v>650</v>
      </c>
      <c r="J13" s="6">
        <v>0</v>
      </c>
      <c r="K13" s="6">
        <v>20</v>
      </c>
      <c r="L13" s="6"/>
      <c r="M13" s="7">
        <f t="shared" si="0"/>
        <v>2770</v>
      </c>
      <c r="N13" s="56"/>
      <c r="O13" s="59"/>
      <c r="P13" s="69" t="s">
        <v>65</v>
      </c>
      <c r="Q13" s="71">
        <f>B13+B34</f>
        <v>308</v>
      </c>
      <c r="R13" s="7">
        <f t="shared" si="1"/>
        <v>6359</v>
      </c>
    </row>
    <row r="14" spans="1:18" s="46" customFormat="1" ht="19.5" customHeight="1">
      <c r="A14" s="70"/>
      <c r="B14" s="76"/>
      <c r="C14" s="74"/>
      <c r="D14" s="9">
        <v>0</v>
      </c>
      <c r="E14" s="9">
        <v>0</v>
      </c>
      <c r="F14" s="9">
        <v>121</v>
      </c>
      <c r="G14" s="9">
        <v>135</v>
      </c>
      <c r="H14" s="9">
        <v>49</v>
      </c>
      <c r="I14" s="9">
        <v>7</v>
      </c>
      <c r="J14" s="9">
        <v>0</v>
      </c>
      <c r="K14" s="9">
        <v>9</v>
      </c>
      <c r="L14" s="9"/>
      <c r="M14" s="10">
        <f t="shared" si="0"/>
        <v>321</v>
      </c>
      <c r="N14" s="56"/>
      <c r="O14" s="59"/>
      <c r="P14" s="70"/>
      <c r="Q14" s="72"/>
      <c r="R14" s="10">
        <f t="shared" si="1"/>
        <v>1582</v>
      </c>
    </row>
    <row r="15" spans="1:18" ht="19.5" customHeight="1">
      <c r="A15" s="69" t="s">
        <v>66</v>
      </c>
      <c r="B15" s="71">
        <v>17</v>
      </c>
      <c r="C15" s="73">
        <v>5</v>
      </c>
      <c r="D15" s="6">
        <v>30</v>
      </c>
      <c r="E15" s="6">
        <v>0</v>
      </c>
      <c r="F15" s="6">
        <v>50</v>
      </c>
      <c r="G15" s="6">
        <v>480</v>
      </c>
      <c r="H15" s="6">
        <v>0</v>
      </c>
      <c r="I15" s="6">
        <v>0</v>
      </c>
      <c r="J15" s="6">
        <v>0</v>
      </c>
      <c r="K15" s="6">
        <v>0</v>
      </c>
      <c r="L15" s="6"/>
      <c r="M15" s="7">
        <f t="shared" si="0"/>
        <v>560</v>
      </c>
      <c r="P15" s="69" t="s">
        <v>66</v>
      </c>
      <c r="Q15" s="71">
        <f>B15+B36</f>
        <v>195</v>
      </c>
      <c r="R15" s="7">
        <f t="shared" si="1"/>
        <v>3636</v>
      </c>
    </row>
    <row r="16" spans="1:18" ht="19.5" customHeight="1">
      <c r="A16" s="70"/>
      <c r="B16" s="72"/>
      <c r="C16" s="74"/>
      <c r="D16" s="9">
        <v>0</v>
      </c>
      <c r="E16" s="9">
        <v>0</v>
      </c>
      <c r="F16" s="9">
        <v>0</v>
      </c>
      <c r="G16" s="9">
        <v>7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7</v>
      </c>
      <c r="P16" s="70"/>
      <c r="Q16" s="72"/>
      <c r="R16" s="10">
        <f t="shared" si="1"/>
        <v>807</v>
      </c>
    </row>
    <row r="17" spans="1:18" ht="19.5" customHeight="1">
      <c r="A17" s="69" t="s">
        <v>76</v>
      </c>
      <c r="B17" s="71">
        <f>74+8</f>
        <v>82</v>
      </c>
      <c r="C17" s="73">
        <v>9</v>
      </c>
      <c r="D17" s="6">
        <v>550</v>
      </c>
      <c r="E17" s="6">
        <v>50</v>
      </c>
      <c r="F17" s="6">
        <v>300</v>
      </c>
      <c r="G17" s="6">
        <v>7053</v>
      </c>
      <c r="H17" s="6">
        <v>3250</v>
      </c>
      <c r="I17" s="6">
        <v>1190</v>
      </c>
      <c r="J17" s="6">
        <v>200</v>
      </c>
      <c r="K17" s="6">
        <v>240</v>
      </c>
      <c r="L17" s="6"/>
      <c r="M17" s="7">
        <f t="shared" si="0"/>
        <v>12833</v>
      </c>
      <c r="P17" s="69" t="s">
        <v>76</v>
      </c>
      <c r="Q17" s="71">
        <f>B17+B38</f>
        <v>198</v>
      </c>
      <c r="R17" s="7">
        <f t="shared" si="1"/>
        <v>16701</v>
      </c>
    </row>
    <row r="18" spans="1:18" ht="19.5" customHeight="1">
      <c r="A18" s="70"/>
      <c r="B18" s="72"/>
      <c r="C18" s="74"/>
      <c r="D18" s="9">
        <v>254</v>
      </c>
      <c r="E18" s="9">
        <v>0</v>
      </c>
      <c r="F18" s="9">
        <v>52</v>
      </c>
      <c r="G18" s="9">
        <v>1733</v>
      </c>
      <c r="H18" s="9">
        <v>648</v>
      </c>
      <c r="I18" s="9">
        <v>404</v>
      </c>
      <c r="J18" s="9">
        <v>0</v>
      </c>
      <c r="K18" s="9">
        <v>0</v>
      </c>
      <c r="L18" s="9"/>
      <c r="M18" s="10">
        <f t="shared" si="0"/>
        <v>3091</v>
      </c>
      <c r="P18" s="70"/>
      <c r="Q18" s="72"/>
      <c r="R18" s="10">
        <f t="shared" si="1"/>
        <v>4308</v>
      </c>
    </row>
    <row r="19" spans="1:18" ht="19.5" customHeight="1">
      <c r="A19" s="69" t="s">
        <v>77</v>
      </c>
      <c r="B19" s="77">
        <f>SUM(B5:B18)</f>
        <v>265</v>
      </c>
      <c r="C19" s="77">
        <f>SUM(C5:C18)</f>
        <v>30</v>
      </c>
      <c r="D19" s="7">
        <f>D5+D7+D9+D11+D13+D15+D17</f>
        <v>880</v>
      </c>
      <c r="E19" s="7">
        <f aca="true" t="shared" si="2" ref="E19:K20">E5+E7+E9+E11+E13+E15+E17</f>
        <v>850</v>
      </c>
      <c r="F19" s="7">
        <f t="shared" si="2"/>
        <v>1720</v>
      </c>
      <c r="G19" s="7">
        <f t="shared" si="2"/>
        <v>19037</v>
      </c>
      <c r="H19" s="7">
        <f t="shared" si="2"/>
        <v>6050</v>
      </c>
      <c r="I19" s="7">
        <f t="shared" si="2"/>
        <v>3150</v>
      </c>
      <c r="J19" s="7">
        <f t="shared" si="2"/>
        <v>750</v>
      </c>
      <c r="K19" s="7">
        <f t="shared" si="2"/>
        <v>700</v>
      </c>
      <c r="L19" s="7"/>
      <c r="M19" s="7">
        <f t="shared" si="0"/>
        <v>33137</v>
      </c>
      <c r="P19" s="69" t="s">
        <v>77</v>
      </c>
      <c r="Q19" s="77">
        <f>B19+B40</f>
        <v>1442</v>
      </c>
      <c r="R19" s="7">
        <f t="shared" si="1"/>
        <v>54448</v>
      </c>
    </row>
    <row r="20" spans="1:18" ht="19.5" customHeight="1">
      <c r="A20" s="70"/>
      <c r="B20" s="78"/>
      <c r="C20" s="78"/>
      <c r="D20" s="8">
        <f>D6+D8+D10+D12+D14+D16+D18</f>
        <v>317</v>
      </c>
      <c r="E20" s="8">
        <f t="shared" si="2"/>
        <v>89</v>
      </c>
      <c r="F20" s="8">
        <f t="shared" si="2"/>
        <v>283</v>
      </c>
      <c r="G20" s="8">
        <f t="shared" si="2"/>
        <v>3440</v>
      </c>
      <c r="H20" s="8">
        <f t="shared" si="2"/>
        <v>1581</v>
      </c>
      <c r="I20" s="8">
        <f t="shared" si="2"/>
        <v>788</v>
      </c>
      <c r="J20" s="8">
        <f t="shared" si="2"/>
        <v>131</v>
      </c>
      <c r="K20" s="8">
        <f t="shared" si="2"/>
        <v>113</v>
      </c>
      <c r="L20" s="8"/>
      <c r="M20" s="8">
        <f t="shared" si="0"/>
        <v>6742</v>
      </c>
      <c r="P20" s="70"/>
      <c r="Q20" s="78"/>
      <c r="R20" s="8">
        <f t="shared" si="1"/>
        <v>12767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78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60" t="s">
        <v>96</v>
      </c>
      <c r="B24" s="62" t="s">
        <v>68</v>
      </c>
      <c r="C24" s="3" t="s">
        <v>69</v>
      </c>
      <c r="D24" s="66" t="s">
        <v>70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spans="1:18" ht="19.5" customHeight="1">
      <c r="A25" s="61"/>
      <c r="B25" s="63"/>
      <c r="C25" s="5" t="s">
        <v>71</v>
      </c>
      <c r="D25" s="5" t="s">
        <v>3</v>
      </c>
      <c r="E25" s="5" t="s">
        <v>5</v>
      </c>
      <c r="F25" s="5" t="s">
        <v>4</v>
      </c>
      <c r="G25" s="5" t="s">
        <v>88</v>
      </c>
      <c r="H25" s="5" t="s">
        <v>6</v>
      </c>
      <c r="I25" s="5" t="s">
        <v>7</v>
      </c>
      <c r="J25" s="5" t="s">
        <v>8</v>
      </c>
      <c r="K25" s="5" t="s">
        <v>79</v>
      </c>
      <c r="L25" s="48" t="s">
        <v>61</v>
      </c>
      <c r="M25" s="48" t="s">
        <v>39</v>
      </c>
      <c r="N25" s="48" t="s">
        <v>60</v>
      </c>
      <c r="O25" s="5" t="s">
        <v>80</v>
      </c>
      <c r="P25" s="5" t="s">
        <v>84</v>
      </c>
      <c r="Q25" s="5" t="s">
        <v>101</v>
      </c>
      <c r="R25" s="12" t="s">
        <v>73</v>
      </c>
    </row>
    <row r="26" spans="1:18" ht="19.5" customHeight="1">
      <c r="A26" s="69" t="s">
        <v>87</v>
      </c>
      <c r="B26" s="77">
        <f>153+5+2</f>
        <v>160</v>
      </c>
      <c r="C26" s="73">
        <v>5</v>
      </c>
      <c r="D26" s="6">
        <f>34+4</f>
        <v>38</v>
      </c>
      <c r="E26" s="6">
        <v>0</v>
      </c>
      <c r="F26" s="6">
        <v>51</v>
      </c>
      <c r="G26" s="6">
        <v>0</v>
      </c>
      <c r="H26" s="80">
        <f>632+180</f>
        <v>812</v>
      </c>
      <c r="I26" s="81"/>
      <c r="J26" s="6">
        <v>27</v>
      </c>
      <c r="K26" s="6">
        <v>0</v>
      </c>
      <c r="L26" s="6">
        <v>1080</v>
      </c>
      <c r="M26" s="6">
        <v>230</v>
      </c>
      <c r="N26" s="6">
        <v>200</v>
      </c>
      <c r="O26" s="6">
        <v>40</v>
      </c>
      <c r="P26" s="6">
        <v>0</v>
      </c>
      <c r="Q26" s="6">
        <v>0</v>
      </c>
      <c r="R26" s="7">
        <f aca="true" t="shared" si="3" ref="R26:R41">SUM(D26:Q26)</f>
        <v>2478</v>
      </c>
    </row>
    <row r="27" spans="1:18" ht="19.5" customHeight="1">
      <c r="A27" s="70"/>
      <c r="B27" s="78"/>
      <c r="C27" s="79"/>
      <c r="D27" s="9">
        <v>12</v>
      </c>
      <c r="E27" s="9">
        <v>0</v>
      </c>
      <c r="F27" s="9">
        <v>24</v>
      </c>
      <c r="G27" s="9">
        <v>0</v>
      </c>
      <c r="H27" s="9">
        <f>44+37</f>
        <v>81</v>
      </c>
      <c r="I27" s="45">
        <f>43+74</f>
        <v>117</v>
      </c>
      <c r="J27" s="9">
        <v>1</v>
      </c>
      <c r="K27" s="9">
        <v>0</v>
      </c>
      <c r="L27" s="9">
        <v>166</v>
      </c>
      <c r="M27" s="9">
        <v>59</v>
      </c>
      <c r="N27" s="9">
        <v>65</v>
      </c>
      <c r="O27" s="9">
        <v>8</v>
      </c>
      <c r="P27" s="9">
        <v>0</v>
      </c>
      <c r="Q27" s="9">
        <v>0</v>
      </c>
      <c r="R27" s="8">
        <f t="shared" si="3"/>
        <v>533</v>
      </c>
    </row>
    <row r="28" spans="1:18" ht="19.5" customHeight="1">
      <c r="A28" s="69" t="s">
        <v>95</v>
      </c>
      <c r="B28" s="77">
        <f>251+13</f>
        <v>264</v>
      </c>
      <c r="C28" s="73">
        <v>2</v>
      </c>
      <c r="D28" s="6">
        <v>45</v>
      </c>
      <c r="E28" s="6">
        <v>140</v>
      </c>
      <c r="F28" s="6">
        <v>485</v>
      </c>
      <c r="G28" s="6">
        <v>0</v>
      </c>
      <c r="H28" s="80">
        <v>150</v>
      </c>
      <c r="I28" s="81"/>
      <c r="J28" s="6">
        <v>330</v>
      </c>
      <c r="K28" s="6">
        <v>125</v>
      </c>
      <c r="L28" s="6">
        <v>1161</v>
      </c>
      <c r="M28" s="6">
        <v>1109</v>
      </c>
      <c r="N28" s="6">
        <v>78</v>
      </c>
      <c r="O28" s="6">
        <v>667</v>
      </c>
      <c r="P28" s="6">
        <v>0</v>
      </c>
      <c r="Q28" s="6">
        <v>10</v>
      </c>
      <c r="R28" s="7">
        <f t="shared" si="3"/>
        <v>4300</v>
      </c>
    </row>
    <row r="29" spans="1:18" ht="19.5" customHeight="1">
      <c r="A29" s="70"/>
      <c r="B29" s="78"/>
      <c r="C29" s="79"/>
      <c r="D29" s="9">
        <v>36</v>
      </c>
      <c r="E29" s="9">
        <v>0</v>
      </c>
      <c r="F29" s="9">
        <v>167</v>
      </c>
      <c r="G29" s="9">
        <v>0</v>
      </c>
      <c r="H29" s="9">
        <v>9</v>
      </c>
      <c r="I29" s="45">
        <v>6</v>
      </c>
      <c r="J29" s="9">
        <v>38</v>
      </c>
      <c r="K29" s="9">
        <v>34</v>
      </c>
      <c r="L29" s="9">
        <v>605</v>
      </c>
      <c r="M29" s="9">
        <v>269</v>
      </c>
      <c r="N29" s="9">
        <v>22</v>
      </c>
      <c r="O29" s="9">
        <v>111</v>
      </c>
      <c r="P29" s="9">
        <v>0</v>
      </c>
      <c r="Q29" s="9">
        <v>0</v>
      </c>
      <c r="R29" s="8">
        <f t="shared" si="3"/>
        <v>1297</v>
      </c>
    </row>
    <row r="30" spans="1:18" s="46" customFormat="1" ht="19.5" customHeight="1">
      <c r="A30" s="69" t="s">
        <v>74</v>
      </c>
      <c r="B30" s="77">
        <v>51</v>
      </c>
      <c r="C30" s="73">
        <v>3</v>
      </c>
      <c r="D30" s="6">
        <v>9</v>
      </c>
      <c r="E30" s="6">
        <v>0</v>
      </c>
      <c r="F30" s="6">
        <v>5</v>
      </c>
      <c r="G30" s="6">
        <v>0</v>
      </c>
      <c r="H30" s="80">
        <v>96</v>
      </c>
      <c r="I30" s="81"/>
      <c r="J30" s="6">
        <v>35</v>
      </c>
      <c r="K30" s="6">
        <v>0</v>
      </c>
      <c r="L30" s="6">
        <v>119</v>
      </c>
      <c r="M30" s="6">
        <v>33</v>
      </c>
      <c r="N30" s="6">
        <v>0</v>
      </c>
      <c r="O30" s="6">
        <v>0</v>
      </c>
      <c r="P30" s="6">
        <v>0</v>
      </c>
      <c r="Q30" s="6">
        <v>0</v>
      </c>
      <c r="R30" s="7">
        <f>SUM(D30:Q30)</f>
        <v>297</v>
      </c>
    </row>
    <row r="31" spans="1:18" s="46" customFormat="1" ht="19.5" customHeight="1">
      <c r="A31" s="70"/>
      <c r="B31" s="78"/>
      <c r="C31" s="79"/>
      <c r="D31" s="9">
        <v>2</v>
      </c>
      <c r="E31" s="9">
        <v>0</v>
      </c>
      <c r="F31" s="9">
        <v>3</v>
      </c>
      <c r="G31" s="9">
        <v>0</v>
      </c>
      <c r="H31" s="9">
        <v>22</v>
      </c>
      <c r="I31" s="45">
        <v>16</v>
      </c>
      <c r="J31" s="9">
        <v>12</v>
      </c>
      <c r="K31" s="9">
        <v>0</v>
      </c>
      <c r="L31" s="9">
        <v>56</v>
      </c>
      <c r="M31" s="9">
        <v>10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121</v>
      </c>
    </row>
    <row r="32" spans="1:18" ht="19.5" customHeight="1">
      <c r="A32" s="69" t="s">
        <v>75</v>
      </c>
      <c r="B32" s="77">
        <v>122</v>
      </c>
      <c r="C32" s="73">
        <v>4</v>
      </c>
      <c r="D32" s="6">
        <v>20</v>
      </c>
      <c r="E32" s="6">
        <v>30</v>
      </c>
      <c r="F32" s="6">
        <v>325</v>
      </c>
      <c r="G32" s="6">
        <v>0</v>
      </c>
      <c r="H32" s="80">
        <v>1065</v>
      </c>
      <c r="I32" s="81"/>
      <c r="J32" s="6">
        <v>52</v>
      </c>
      <c r="K32" s="6">
        <v>0</v>
      </c>
      <c r="L32" s="6">
        <v>1055</v>
      </c>
      <c r="M32" s="6">
        <v>860</v>
      </c>
      <c r="N32" s="6">
        <v>0</v>
      </c>
      <c r="O32" s="6">
        <v>296</v>
      </c>
      <c r="P32" s="6">
        <v>0</v>
      </c>
      <c r="Q32" s="6">
        <v>0</v>
      </c>
      <c r="R32" s="7">
        <f t="shared" si="3"/>
        <v>3703</v>
      </c>
    </row>
    <row r="33" spans="1:18" ht="19.5" customHeight="1">
      <c r="A33" s="70"/>
      <c r="B33" s="78"/>
      <c r="C33" s="79"/>
      <c r="D33" s="9">
        <v>3</v>
      </c>
      <c r="E33" s="9">
        <v>0</v>
      </c>
      <c r="F33" s="9">
        <v>28</v>
      </c>
      <c r="G33" s="9">
        <v>0</v>
      </c>
      <c r="H33" s="9">
        <v>140</v>
      </c>
      <c r="I33" s="45">
        <v>70</v>
      </c>
      <c r="J33" s="9">
        <v>19</v>
      </c>
      <c r="K33" s="9">
        <v>0</v>
      </c>
      <c r="L33" s="9">
        <v>284</v>
      </c>
      <c r="M33" s="9">
        <v>251</v>
      </c>
      <c r="N33" s="9">
        <v>0</v>
      </c>
      <c r="O33" s="9">
        <v>1</v>
      </c>
      <c r="P33" s="9">
        <v>0</v>
      </c>
      <c r="Q33" s="9">
        <v>0</v>
      </c>
      <c r="R33" s="8">
        <f t="shared" si="3"/>
        <v>796</v>
      </c>
    </row>
    <row r="34" spans="1:18" s="46" customFormat="1" ht="19.5" customHeight="1">
      <c r="A34" s="69" t="s">
        <v>65</v>
      </c>
      <c r="B34" s="77">
        <v>286</v>
      </c>
      <c r="C34" s="73">
        <v>6</v>
      </c>
      <c r="D34" s="6">
        <f>76+1</f>
        <v>77</v>
      </c>
      <c r="E34" s="6">
        <v>0</v>
      </c>
      <c r="F34" s="6">
        <v>60</v>
      </c>
      <c r="G34" s="6">
        <v>0</v>
      </c>
      <c r="H34" s="80">
        <v>105</v>
      </c>
      <c r="I34" s="81"/>
      <c r="J34" s="6">
        <f>844+30</f>
        <v>874</v>
      </c>
      <c r="K34" s="6">
        <v>0</v>
      </c>
      <c r="L34" s="6">
        <v>2316</v>
      </c>
      <c r="M34" s="6">
        <v>87</v>
      </c>
      <c r="N34" s="6">
        <v>0</v>
      </c>
      <c r="O34" s="6">
        <v>50</v>
      </c>
      <c r="P34" s="6">
        <v>20</v>
      </c>
      <c r="Q34" s="6">
        <v>0</v>
      </c>
      <c r="R34" s="7">
        <f t="shared" si="3"/>
        <v>3589</v>
      </c>
    </row>
    <row r="35" spans="1:18" s="46" customFormat="1" ht="19.5" customHeight="1">
      <c r="A35" s="70"/>
      <c r="B35" s="78"/>
      <c r="C35" s="79"/>
      <c r="D35" s="9">
        <f>60+1</f>
        <v>61</v>
      </c>
      <c r="E35" s="9">
        <v>0</v>
      </c>
      <c r="F35" s="9">
        <v>11</v>
      </c>
      <c r="G35" s="9">
        <v>0</v>
      </c>
      <c r="H35" s="9">
        <v>9</v>
      </c>
      <c r="I35" s="45">
        <v>12</v>
      </c>
      <c r="J35" s="9">
        <f>128+26</f>
        <v>154</v>
      </c>
      <c r="K35" s="9">
        <v>0</v>
      </c>
      <c r="L35" s="9">
        <v>950</v>
      </c>
      <c r="M35" s="9">
        <v>41</v>
      </c>
      <c r="N35" s="9">
        <v>0</v>
      </c>
      <c r="O35" s="9">
        <v>2</v>
      </c>
      <c r="P35" s="9">
        <v>21</v>
      </c>
      <c r="Q35" s="9">
        <v>0</v>
      </c>
      <c r="R35" s="8">
        <f t="shared" si="3"/>
        <v>1261</v>
      </c>
    </row>
    <row r="36" spans="1:18" ht="19.5" customHeight="1">
      <c r="A36" s="69" t="s">
        <v>66</v>
      </c>
      <c r="B36" s="87">
        <f>175+3</f>
        <v>178</v>
      </c>
      <c r="C36" s="73">
        <v>5</v>
      </c>
      <c r="D36" s="6">
        <f>38+227</f>
        <v>265</v>
      </c>
      <c r="E36" s="6">
        <v>1</v>
      </c>
      <c r="F36" s="6">
        <v>0</v>
      </c>
      <c r="G36" s="6">
        <v>0</v>
      </c>
      <c r="H36" s="80">
        <v>616</v>
      </c>
      <c r="I36" s="82"/>
      <c r="J36" s="6">
        <f>455+80</f>
        <v>535</v>
      </c>
      <c r="K36" s="6">
        <v>5</v>
      </c>
      <c r="L36" s="6">
        <v>1246</v>
      </c>
      <c r="M36" s="6">
        <v>393</v>
      </c>
      <c r="N36" s="6">
        <v>0</v>
      </c>
      <c r="O36" s="6">
        <v>0</v>
      </c>
      <c r="P36" s="6">
        <v>15</v>
      </c>
      <c r="Q36" s="6">
        <v>0</v>
      </c>
      <c r="R36" s="7">
        <f t="shared" si="3"/>
        <v>3076</v>
      </c>
    </row>
    <row r="37" spans="1:18" ht="19.5" customHeight="1">
      <c r="A37" s="70"/>
      <c r="B37" s="88"/>
      <c r="C37" s="79"/>
      <c r="D37" s="9">
        <f>15+114</f>
        <v>129</v>
      </c>
      <c r="E37" s="9">
        <v>1</v>
      </c>
      <c r="F37" s="9">
        <v>0</v>
      </c>
      <c r="G37" s="9">
        <v>0</v>
      </c>
      <c r="H37" s="9">
        <f>45+4</f>
        <v>49</v>
      </c>
      <c r="I37" s="45">
        <f>98+55</f>
        <v>153</v>
      </c>
      <c r="J37" s="9">
        <f>125+34</f>
        <v>159</v>
      </c>
      <c r="K37" s="9">
        <v>0</v>
      </c>
      <c r="L37" s="9">
        <v>267</v>
      </c>
      <c r="M37" s="9">
        <v>27</v>
      </c>
      <c r="N37" s="9">
        <v>0</v>
      </c>
      <c r="O37" s="9">
        <v>0</v>
      </c>
      <c r="P37" s="9">
        <v>15</v>
      </c>
      <c r="Q37" s="9">
        <v>0</v>
      </c>
      <c r="R37" s="8">
        <f t="shared" si="3"/>
        <v>800</v>
      </c>
    </row>
    <row r="38" spans="1:18" ht="19.5" customHeight="1">
      <c r="A38" s="69" t="s">
        <v>76</v>
      </c>
      <c r="B38" s="77">
        <f>111+5</f>
        <v>116</v>
      </c>
      <c r="C38" s="73">
        <v>3</v>
      </c>
      <c r="D38" s="6">
        <f>22+2</f>
        <v>24</v>
      </c>
      <c r="E38" s="6">
        <v>27</v>
      </c>
      <c r="F38" s="6">
        <v>58</v>
      </c>
      <c r="G38" s="6">
        <v>0</v>
      </c>
      <c r="H38" s="80">
        <v>906</v>
      </c>
      <c r="I38" s="81"/>
      <c r="J38" s="6">
        <v>657</v>
      </c>
      <c r="K38" s="6">
        <v>0</v>
      </c>
      <c r="L38" s="6">
        <v>1964</v>
      </c>
      <c r="M38" s="6">
        <v>82</v>
      </c>
      <c r="N38" s="6">
        <v>150</v>
      </c>
      <c r="O38" s="6">
        <v>0</v>
      </c>
      <c r="P38" s="6">
        <v>0</v>
      </c>
      <c r="Q38" s="6">
        <v>0</v>
      </c>
      <c r="R38" s="7">
        <f t="shared" si="3"/>
        <v>3868</v>
      </c>
    </row>
    <row r="39" spans="1:18" ht="19.5" customHeight="1">
      <c r="A39" s="70"/>
      <c r="B39" s="78"/>
      <c r="C39" s="79"/>
      <c r="D39" s="9">
        <v>8</v>
      </c>
      <c r="E39" s="9">
        <v>5</v>
      </c>
      <c r="F39" s="9">
        <v>22</v>
      </c>
      <c r="G39" s="9">
        <v>0</v>
      </c>
      <c r="H39" s="9">
        <v>82</v>
      </c>
      <c r="I39" s="45">
        <v>84</v>
      </c>
      <c r="J39" s="9">
        <v>87</v>
      </c>
      <c r="K39" s="9">
        <v>0</v>
      </c>
      <c r="L39" s="9">
        <v>837</v>
      </c>
      <c r="M39" s="9">
        <v>31</v>
      </c>
      <c r="N39" s="9">
        <v>61</v>
      </c>
      <c r="O39" s="9">
        <v>0</v>
      </c>
      <c r="P39" s="9">
        <v>0</v>
      </c>
      <c r="Q39" s="9">
        <v>0</v>
      </c>
      <c r="R39" s="8">
        <f t="shared" si="3"/>
        <v>1217</v>
      </c>
    </row>
    <row r="40" spans="1:18" ht="19.5" customHeight="1">
      <c r="A40" s="69" t="s">
        <v>81</v>
      </c>
      <c r="B40" s="77">
        <f>SUM(B26:B39)</f>
        <v>1177</v>
      </c>
      <c r="C40" s="77">
        <f>SUM(C26:C39)</f>
        <v>28</v>
      </c>
      <c r="D40" s="7">
        <f>D26+D28+D30+D32+D34+D36+D38</f>
        <v>478</v>
      </c>
      <c r="E40" s="7">
        <f>E26+E28+E30+E32+E34+E36+E38</f>
        <v>198</v>
      </c>
      <c r="F40" s="7">
        <f>F26+F28+F30+F32+F34+F36+F38</f>
        <v>984</v>
      </c>
      <c r="G40" s="7">
        <f>G26+G28+G30+G32+G34+G36+G38</f>
        <v>0</v>
      </c>
      <c r="H40" s="80">
        <f>H26+H28+H30+H32+H34+H36+H38</f>
        <v>3750</v>
      </c>
      <c r="I40" s="81"/>
      <c r="J40" s="7">
        <f aca="true" t="shared" si="4" ref="E40:Q41">J26+J28+J30+J32+J34+J36+J38</f>
        <v>2510</v>
      </c>
      <c r="K40" s="7">
        <f t="shared" si="4"/>
        <v>130</v>
      </c>
      <c r="L40" s="7">
        <f t="shared" si="4"/>
        <v>8941</v>
      </c>
      <c r="M40" s="7">
        <f t="shared" si="4"/>
        <v>2794</v>
      </c>
      <c r="N40" s="7">
        <f t="shared" si="4"/>
        <v>428</v>
      </c>
      <c r="O40" s="7">
        <f>O26+O28+O30+O32+O34+O36+O38</f>
        <v>1053</v>
      </c>
      <c r="P40" s="7">
        <f t="shared" si="4"/>
        <v>35</v>
      </c>
      <c r="Q40" s="7">
        <f t="shared" si="4"/>
        <v>10</v>
      </c>
      <c r="R40" s="7">
        <f t="shared" si="3"/>
        <v>21311</v>
      </c>
    </row>
    <row r="41" spans="1:18" ht="19.5" customHeight="1">
      <c r="A41" s="70"/>
      <c r="B41" s="78"/>
      <c r="C41" s="78"/>
      <c r="D41" s="8">
        <f>D27+D29+D31+D33+D35+D37+D39</f>
        <v>251</v>
      </c>
      <c r="E41" s="8">
        <f t="shared" si="4"/>
        <v>6</v>
      </c>
      <c r="F41" s="8">
        <f t="shared" si="4"/>
        <v>255</v>
      </c>
      <c r="G41" s="8">
        <f t="shared" si="4"/>
        <v>0</v>
      </c>
      <c r="H41" s="8">
        <f t="shared" si="4"/>
        <v>392</v>
      </c>
      <c r="I41" s="8">
        <f t="shared" si="4"/>
        <v>458</v>
      </c>
      <c r="J41" s="8">
        <f t="shared" si="4"/>
        <v>470</v>
      </c>
      <c r="K41" s="8">
        <f t="shared" si="4"/>
        <v>34</v>
      </c>
      <c r="L41" s="8">
        <f t="shared" si="4"/>
        <v>3165</v>
      </c>
      <c r="M41" s="8">
        <f t="shared" si="4"/>
        <v>688</v>
      </c>
      <c r="N41" s="8">
        <f t="shared" si="4"/>
        <v>148</v>
      </c>
      <c r="O41" s="8">
        <f>O27+O29+O31+O33+O35+O37+O39</f>
        <v>122</v>
      </c>
      <c r="P41" s="8">
        <f t="shared" si="4"/>
        <v>36</v>
      </c>
      <c r="Q41" s="8">
        <f t="shared" si="4"/>
        <v>0</v>
      </c>
      <c r="R41" s="8">
        <f t="shared" si="3"/>
        <v>6025</v>
      </c>
    </row>
    <row r="42" ht="13.5">
      <c r="A42" t="s">
        <v>105</v>
      </c>
    </row>
  </sheetData>
  <sheetProtection/>
  <mergeCells count="81"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28:A29"/>
    <mergeCell ref="B28:B29"/>
    <mergeCell ref="C28:C29"/>
    <mergeCell ref="H28:I28"/>
    <mergeCell ref="A30:A31"/>
    <mergeCell ref="B30:B31"/>
    <mergeCell ref="C30:C31"/>
    <mergeCell ref="H30:I30"/>
    <mergeCell ref="A24:A25"/>
    <mergeCell ref="B24:B25"/>
    <mergeCell ref="D24:R24"/>
    <mergeCell ref="A26:A27"/>
    <mergeCell ref="B26:B27"/>
    <mergeCell ref="C26:C27"/>
    <mergeCell ref="H26:I2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3:A4"/>
    <mergeCell ref="B3:B4"/>
    <mergeCell ref="C3:C4"/>
    <mergeCell ref="D3:M3"/>
    <mergeCell ref="P3:P4"/>
    <mergeCell ref="Q3:Q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23.25" customHeight="1"/>
  <cols>
    <col min="1" max="1" width="9.375" style="0" customWidth="1"/>
    <col min="2" max="23" width="9.125" style="0" customWidth="1"/>
  </cols>
  <sheetData>
    <row r="1" ht="23.25" customHeight="1">
      <c r="A1" s="18" t="s">
        <v>94</v>
      </c>
    </row>
    <row r="2" ht="23.25" customHeight="1">
      <c r="A2" s="19" t="s">
        <v>10</v>
      </c>
    </row>
    <row r="3" spans="1:23" ht="23.25" customHeight="1">
      <c r="A3" s="85" t="s">
        <v>11</v>
      </c>
      <c r="B3" s="83" t="s">
        <v>53</v>
      </c>
      <c r="C3" s="84"/>
      <c r="D3" s="83" t="s">
        <v>54</v>
      </c>
      <c r="E3" s="84"/>
      <c r="F3" s="83" t="s">
        <v>55</v>
      </c>
      <c r="G3" s="84"/>
      <c r="H3" s="83" t="s">
        <v>12</v>
      </c>
      <c r="I3" s="84"/>
      <c r="J3" s="83" t="s">
        <v>13</v>
      </c>
      <c r="K3" s="84"/>
      <c r="L3" s="83" t="s">
        <v>56</v>
      </c>
      <c r="M3" s="84"/>
      <c r="N3" s="83" t="s">
        <v>57</v>
      </c>
      <c r="O3" s="84"/>
      <c r="P3" s="83" t="s">
        <v>58</v>
      </c>
      <c r="Q3" s="84"/>
      <c r="R3" s="83" t="s">
        <v>59</v>
      </c>
      <c r="S3" s="84"/>
      <c r="T3" s="83" t="s">
        <v>14</v>
      </c>
      <c r="U3" s="84"/>
      <c r="V3" s="43" t="s">
        <v>15</v>
      </c>
      <c r="W3" s="21"/>
    </row>
    <row r="4" spans="1:23" ht="23.25" customHeight="1">
      <c r="A4" s="86"/>
      <c r="B4" s="33"/>
      <c r="C4" s="34" t="s">
        <v>16</v>
      </c>
      <c r="D4" s="33"/>
      <c r="E4" s="34" t="s">
        <v>16</v>
      </c>
      <c r="F4" s="33"/>
      <c r="G4" s="34" t="s">
        <v>16</v>
      </c>
      <c r="H4" s="33"/>
      <c r="I4" s="34" t="s">
        <v>16</v>
      </c>
      <c r="J4" s="33"/>
      <c r="K4" s="34" t="s">
        <v>16</v>
      </c>
      <c r="L4" s="33"/>
      <c r="M4" s="34" t="s">
        <v>16</v>
      </c>
      <c r="N4" s="33"/>
      <c r="O4" s="34" t="s">
        <v>16</v>
      </c>
      <c r="P4" s="33"/>
      <c r="Q4" s="34" t="s">
        <v>16</v>
      </c>
      <c r="R4" s="24"/>
      <c r="S4" s="25" t="s">
        <v>16</v>
      </c>
      <c r="T4" s="33"/>
      <c r="U4" s="34" t="s">
        <v>17</v>
      </c>
      <c r="V4" s="26"/>
      <c r="W4" s="25" t="s">
        <v>16</v>
      </c>
    </row>
    <row r="5" spans="1:23" ht="23.25" customHeight="1">
      <c r="A5" s="27" t="s">
        <v>18</v>
      </c>
      <c r="B5" s="47">
        <v>1610</v>
      </c>
      <c r="C5" s="38">
        <f aca="true" t="shared" si="0" ref="C5:C23">IF(B4=0,"",B5/B4)</f>
      </c>
      <c r="D5" s="47">
        <v>0</v>
      </c>
      <c r="E5" s="38">
        <f aca="true" t="shared" si="1" ref="E5:E23">IF(D4=0,"",D5/D4)</f>
      </c>
      <c r="F5" s="47">
        <v>2937</v>
      </c>
      <c r="G5" s="38">
        <f aca="true" t="shared" si="2" ref="G5:G23">IF(F4=0,"",F5/F4)</f>
      </c>
      <c r="H5" s="47">
        <v>23657</v>
      </c>
      <c r="I5" s="38">
        <f aca="true" t="shared" si="3" ref="I5:I23">IF(H4=0,"",H5/H4)</f>
      </c>
      <c r="J5" s="47">
        <v>29424</v>
      </c>
      <c r="K5" s="38">
        <f aca="true" t="shared" si="4" ref="K5:M22">IF(J4=0,"",J5/J4)</f>
      </c>
      <c r="L5" s="47">
        <v>0</v>
      </c>
      <c r="M5" s="38">
        <f t="shared" si="4"/>
      </c>
      <c r="N5" s="47">
        <v>410</v>
      </c>
      <c r="O5" s="38">
        <f aca="true" t="shared" si="5" ref="O5:O23">IF(N4=0,"",N5/N4)</f>
      </c>
      <c r="P5" s="47">
        <v>50</v>
      </c>
      <c r="Q5" s="38">
        <f aca="true" t="shared" si="6" ref="Q5:Q23">IF(P4=0,"",P5/P4)</f>
      </c>
      <c r="R5" s="47">
        <v>0</v>
      </c>
      <c r="S5" s="28">
        <f aca="true" t="shared" si="7" ref="S5:S23">IF(R4=0,"",R5/R4)</f>
      </c>
      <c r="T5" s="47">
        <v>0</v>
      </c>
      <c r="U5" s="38">
        <f aca="true" t="shared" si="8" ref="U5:U23">IF(T4=0,"",T5/T4)</f>
      </c>
      <c r="V5" s="47">
        <v>58088</v>
      </c>
      <c r="W5" s="29">
        <f aca="true" t="shared" si="9" ref="W5:W23">IF(V4=0,"",V5/V4)</f>
      </c>
    </row>
    <row r="6" spans="1:23" ht="23.25" customHeight="1">
      <c r="A6" s="27" t="s">
        <v>19</v>
      </c>
      <c r="B6" s="47">
        <v>1507</v>
      </c>
      <c r="C6" s="40">
        <f t="shared" si="0"/>
        <v>0.9360248447204969</v>
      </c>
      <c r="D6" s="47">
        <v>0</v>
      </c>
      <c r="E6" s="40">
        <f t="shared" si="1"/>
      </c>
      <c r="F6" s="47">
        <v>735</v>
      </c>
      <c r="G6" s="40">
        <f t="shared" si="2"/>
        <v>0.25025536261491316</v>
      </c>
      <c r="H6" s="47">
        <v>5579</v>
      </c>
      <c r="I6" s="40">
        <f t="shared" si="3"/>
        <v>0.23582871877245634</v>
      </c>
      <c r="J6" s="47">
        <v>10269</v>
      </c>
      <c r="K6" s="40">
        <f t="shared" si="4"/>
        <v>0.34900081566068514</v>
      </c>
      <c r="L6" s="47">
        <v>5673</v>
      </c>
      <c r="M6" s="40">
        <f t="shared" si="4"/>
      </c>
      <c r="N6" s="47">
        <v>0</v>
      </c>
      <c r="O6" s="40">
        <f t="shared" si="5"/>
        <v>0</v>
      </c>
      <c r="P6" s="47">
        <v>8</v>
      </c>
      <c r="Q6" s="40">
        <f t="shared" si="6"/>
        <v>0.16</v>
      </c>
      <c r="R6" s="47">
        <v>0</v>
      </c>
      <c r="S6" s="28">
        <f t="shared" si="7"/>
      </c>
      <c r="T6" s="47">
        <v>0</v>
      </c>
      <c r="U6" s="40">
        <f t="shared" si="8"/>
      </c>
      <c r="V6" s="47">
        <v>23771</v>
      </c>
      <c r="W6" s="31">
        <f t="shared" si="9"/>
        <v>0.40922393609695634</v>
      </c>
    </row>
    <row r="7" spans="1:23" ht="23.25" customHeight="1">
      <c r="A7" s="27" t="s">
        <v>20</v>
      </c>
      <c r="B7" s="47">
        <v>581</v>
      </c>
      <c r="C7" s="40">
        <f t="shared" si="0"/>
        <v>0.3855341738553417</v>
      </c>
      <c r="D7" s="47">
        <v>5</v>
      </c>
      <c r="E7" s="40">
        <f t="shared" si="1"/>
      </c>
      <c r="F7" s="47">
        <v>873</v>
      </c>
      <c r="G7" s="40">
        <f t="shared" si="2"/>
        <v>1.1877551020408164</v>
      </c>
      <c r="H7" s="47">
        <v>4944</v>
      </c>
      <c r="I7" s="40">
        <f t="shared" si="3"/>
        <v>0.8861803190535938</v>
      </c>
      <c r="J7" s="47">
        <v>8462</v>
      </c>
      <c r="K7" s="40">
        <f t="shared" si="4"/>
        <v>0.8240334988801247</v>
      </c>
      <c r="L7" s="47">
        <v>5323</v>
      </c>
      <c r="M7" s="40">
        <f t="shared" si="4"/>
        <v>0.9383042481931958</v>
      </c>
      <c r="N7" s="47">
        <v>54</v>
      </c>
      <c r="O7" s="40">
        <f t="shared" si="5"/>
      </c>
      <c r="P7" s="47">
        <v>0</v>
      </c>
      <c r="Q7" s="40">
        <f t="shared" si="6"/>
        <v>0</v>
      </c>
      <c r="R7" s="47">
        <v>0</v>
      </c>
      <c r="S7" s="28">
        <f t="shared" si="7"/>
      </c>
      <c r="T7" s="47">
        <v>0</v>
      </c>
      <c r="U7" s="40">
        <f t="shared" si="8"/>
      </c>
      <c r="V7" s="47">
        <v>20242</v>
      </c>
      <c r="W7" s="31">
        <f t="shared" si="9"/>
        <v>0.8515417946237012</v>
      </c>
    </row>
    <row r="8" spans="1:23" ht="23.25" customHeight="1">
      <c r="A8" s="27" t="s">
        <v>21</v>
      </c>
      <c r="B8" s="47">
        <v>668</v>
      </c>
      <c r="C8" s="40">
        <f t="shared" si="0"/>
        <v>1.1497418244406197</v>
      </c>
      <c r="D8" s="47">
        <v>309</v>
      </c>
      <c r="E8" s="41">
        <f t="shared" si="1"/>
        <v>61.8</v>
      </c>
      <c r="F8" s="47">
        <v>921</v>
      </c>
      <c r="G8" s="40">
        <f t="shared" si="2"/>
        <v>1.0549828178694158</v>
      </c>
      <c r="H8" s="47">
        <v>4881</v>
      </c>
      <c r="I8" s="40">
        <f t="shared" si="3"/>
        <v>0.9872572815533981</v>
      </c>
      <c r="J8" s="47">
        <v>7010</v>
      </c>
      <c r="K8" s="40">
        <f t="shared" si="4"/>
        <v>0.8284093594894824</v>
      </c>
      <c r="L8" s="47">
        <v>3863</v>
      </c>
      <c r="M8" s="40">
        <f t="shared" si="4"/>
        <v>0.7257185797482623</v>
      </c>
      <c r="N8" s="47">
        <v>50</v>
      </c>
      <c r="O8" s="40">
        <f t="shared" si="5"/>
        <v>0.9259259259259259</v>
      </c>
      <c r="P8" s="47">
        <v>0</v>
      </c>
      <c r="Q8" s="40">
        <f t="shared" si="6"/>
      </c>
      <c r="R8" s="47">
        <v>1</v>
      </c>
      <c r="S8" s="28">
        <f t="shared" si="7"/>
      </c>
      <c r="T8" s="47">
        <v>0</v>
      </c>
      <c r="U8" s="40">
        <f t="shared" si="8"/>
      </c>
      <c r="V8" s="47">
        <v>17703</v>
      </c>
      <c r="W8" s="31">
        <f t="shared" si="9"/>
        <v>0.8745677304614169</v>
      </c>
    </row>
    <row r="9" spans="1:23" ht="23.25" customHeight="1">
      <c r="A9" s="27" t="s">
        <v>22</v>
      </c>
      <c r="B9" s="47">
        <v>792</v>
      </c>
      <c r="C9" s="40">
        <f t="shared" si="0"/>
        <v>1.18562874251497</v>
      </c>
      <c r="D9" s="47">
        <v>556</v>
      </c>
      <c r="E9" s="40">
        <f t="shared" si="1"/>
        <v>1.7993527508090614</v>
      </c>
      <c r="F9" s="47">
        <v>891</v>
      </c>
      <c r="G9" s="40">
        <f t="shared" si="2"/>
        <v>0.9674267100977199</v>
      </c>
      <c r="H9" s="47">
        <v>5439</v>
      </c>
      <c r="I9" s="40">
        <f t="shared" si="3"/>
        <v>1.114320835894284</v>
      </c>
      <c r="J9" s="47">
        <v>6766</v>
      </c>
      <c r="K9" s="40">
        <f t="shared" si="4"/>
        <v>0.9651925820256776</v>
      </c>
      <c r="L9" s="47">
        <v>5613</v>
      </c>
      <c r="M9" s="40">
        <f t="shared" si="4"/>
        <v>1.4530157908361376</v>
      </c>
      <c r="N9" s="47">
        <v>157</v>
      </c>
      <c r="O9" s="40">
        <f t="shared" si="5"/>
        <v>3.14</v>
      </c>
      <c r="P9" s="47">
        <v>0</v>
      </c>
      <c r="Q9" s="40">
        <f t="shared" si="6"/>
      </c>
      <c r="R9" s="47">
        <v>0</v>
      </c>
      <c r="S9" s="28">
        <f t="shared" si="7"/>
        <v>0</v>
      </c>
      <c r="T9" s="47">
        <v>0</v>
      </c>
      <c r="U9" s="40">
        <f t="shared" si="8"/>
      </c>
      <c r="V9" s="47">
        <v>20214</v>
      </c>
      <c r="W9" s="31">
        <f t="shared" si="9"/>
        <v>1.1418403660396543</v>
      </c>
    </row>
    <row r="10" spans="1:23" ht="23.25" customHeight="1">
      <c r="A10" s="27" t="s">
        <v>23</v>
      </c>
      <c r="B10" s="47">
        <v>1040</v>
      </c>
      <c r="C10" s="40">
        <f t="shared" si="0"/>
        <v>1.3131313131313131</v>
      </c>
      <c r="D10" s="47">
        <v>821</v>
      </c>
      <c r="E10" s="40">
        <f t="shared" si="1"/>
        <v>1.4766187050359711</v>
      </c>
      <c r="F10" s="47">
        <v>976</v>
      </c>
      <c r="G10" s="40">
        <f t="shared" si="2"/>
        <v>1.095398428731762</v>
      </c>
      <c r="H10" s="47">
        <v>6148</v>
      </c>
      <c r="I10" s="40">
        <f t="shared" si="3"/>
        <v>1.130354844640559</v>
      </c>
      <c r="J10" s="47">
        <v>9455</v>
      </c>
      <c r="K10" s="40">
        <f t="shared" si="4"/>
        <v>1.3974283180608926</v>
      </c>
      <c r="L10" s="47">
        <v>4687</v>
      </c>
      <c r="M10" s="40">
        <f t="shared" si="4"/>
        <v>0.8350258328879387</v>
      </c>
      <c r="N10" s="47">
        <v>119</v>
      </c>
      <c r="O10" s="40">
        <f t="shared" si="5"/>
        <v>0.7579617834394905</v>
      </c>
      <c r="P10" s="47">
        <v>0</v>
      </c>
      <c r="Q10" s="40">
        <f t="shared" si="6"/>
      </c>
      <c r="R10" s="47">
        <v>0</v>
      </c>
      <c r="S10" s="28">
        <f t="shared" si="7"/>
      </c>
      <c r="T10" s="47">
        <v>0</v>
      </c>
      <c r="U10" s="40">
        <f t="shared" si="8"/>
      </c>
      <c r="V10" s="47">
        <v>23246</v>
      </c>
      <c r="W10" s="31">
        <f t="shared" si="9"/>
        <v>1.1499950529336103</v>
      </c>
    </row>
    <row r="11" spans="1:23" ht="23.25" customHeight="1">
      <c r="A11" s="27" t="s">
        <v>24</v>
      </c>
      <c r="B11" s="47">
        <v>1050</v>
      </c>
      <c r="C11" s="40">
        <f t="shared" si="0"/>
        <v>1.0096153846153846</v>
      </c>
      <c r="D11" s="47">
        <v>1233</v>
      </c>
      <c r="E11" s="40">
        <f t="shared" si="1"/>
        <v>1.5018270401948843</v>
      </c>
      <c r="F11" s="47">
        <v>642</v>
      </c>
      <c r="G11" s="40">
        <f t="shared" si="2"/>
        <v>0.6577868852459017</v>
      </c>
      <c r="H11" s="47">
        <v>5391</v>
      </c>
      <c r="I11" s="40">
        <f t="shared" si="3"/>
        <v>0.8768705270006506</v>
      </c>
      <c r="J11" s="47">
        <v>9565</v>
      </c>
      <c r="K11" s="40">
        <f t="shared" si="4"/>
        <v>1.0116340560549975</v>
      </c>
      <c r="L11" s="47">
        <v>3000</v>
      </c>
      <c r="M11" s="40">
        <f t="shared" si="4"/>
        <v>0.6400682739492213</v>
      </c>
      <c r="N11" s="47">
        <v>66</v>
      </c>
      <c r="O11" s="40">
        <f t="shared" si="5"/>
        <v>0.5546218487394958</v>
      </c>
      <c r="P11" s="47">
        <v>0</v>
      </c>
      <c r="Q11" s="40">
        <f t="shared" si="6"/>
      </c>
      <c r="R11" s="47">
        <v>0</v>
      </c>
      <c r="S11" s="28">
        <f t="shared" si="7"/>
      </c>
      <c r="T11" s="47">
        <v>0</v>
      </c>
      <c r="U11" s="40">
        <f t="shared" si="8"/>
      </c>
      <c r="V11" s="47">
        <v>20947</v>
      </c>
      <c r="W11" s="31">
        <f t="shared" si="9"/>
        <v>0.9011012647337177</v>
      </c>
    </row>
    <row r="12" spans="1:23" ht="23.25" customHeight="1">
      <c r="A12" s="27" t="s">
        <v>25</v>
      </c>
      <c r="B12" s="47">
        <v>959</v>
      </c>
      <c r="C12" s="40">
        <f t="shared" si="0"/>
        <v>0.9133333333333333</v>
      </c>
      <c r="D12" s="47">
        <v>941</v>
      </c>
      <c r="E12" s="40">
        <f t="shared" si="1"/>
        <v>0.7631792376317924</v>
      </c>
      <c r="F12" s="47">
        <v>633</v>
      </c>
      <c r="G12" s="40">
        <f t="shared" si="2"/>
        <v>0.985981308411215</v>
      </c>
      <c r="H12" s="47">
        <v>6024</v>
      </c>
      <c r="I12" s="40">
        <f t="shared" si="3"/>
        <v>1.117417918753478</v>
      </c>
      <c r="J12" s="47">
        <v>8005</v>
      </c>
      <c r="K12" s="40">
        <f t="shared" si="4"/>
        <v>0.8369053842132775</v>
      </c>
      <c r="L12" s="47">
        <v>2712</v>
      </c>
      <c r="M12" s="40">
        <f t="shared" si="4"/>
        <v>0.904</v>
      </c>
      <c r="N12" s="47">
        <v>133</v>
      </c>
      <c r="O12" s="40">
        <f t="shared" si="5"/>
        <v>2.015151515151515</v>
      </c>
      <c r="P12" s="47">
        <v>0</v>
      </c>
      <c r="Q12" s="40">
        <f t="shared" si="6"/>
      </c>
      <c r="R12" s="47">
        <v>0</v>
      </c>
      <c r="S12" s="28">
        <f t="shared" si="7"/>
      </c>
      <c r="T12" s="47">
        <v>0</v>
      </c>
      <c r="U12" s="40">
        <f t="shared" si="8"/>
      </c>
      <c r="V12" s="47">
        <v>19407</v>
      </c>
      <c r="W12" s="30">
        <f t="shared" si="9"/>
        <v>0.926481119014656</v>
      </c>
    </row>
    <row r="13" spans="1:23" ht="23.25" customHeight="1">
      <c r="A13" s="27" t="s">
        <v>26</v>
      </c>
      <c r="B13" s="47">
        <v>674</v>
      </c>
      <c r="C13" s="40">
        <f t="shared" si="0"/>
        <v>0.7028154327424401</v>
      </c>
      <c r="D13" s="47">
        <v>685</v>
      </c>
      <c r="E13" s="40">
        <f t="shared" si="1"/>
        <v>0.7279489904357067</v>
      </c>
      <c r="F13" s="47">
        <v>655</v>
      </c>
      <c r="G13" s="40">
        <f t="shared" si="2"/>
        <v>1.0347551342812007</v>
      </c>
      <c r="H13" s="47">
        <v>5769</v>
      </c>
      <c r="I13" s="40">
        <f t="shared" si="3"/>
        <v>0.9576693227091634</v>
      </c>
      <c r="J13" s="47">
        <v>7157</v>
      </c>
      <c r="K13" s="40">
        <f t="shared" si="4"/>
        <v>0.8940662086196127</v>
      </c>
      <c r="L13" s="47">
        <v>3873</v>
      </c>
      <c r="M13" s="40">
        <f t="shared" si="4"/>
        <v>1.4280973451327434</v>
      </c>
      <c r="N13" s="47">
        <v>306</v>
      </c>
      <c r="O13" s="40">
        <f t="shared" si="5"/>
        <v>2.300751879699248</v>
      </c>
      <c r="P13" s="47">
        <v>0</v>
      </c>
      <c r="Q13" s="40">
        <f t="shared" si="6"/>
      </c>
      <c r="R13" s="47">
        <v>0</v>
      </c>
      <c r="S13" s="28">
        <f t="shared" si="7"/>
      </c>
      <c r="T13" s="47">
        <v>98</v>
      </c>
      <c r="U13" s="40">
        <f t="shared" si="8"/>
      </c>
      <c r="V13" s="47">
        <v>19217</v>
      </c>
      <c r="W13" s="30">
        <f t="shared" si="9"/>
        <v>0.9902097181429381</v>
      </c>
    </row>
    <row r="14" spans="1:23" ht="23.25" customHeight="1">
      <c r="A14" s="27" t="s">
        <v>27</v>
      </c>
      <c r="B14" s="47">
        <v>607</v>
      </c>
      <c r="C14" s="40">
        <f t="shared" si="0"/>
        <v>0.900593471810089</v>
      </c>
      <c r="D14" s="47">
        <v>1271</v>
      </c>
      <c r="E14" s="40">
        <f t="shared" si="1"/>
        <v>1.8554744525547446</v>
      </c>
      <c r="F14" s="47">
        <v>405</v>
      </c>
      <c r="G14" s="40">
        <f t="shared" si="2"/>
        <v>0.6183206106870229</v>
      </c>
      <c r="H14" s="47">
        <v>5553</v>
      </c>
      <c r="I14" s="40">
        <f t="shared" si="3"/>
        <v>0.9625585023400937</v>
      </c>
      <c r="J14" s="47">
        <v>7281</v>
      </c>
      <c r="K14" s="40">
        <f t="shared" si="4"/>
        <v>1.0173256951236551</v>
      </c>
      <c r="L14" s="47">
        <v>2789</v>
      </c>
      <c r="M14" s="40">
        <f t="shared" si="4"/>
        <v>0.7201136070229796</v>
      </c>
      <c r="N14" s="47">
        <v>370</v>
      </c>
      <c r="O14" s="40">
        <f t="shared" si="5"/>
        <v>1.2091503267973855</v>
      </c>
      <c r="P14" s="47">
        <v>0</v>
      </c>
      <c r="Q14" s="40">
        <f t="shared" si="6"/>
      </c>
      <c r="R14" s="47">
        <v>0</v>
      </c>
      <c r="S14" s="28">
        <f t="shared" si="7"/>
      </c>
      <c r="T14" s="47">
        <v>145</v>
      </c>
      <c r="U14" s="40">
        <f t="shared" si="8"/>
        <v>1.4795918367346939</v>
      </c>
      <c r="V14" s="47">
        <v>18421</v>
      </c>
      <c r="W14" s="30">
        <f t="shared" si="9"/>
        <v>0.9585783420929386</v>
      </c>
    </row>
    <row r="15" spans="1:23" ht="23.25" customHeight="1">
      <c r="A15" s="27" t="s">
        <v>28</v>
      </c>
      <c r="B15" s="47">
        <v>617</v>
      </c>
      <c r="C15" s="40">
        <f t="shared" si="0"/>
        <v>1.016474464579901</v>
      </c>
      <c r="D15" s="47">
        <v>706</v>
      </c>
      <c r="E15" s="40">
        <f t="shared" si="1"/>
        <v>0.5554681353265145</v>
      </c>
      <c r="F15" s="47">
        <v>472</v>
      </c>
      <c r="G15" s="40">
        <f t="shared" si="2"/>
        <v>1.165432098765432</v>
      </c>
      <c r="H15" s="47">
        <v>5552</v>
      </c>
      <c r="I15" s="40">
        <f t="shared" si="3"/>
        <v>0.9998199171618944</v>
      </c>
      <c r="J15" s="47">
        <v>5359</v>
      </c>
      <c r="K15" s="40">
        <f t="shared" si="4"/>
        <v>0.7360252712539487</v>
      </c>
      <c r="L15" s="47">
        <v>2860</v>
      </c>
      <c r="M15" s="40">
        <f t="shared" si="4"/>
        <v>1.02545715310147</v>
      </c>
      <c r="N15" s="47">
        <v>311</v>
      </c>
      <c r="O15" s="40">
        <f t="shared" si="5"/>
        <v>0.8405405405405405</v>
      </c>
      <c r="P15" s="47">
        <v>0</v>
      </c>
      <c r="Q15" s="40">
        <f t="shared" si="6"/>
      </c>
      <c r="R15" s="47">
        <v>0</v>
      </c>
      <c r="S15" s="28">
        <f t="shared" si="7"/>
      </c>
      <c r="T15" s="47">
        <v>106</v>
      </c>
      <c r="U15" s="40">
        <f t="shared" si="8"/>
        <v>0.7310344827586207</v>
      </c>
      <c r="V15" s="47">
        <v>15983</v>
      </c>
      <c r="W15" s="30">
        <f t="shared" si="9"/>
        <v>0.8676510504315726</v>
      </c>
    </row>
    <row r="16" spans="1:23" ht="23.25" customHeight="1">
      <c r="A16" s="27" t="s">
        <v>29</v>
      </c>
      <c r="B16" s="47">
        <v>590</v>
      </c>
      <c r="C16" s="40">
        <f t="shared" si="0"/>
        <v>0.9562398703403565</v>
      </c>
      <c r="D16" s="47">
        <v>158</v>
      </c>
      <c r="E16" s="40">
        <f t="shared" si="1"/>
        <v>0.2237960339943343</v>
      </c>
      <c r="F16" s="47">
        <v>527</v>
      </c>
      <c r="G16" s="40">
        <f t="shared" si="2"/>
        <v>1.1165254237288136</v>
      </c>
      <c r="H16" s="47">
        <v>4526</v>
      </c>
      <c r="I16" s="40">
        <f t="shared" si="3"/>
        <v>0.8152017291066282</v>
      </c>
      <c r="J16" s="47">
        <v>4266</v>
      </c>
      <c r="K16" s="40">
        <f t="shared" si="4"/>
        <v>0.7960440380668035</v>
      </c>
      <c r="L16" s="47">
        <v>3578</v>
      </c>
      <c r="M16" s="40">
        <f t="shared" si="4"/>
        <v>1.251048951048951</v>
      </c>
      <c r="N16" s="47">
        <v>285</v>
      </c>
      <c r="O16" s="40">
        <f t="shared" si="5"/>
        <v>0.9163987138263665</v>
      </c>
      <c r="P16" s="47">
        <v>0</v>
      </c>
      <c r="Q16" s="40">
        <f t="shared" si="6"/>
      </c>
      <c r="R16" s="47">
        <v>0</v>
      </c>
      <c r="S16" s="28">
        <f t="shared" si="7"/>
      </c>
      <c r="T16" s="47">
        <v>154</v>
      </c>
      <c r="U16" s="40">
        <f t="shared" si="8"/>
        <v>1.4528301886792452</v>
      </c>
      <c r="V16" s="47">
        <v>14084</v>
      </c>
      <c r="W16" s="30">
        <f t="shared" si="9"/>
        <v>0.8811862604016768</v>
      </c>
    </row>
    <row r="17" spans="1:23" ht="23.25" customHeight="1">
      <c r="A17" s="27" t="s">
        <v>52</v>
      </c>
      <c r="B17" s="47">
        <v>510</v>
      </c>
      <c r="C17" s="40">
        <f t="shared" si="0"/>
        <v>0.864406779661017</v>
      </c>
      <c r="D17" s="47">
        <v>670</v>
      </c>
      <c r="E17" s="40">
        <f t="shared" si="1"/>
        <v>4.2405063291139244</v>
      </c>
      <c r="F17" s="47">
        <v>240</v>
      </c>
      <c r="G17" s="40">
        <f t="shared" si="2"/>
        <v>0.45540796963946867</v>
      </c>
      <c r="H17" s="47">
        <v>4076</v>
      </c>
      <c r="I17" s="40">
        <f t="shared" si="3"/>
        <v>0.900574458683164</v>
      </c>
      <c r="J17" s="47">
        <v>4941</v>
      </c>
      <c r="K17" s="40">
        <f t="shared" si="4"/>
        <v>1.1582278481012658</v>
      </c>
      <c r="L17" s="47">
        <v>2874</v>
      </c>
      <c r="M17" s="40">
        <f t="shared" si="4"/>
        <v>0.8032420346562326</v>
      </c>
      <c r="N17" s="47">
        <v>33</v>
      </c>
      <c r="O17" s="40">
        <f t="shared" si="5"/>
        <v>0.11578947368421053</v>
      </c>
      <c r="P17" s="47">
        <v>0</v>
      </c>
      <c r="Q17" s="40">
        <f t="shared" si="6"/>
      </c>
      <c r="R17" s="47">
        <v>0</v>
      </c>
      <c r="S17" s="40">
        <f t="shared" si="7"/>
      </c>
      <c r="T17" s="47">
        <v>0</v>
      </c>
      <c r="U17" s="40">
        <f t="shared" si="8"/>
        <v>0</v>
      </c>
      <c r="V17" s="47">
        <v>13344</v>
      </c>
      <c r="W17" s="40">
        <f t="shared" si="9"/>
        <v>0.9474581084919057</v>
      </c>
    </row>
    <row r="18" spans="1:23" ht="23.25" customHeight="1">
      <c r="A18" s="27" t="s">
        <v>63</v>
      </c>
      <c r="B18" s="47">
        <v>593</v>
      </c>
      <c r="C18" s="40">
        <f t="shared" si="0"/>
        <v>1.1627450980392158</v>
      </c>
      <c r="D18" s="47">
        <v>304</v>
      </c>
      <c r="E18" s="40">
        <f t="shared" si="1"/>
        <v>0.4537313432835821</v>
      </c>
      <c r="F18" s="47">
        <v>292</v>
      </c>
      <c r="G18" s="40">
        <f t="shared" si="2"/>
        <v>1.2166666666666666</v>
      </c>
      <c r="H18" s="47">
        <v>3400</v>
      </c>
      <c r="I18" s="40">
        <f t="shared" si="3"/>
        <v>0.8341511285574092</v>
      </c>
      <c r="J18" s="47">
        <v>2931</v>
      </c>
      <c r="K18" s="40">
        <f t="shared" si="4"/>
        <v>0.5931997571341834</v>
      </c>
      <c r="L18" s="47">
        <v>2171</v>
      </c>
      <c r="M18" s="40">
        <f t="shared" si="4"/>
        <v>0.7553931802366041</v>
      </c>
      <c r="N18" s="47">
        <v>305</v>
      </c>
      <c r="O18" s="40">
        <f t="shared" si="5"/>
        <v>9.242424242424242</v>
      </c>
      <c r="P18" s="47">
        <v>0</v>
      </c>
      <c r="Q18" s="40">
        <f t="shared" si="6"/>
      </c>
      <c r="R18" s="47">
        <v>0</v>
      </c>
      <c r="S18" s="40">
        <f t="shared" si="7"/>
      </c>
      <c r="T18" s="47">
        <v>0</v>
      </c>
      <c r="U18" s="40">
        <f t="shared" si="8"/>
      </c>
      <c r="V18" s="47">
        <v>9996</v>
      </c>
      <c r="W18" s="40">
        <f t="shared" si="9"/>
        <v>0.7491007194244604</v>
      </c>
    </row>
    <row r="19" spans="1:23" ht="23.25" customHeight="1">
      <c r="A19" s="27" t="s">
        <v>82</v>
      </c>
      <c r="B19" s="47">
        <v>427</v>
      </c>
      <c r="C19" s="40">
        <f t="shared" si="0"/>
        <v>0.7200674536256324</v>
      </c>
      <c r="D19" s="47">
        <v>534</v>
      </c>
      <c r="E19" s="40">
        <f t="shared" si="1"/>
        <v>1.756578947368421</v>
      </c>
      <c r="F19" s="47">
        <v>320</v>
      </c>
      <c r="G19" s="40">
        <f t="shared" si="2"/>
        <v>1.095890410958904</v>
      </c>
      <c r="H19" s="47">
        <v>3926</v>
      </c>
      <c r="I19" s="40">
        <f t="shared" si="3"/>
        <v>1.1547058823529412</v>
      </c>
      <c r="J19" s="47">
        <v>5274</v>
      </c>
      <c r="K19" s="40">
        <f t="shared" si="4"/>
        <v>1.7993858751279428</v>
      </c>
      <c r="L19" s="47">
        <v>2402</v>
      </c>
      <c r="M19" s="40">
        <f t="shared" si="4"/>
        <v>1.1064025794564716</v>
      </c>
      <c r="N19" s="47">
        <v>232</v>
      </c>
      <c r="O19" s="40">
        <f t="shared" si="5"/>
        <v>0.760655737704918</v>
      </c>
      <c r="P19" s="47">
        <v>0</v>
      </c>
      <c r="Q19" s="40">
        <f t="shared" si="6"/>
      </c>
      <c r="R19" s="47">
        <v>0</v>
      </c>
      <c r="S19" s="40">
        <f t="shared" si="7"/>
      </c>
      <c r="T19" s="47">
        <v>0</v>
      </c>
      <c r="U19" s="40">
        <f t="shared" si="8"/>
      </c>
      <c r="V19" s="47">
        <v>13115</v>
      </c>
      <c r="W19" s="40">
        <f t="shared" si="9"/>
        <v>1.3120248099239695</v>
      </c>
    </row>
    <row r="20" spans="1:23" ht="23.25" customHeight="1">
      <c r="A20" s="27" t="s">
        <v>85</v>
      </c>
      <c r="B20" s="47">
        <v>363</v>
      </c>
      <c r="C20" s="40">
        <f t="shared" si="0"/>
        <v>0.8501170960187353</v>
      </c>
      <c r="D20" s="47">
        <v>407</v>
      </c>
      <c r="E20" s="40">
        <f t="shared" si="1"/>
        <v>0.7621722846441947</v>
      </c>
      <c r="F20" s="47">
        <v>148</v>
      </c>
      <c r="G20" s="40">
        <f t="shared" si="2"/>
        <v>0.4625</v>
      </c>
      <c r="H20" s="47">
        <v>5644</v>
      </c>
      <c r="I20" s="40">
        <f t="shared" si="3"/>
        <v>1.4375955170657158</v>
      </c>
      <c r="J20" s="47">
        <v>1667</v>
      </c>
      <c r="K20" s="40">
        <f t="shared" si="4"/>
        <v>0.3160788775123246</v>
      </c>
      <c r="L20" s="47">
        <v>1567</v>
      </c>
      <c r="M20" s="40">
        <f t="shared" si="4"/>
        <v>0.6523730224812656</v>
      </c>
      <c r="N20" s="47">
        <v>185</v>
      </c>
      <c r="O20" s="40">
        <f t="shared" si="5"/>
        <v>0.7974137931034483</v>
      </c>
      <c r="P20" s="47">
        <v>0</v>
      </c>
      <c r="Q20" s="40">
        <f t="shared" si="6"/>
      </c>
      <c r="R20" s="47">
        <v>0</v>
      </c>
      <c r="S20" s="40">
        <f t="shared" si="7"/>
      </c>
      <c r="T20" s="47">
        <v>0</v>
      </c>
      <c r="U20" s="40">
        <f t="shared" si="8"/>
      </c>
      <c r="V20" s="47">
        <v>9981</v>
      </c>
      <c r="W20" s="40">
        <f t="shared" si="9"/>
        <v>0.7610369805566146</v>
      </c>
    </row>
    <row r="21" spans="1:23" ht="23.25" customHeight="1">
      <c r="A21" s="27" t="s">
        <v>93</v>
      </c>
      <c r="B21" s="47">
        <v>498</v>
      </c>
      <c r="C21" s="40">
        <f t="shared" si="0"/>
        <v>1.371900826446281</v>
      </c>
      <c r="D21" s="47">
        <v>300</v>
      </c>
      <c r="E21" s="40">
        <f t="shared" si="1"/>
        <v>0.7371007371007371</v>
      </c>
      <c r="F21" s="47">
        <v>324</v>
      </c>
      <c r="G21" s="40">
        <f t="shared" si="2"/>
        <v>2.189189189189189</v>
      </c>
      <c r="H21" s="47">
        <v>4278</v>
      </c>
      <c r="I21" s="40">
        <f t="shared" si="3"/>
        <v>0.7579730687455705</v>
      </c>
      <c r="J21" s="47">
        <v>2239</v>
      </c>
      <c r="K21" s="40">
        <f t="shared" si="4"/>
        <v>1.343131373725255</v>
      </c>
      <c r="L21" s="47">
        <v>1804</v>
      </c>
      <c r="M21" s="40">
        <f t="shared" si="4"/>
        <v>1.1512444160816848</v>
      </c>
      <c r="N21" s="47">
        <v>152</v>
      </c>
      <c r="O21" s="40">
        <f t="shared" si="5"/>
        <v>0.8216216216216217</v>
      </c>
      <c r="P21" s="47">
        <v>0</v>
      </c>
      <c r="Q21" s="40">
        <f t="shared" si="6"/>
      </c>
      <c r="R21" s="47">
        <v>0</v>
      </c>
      <c r="S21" s="40">
        <f t="shared" si="7"/>
      </c>
      <c r="T21" s="47">
        <v>244</v>
      </c>
      <c r="U21" s="40">
        <f t="shared" si="8"/>
      </c>
      <c r="V21" s="47">
        <v>9839</v>
      </c>
      <c r="W21" s="40">
        <f t="shared" si="9"/>
        <v>0.9857729686404167</v>
      </c>
    </row>
    <row r="22" spans="1:23" ht="23.25" customHeight="1">
      <c r="A22" s="27" t="s">
        <v>98</v>
      </c>
      <c r="B22" s="47">
        <v>304</v>
      </c>
      <c r="C22" s="40">
        <f t="shared" si="0"/>
        <v>0.6104417670682731</v>
      </c>
      <c r="D22" s="47">
        <v>84</v>
      </c>
      <c r="E22" s="40">
        <f t="shared" si="1"/>
        <v>0.28</v>
      </c>
      <c r="F22" s="47">
        <v>264</v>
      </c>
      <c r="G22" s="40">
        <f t="shared" si="2"/>
        <v>0.8148148148148148</v>
      </c>
      <c r="H22" s="47">
        <v>4680</v>
      </c>
      <c r="I22" s="40">
        <f t="shared" si="3"/>
        <v>1.0939691444600281</v>
      </c>
      <c r="J22" s="47">
        <v>1433</v>
      </c>
      <c r="K22" s="40">
        <f t="shared" si="4"/>
        <v>0.6400178651183565</v>
      </c>
      <c r="L22" s="47">
        <v>1177</v>
      </c>
      <c r="M22" s="40">
        <f t="shared" si="4"/>
        <v>0.6524390243902439</v>
      </c>
      <c r="N22" s="47">
        <v>115</v>
      </c>
      <c r="O22" s="40">
        <f t="shared" si="5"/>
        <v>0.756578947368421</v>
      </c>
      <c r="P22" s="47">
        <v>0</v>
      </c>
      <c r="Q22" s="40">
        <f t="shared" si="6"/>
      </c>
      <c r="R22" s="47">
        <v>0</v>
      </c>
      <c r="S22" s="40">
        <f t="shared" si="7"/>
      </c>
      <c r="T22" s="47">
        <v>324</v>
      </c>
      <c r="U22" s="40">
        <f t="shared" si="8"/>
        <v>1.3278688524590163</v>
      </c>
      <c r="V22" s="47">
        <v>8381</v>
      </c>
      <c r="W22" s="40">
        <f t="shared" si="9"/>
        <v>0.851814208761053</v>
      </c>
    </row>
    <row r="23" spans="1:23" ht="23.25" customHeight="1">
      <c r="A23" s="27" t="s">
        <v>102</v>
      </c>
      <c r="B23" s="47">
        <v>317</v>
      </c>
      <c r="C23" s="40">
        <f t="shared" si="0"/>
        <v>1.042763157894737</v>
      </c>
      <c r="D23" s="47">
        <v>89</v>
      </c>
      <c r="E23" s="40">
        <f t="shared" si="1"/>
        <v>1.0595238095238095</v>
      </c>
      <c r="F23" s="47">
        <v>283</v>
      </c>
      <c r="G23" s="40">
        <f t="shared" si="2"/>
        <v>1.071969696969697</v>
      </c>
      <c r="H23" s="47">
        <v>3440</v>
      </c>
      <c r="I23" s="40">
        <f t="shared" si="3"/>
        <v>0.7350427350427351</v>
      </c>
      <c r="J23" s="47">
        <v>1581</v>
      </c>
      <c r="K23" s="40">
        <f>IF(J22=0,"",J23/J22)</f>
        <v>1.1032798325191906</v>
      </c>
      <c r="L23" s="47">
        <v>788</v>
      </c>
      <c r="M23" s="40">
        <f>IF(L22=0,"",L23/L22)</f>
        <v>0.6694987255734919</v>
      </c>
      <c r="N23" s="47">
        <v>131</v>
      </c>
      <c r="O23" s="40">
        <f t="shared" si="5"/>
        <v>1.1391304347826088</v>
      </c>
      <c r="P23" s="47">
        <v>0</v>
      </c>
      <c r="Q23" s="40">
        <f t="shared" si="6"/>
      </c>
      <c r="R23" s="47">
        <v>0</v>
      </c>
      <c r="S23" s="40">
        <f t="shared" si="7"/>
      </c>
      <c r="T23" s="47">
        <v>113</v>
      </c>
      <c r="U23" s="40">
        <f t="shared" si="8"/>
        <v>0.3487654320987654</v>
      </c>
      <c r="V23" s="47">
        <v>6742</v>
      </c>
      <c r="W23" s="40">
        <f t="shared" si="9"/>
        <v>0.8044386111442549</v>
      </c>
    </row>
    <row r="25" spans="1:23" ht="23.25" customHeight="1">
      <c r="A25" s="22" t="s">
        <v>30</v>
      </c>
      <c r="B25" s="22"/>
      <c r="C25" s="22"/>
      <c r="D25" s="22"/>
      <c r="E25" s="22"/>
      <c r="F25" s="22"/>
      <c r="G25" s="22"/>
      <c r="H25" s="22"/>
      <c r="I25" s="44"/>
      <c r="J25" s="22"/>
      <c r="K25" s="22"/>
      <c r="L25" s="22"/>
      <c r="M25" s="22"/>
      <c r="N25" s="22"/>
      <c r="O25" s="44"/>
      <c r="P25" s="22"/>
      <c r="Q25" s="22"/>
      <c r="R25" s="22"/>
      <c r="S25" s="22"/>
      <c r="T25" s="22"/>
      <c r="U25" s="22"/>
      <c r="V25" s="22"/>
      <c r="W25" s="22"/>
    </row>
    <row r="26" spans="1:27" ht="23.25" customHeight="1">
      <c r="A26" s="85" t="s">
        <v>11</v>
      </c>
      <c r="B26" s="83" t="s">
        <v>31</v>
      </c>
      <c r="C26" s="84"/>
      <c r="D26" s="83" t="s">
        <v>32</v>
      </c>
      <c r="E26" s="84"/>
      <c r="F26" s="83" t="s">
        <v>33</v>
      </c>
      <c r="G26" s="84"/>
      <c r="H26" s="83" t="s">
        <v>34</v>
      </c>
      <c r="I26" s="84"/>
      <c r="J26" s="83" t="s">
        <v>35</v>
      </c>
      <c r="K26" s="84"/>
      <c r="L26" s="83" t="s">
        <v>36</v>
      </c>
      <c r="M26" s="84"/>
      <c r="N26" s="83" t="s">
        <v>37</v>
      </c>
      <c r="O26" s="84"/>
      <c r="P26" s="83" t="s">
        <v>38</v>
      </c>
      <c r="Q26" s="84"/>
      <c r="R26" s="83" t="s">
        <v>39</v>
      </c>
      <c r="S26" s="84"/>
      <c r="T26" s="83" t="s">
        <v>99</v>
      </c>
      <c r="U26" s="84"/>
      <c r="V26" s="83" t="s">
        <v>100</v>
      </c>
      <c r="W26" s="84"/>
      <c r="X26" s="83" t="s">
        <v>60</v>
      </c>
      <c r="Y26" s="84"/>
      <c r="Z26" s="20" t="s">
        <v>15</v>
      </c>
      <c r="AA26" s="21"/>
    </row>
    <row r="27" spans="1:27" ht="23.25" customHeight="1">
      <c r="A27" s="86"/>
      <c r="B27" s="33"/>
      <c r="C27" s="34" t="s">
        <v>16</v>
      </c>
      <c r="D27" s="33"/>
      <c r="E27" s="34" t="s">
        <v>16</v>
      </c>
      <c r="F27" s="33"/>
      <c r="G27" s="34" t="s">
        <v>16</v>
      </c>
      <c r="H27" s="35"/>
      <c r="I27" s="34" t="s">
        <v>16</v>
      </c>
      <c r="J27" s="33"/>
      <c r="K27" s="34" t="s">
        <v>16</v>
      </c>
      <c r="L27" s="33"/>
      <c r="M27" s="34" t="s">
        <v>16</v>
      </c>
      <c r="N27" s="33"/>
      <c r="O27" s="34" t="s">
        <v>16</v>
      </c>
      <c r="P27" s="36"/>
      <c r="Q27" s="34" t="s">
        <v>16</v>
      </c>
      <c r="R27" s="33"/>
      <c r="S27" s="34" t="s">
        <v>16</v>
      </c>
      <c r="T27" s="36"/>
      <c r="U27" s="34" t="s">
        <v>16</v>
      </c>
      <c r="V27" s="36"/>
      <c r="W27" s="34" t="s">
        <v>16</v>
      </c>
      <c r="X27" s="36"/>
      <c r="Y27" s="34" t="s">
        <v>16</v>
      </c>
      <c r="Z27" s="36"/>
      <c r="AA27" s="34" t="s">
        <v>16</v>
      </c>
    </row>
    <row r="28" spans="1:27" ht="23.25" customHeight="1">
      <c r="A28" s="23" t="s">
        <v>40</v>
      </c>
      <c r="B28" s="37">
        <v>32</v>
      </c>
      <c r="C28" s="38">
        <f aca="true" t="shared" si="10" ref="C28:C42">IF(B27=0,"",B28/B27)</f>
      </c>
      <c r="D28" s="47">
        <v>0</v>
      </c>
      <c r="E28" s="39">
        <f aca="true" t="shared" si="11" ref="E28:E42">IF(D27=0,"",D28/D27)</f>
      </c>
      <c r="F28" s="47">
        <v>2</v>
      </c>
      <c r="G28" s="39">
        <f aca="true" t="shared" si="12" ref="G28:G42">IF(F27=0,"",F28/F27)</f>
      </c>
      <c r="H28" s="47">
        <v>386</v>
      </c>
      <c r="I28" s="38" t="e">
        <v>#DIV/0!</v>
      </c>
      <c r="J28" s="47">
        <v>88</v>
      </c>
      <c r="K28" s="39">
        <f aca="true" t="shared" si="13" ref="K28:K42">IF(J27=0,"",J28/J27)</f>
      </c>
      <c r="L28" s="47">
        <v>0</v>
      </c>
      <c r="M28" s="39">
        <f aca="true" t="shared" si="14" ref="M28:M42">IF(L27=0,"",L28/L27)</f>
      </c>
      <c r="N28" s="47">
        <v>92</v>
      </c>
      <c r="O28" s="39">
        <f aca="true" t="shared" si="15" ref="O28:O42">IF(N27=0,"",N28/N27)</f>
      </c>
      <c r="P28" s="47">
        <v>67</v>
      </c>
      <c r="Q28" s="39">
        <f aca="true" t="shared" si="16" ref="Q28:Q42">IF(P27=0,"",P28/P27)</f>
      </c>
      <c r="R28" s="47">
        <v>0</v>
      </c>
      <c r="S28" s="39">
        <f aca="true" t="shared" si="17" ref="S28:S42">IF(R27=0,"",R28/R27)</f>
      </c>
      <c r="T28" s="47">
        <v>0</v>
      </c>
      <c r="U28" s="39">
        <f aca="true" t="shared" si="18" ref="U28:U42">IF(T27=0,"",T28/T27)</f>
      </c>
      <c r="V28" s="47">
        <v>0</v>
      </c>
      <c r="W28" s="39">
        <f aca="true" t="shared" si="19" ref="W28:W42">IF(V27=0,"",V28/V27)</f>
      </c>
      <c r="X28" s="47">
        <v>0</v>
      </c>
      <c r="Y28" s="39">
        <f aca="true" t="shared" si="20" ref="Y28:Y42">IF(X27=0,"",X28/X27)</f>
      </c>
      <c r="Z28" s="47">
        <v>670</v>
      </c>
      <c r="AA28" s="39">
        <f aca="true" t="shared" si="21" ref="AA28:AA42">IF(Z27=0,"",Z28/Z27)</f>
      </c>
    </row>
    <row r="29" spans="1:27" ht="23.25" customHeight="1">
      <c r="A29" s="23" t="s">
        <v>41</v>
      </c>
      <c r="B29" s="37">
        <v>90</v>
      </c>
      <c r="C29" s="40">
        <f t="shared" si="10"/>
        <v>2.8125</v>
      </c>
      <c r="D29" s="37">
        <v>3</v>
      </c>
      <c r="E29" s="39">
        <f t="shared" si="11"/>
      </c>
      <c r="F29" s="47">
        <v>0</v>
      </c>
      <c r="G29" s="40">
        <f t="shared" si="12"/>
        <v>0</v>
      </c>
      <c r="H29" s="47">
        <v>319</v>
      </c>
      <c r="I29" s="40">
        <f aca="true" t="shared" si="22" ref="I29:I42">IF(H28=0,"",H29/H28)</f>
        <v>0.8264248704663213</v>
      </c>
      <c r="J29" s="47">
        <v>96</v>
      </c>
      <c r="K29" s="41">
        <f t="shared" si="13"/>
        <v>1.0909090909090908</v>
      </c>
      <c r="L29" s="47">
        <v>0</v>
      </c>
      <c r="M29" s="39">
        <f t="shared" si="14"/>
      </c>
      <c r="N29" s="47">
        <v>130</v>
      </c>
      <c r="O29" s="41">
        <f t="shared" si="15"/>
        <v>1.4130434782608696</v>
      </c>
      <c r="P29" s="47">
        <v>96</v>
      </c>
      <c r="Q29" s="41">
        <f t="shared" si="16"/>
        <v>1.4328358208955223</v>
      </c>
      <c r="R29" s="47">
        <v>0</v>
      </c>
      <c r="S29" s="39">
        <f t="shared" si="17"/>
      </c>
      <c r="T29" s="47">
        <v>0</v>
      </c>
      <c r="U29" s="41">
        <f t="shared" si="18"/>
      </c>
      <c r="V29" s="47">
        <v>0</v>
      </c>
      <c r="W29" s="41">
        <f t="shared" si="19"/>
      </c>
      <c r="X29" s="47">
        <v>0</v>
      </c>
      <c r="Y29" s="41">
        <f t="shared" si="20"/>
      </c>
      <c r="Z29" s="47">
        <v>734</v>
      </c>
      <c r="AA29" s="40">
        <f t="shared" si="21"/>
        <v>1.0955223880597016</v>
      </c>
    </row>
    <row r="30" spans="1:27" ht="23.25" customHeight="1">
      <c r="A30" s="23" t="s">
        <v>42</v>
      </c>
      <c r="B30" s="37">
        <v>32</v>
      </c>
      <c r="C30" s="40">
        <f t="shared" si="10"/>
        <v>0.35555555555555557</v>
      </c>
      <c r="D30" s="37">
        <v>2</v>
      </c>
      <c r="E30" s="41">
        <f t="shared" si="11"/>
        <v>0.6666666666666666</v>
      </c>
      <c r="F30" s="47">
        <v>3</v>
      </c>
      <c r="G30" s="39">
        <f t="shared" si="12"/>
      </c>
      <c r="H30" s="47">
        <v>262</v>
      </c>
      <c r="I30" s="40">
        <f t="shared" si="22"/>
        <v>0.8213166144200627</v>
      </c>
      <c r="J30" s="47">
        <v>105</v>
      </c>
      <c r="K30" s="41">
        <f t="shared" si="13"/>
        <v>1.09375</v>
      </c>
      <c r="L30" s="47">
        <v>0</v>
      </c>
      <c r="M30" s="39">
        <f t="shared" si="14"/>
      </c>
      <c r="N30" s="47">
        <v>88</v>
      </c>
      <c r="O30" s="41">
        <f t="shared" si="15"/>
        <v>0.676923076923077</v>
      </c>
      <c r="P30" s="47">
        <v>185</v>
      </c>
      <c r="Q30" s="41">
        <f t="shared" si="16"/>
        <v>1.9270833333333333</v>
      </c>
      <c r="R30" s="47">
        <v>0</v>
      </c>
      <c r="S30" s="39">
        <f t="shared" si="17"/>
      </c>
      <c r="T30" s="47">
        <v>0</v>
      </c>
      <c r="U30" s="41">
        <f t="shared" si="18"/>
      </c>
      <c r="V30" s="47">
        <v>0</v>
      </c>
      <c r="W30" s="41">
        <f t="shared" si="19"/>
      </c>
      <c r="X30" s="47">
        <v>0</v>
      </c>
      <c r="Y30" s="41">
        <f t="shared" si="20"/>
      </c>
      <c r="Z30" s="47">
        <v>677</v>
      </c>
      <c r="AA30" s="40">
        <f t="shared" si="21"/>
        <v>0.9223433242506812</v>
      </c>
    </row>
    <row r="31" spans="1:27" ht="23.25" customHeight="1">
      <c r="A31" s="23" t="s">
        <v>43</v>
      </c>
      <c r="B31" s="37">
        <v>85</v>
      </c>
      <c r="C31" s="40">
        <f t="shared" si="10"/>
        <v>2.65625</v>
      </c>
      <c r="D31" s="37">
        <v>1</v>
      </c>
      <c r="E31" s="41">
        <f t="shared" si="11"/>
        <v>0.5</v>
      </c>
      <c r="F31" s="47">
        <v>12</v>
      </c>
      <c r="G31" s="41">
        <f t="shared" si="12"/>
        <v>4</v>
      </c>
      <c r="H31" s="47">
        <v>147</v>
      </c>
      <c r="I31" s="40">
        <f t="shared" si="22"/>
        <v>0.5610687022900763</v>
      </c>
      <c r="J31" s="47">
        <v>199</v>
      </c>
      <c r="K31" s="41">
        <f t="shared" si="13"/>
        <v>1.8952380952380952</v>
      </c>
      <c r="L31" s="47">
        <v>0</v>
      </c>
      <c r="M31" s="39">
        <f t="shared" si="14"/>
      </c>
      <c r="N31" s="47">
        <v>140</v>
      </c>
      <c r="O31" s="41">
        <f t="shared" si="15"/>
        <v>1.5909090909090908</v>
      </c>
      <c r="P31" s="47">
        <v>526</v>
      </c>
      <c r="Q31" s="41">
        <f t="shared" si="16"/>
        <v>2.843243243243243</v>
      </c>
      <c r="R31" s="47">
        <v>0</v>
      </c>
      <c r="S31" s="39">
        <f t="shared" si="17"/>
      </c>
      <c r="T31" s="47">
        <v>0</v>
      </c>
      <c r="U31" s="41">
        <f t="shared" si="18"/>
      </c>
      <c r="V31" s="47">
        <v>0</v>
      </c>
      <c r="W31" s="41">
        <f t="shared" si="19"/>
      </c>
      <c r="X31" s="47">
        <v>0</v>
      </c>
      <c r="Y31" s="41">
        <f t="shared" si="20"/>
      </c>
      <c r="Z31" s="47">
        <v>1110</v>
      </c>
      <c r="AA31" s="40">
        <f t="shared" si="21"/>
        <v>1.6395864106351552</v>
      </c>
    </row>
    <row r="32" spans="1:27" ht="23.25" customHeight="1">
      <c r="A32" s="23" t="s">
        <v>44</v>
      </c>
      <c r="B32" s="37">
        <v>34</v>
      </c>
      <c r="C32" s="40">
        <f t="shared" si="10"/>
        <v>0.4</v>
      </c>
      <c r="D32" s="37">
        <v>2</v>
      </c>
      <c r="E32" s="41">
        <f t="shared" si="11"/>
        <v>2</v>
      </c>
      <c r="F32" s="47">
        <v>11</v>
      </c>
      <c r="G32" s="41">
        <f t="shared" si="12"/>
        <v>0.9166666666666666</v>
      </c>
      <c r="H32" s="47">
        <v>141</v>
      </c>
      <c r="I32" s="40">
        <f t="shared" si="22"/>
        <v>0.9591836734693877</v>
      </c>
      <c r="J32" s="47">
        <v>123</v>
      </c>
      <c r="K32" s="41">
        <f t="shared" si="13"/>
        <v>0.6180904522613065</v>
      </c>
      <c r="L32" s="47">
        <v>98</v>
      </c>
      <c r="M32" s="39">
        <f t="shared" si="14"/>
      </c>
      <c r="N32" s="47">
        <v>122</v>
      </c>
      <c r="O32" s="41">
        <f t="shared" si="15"/>
        <v>0.8714285714285714</v>
      </c>
      <c r="P32" s="47">
        <v>439</v>
      </c>
      <c r="Q32" s="41">
        <f t="shared" si="16"/>
        <v>0.8346007604562737</v>
      </c>
      <c r="R32" s="47">
        <v>0</v>
      </c>
      <c r="S32" s="39">
        <f t="shared" si="17"/>
      </c>
      <c r="T32" s="47">
        <v>0</v>
      </c>
      <c r="U32" s="41">
        <f t="shared" si="18"/>
      </c>
      <c r="V32" s="47">
        <v>0</v>
      </c>
      <c r="W32" s="41">
        <f t="shared" si="19"/>
      </c>
      <c r="X32" s="47">
        <v>0</v>
      </c>
      <c r="Y32" s="41">
        <f t="shared" si="20"/>
      </c>
      <c r="Z32" s="47">
        <v>970</v>
      </c>
      <c r="AA32" s="40">
        <f t="shared" si="21"/>
        <v>0.8738738738738738</v>
      </c>
    </row>
    <row r="33" spans="1:27" ht="23.25" customHeight="1">
      <c r="A33" s="23" t="s">
        <v>45</v>
      </c>
      <c r="B33" s="37">
        <v>39</v>
      </c>
      <c r="C33" s="40">
        <f t="shared" si="10"/>
        <v>1.1470588235294117</v>
      </c>
      <c r="D33" s="37">
        <v>1</v>
      </c>
      <c r="E33" s="41">
        <f t="shared" si="11"/>
        <v>0.5</v>
      </c>
      <c r="F33" s="47">
        <v>18</v>
      </c>
      <c r="G33" s="41">
        <f t="shared" si="12"/>
        <v>1.6363636363636365</v>
      </c>
      <c r="H33" s="47">
        <v>73</v>
      </c>
      <c r="I33" s="40">
        <f t="shared" si="22"/>
        <v>0.5177304964539007</v>
      </c>
      <c r="J33" s="47">
        <v>98</v>
      </c>
      <c r="K33" s="41">
        <f t="shared" si="13"/>
        <v>0.7967479674796748</v>
      </c>
      <c r="L33" s="47">
        <v>123</v>
      </c>
      <c r="M33" s="41">
        <f t="shared" si="14"/>
        <v>1.2551020408163265</v>
      </c>
      <c r="N33" s="47">
        <v>155</v>
      </c>
      <c r="O33" s="41">
        <f t="shared" si="15"/>
        <v>1.2704918032786885</v>
      </c>
      <c r="P33" s="47">
        <v>444</v>
      </c>
      <c r="Q33" s="41">
        <f t="shared" si="16"/>
        <v>1.0113895216400912</v>
      </c>
      <c r="R33" s="47">
        <v>0</v>
      </c>
      <c r="S33" s="39">
        <f t="shared" si="17"/>
      </c>
      <c r="T33" s="47">
        <v>0</v>
      </c>
      <c r="U33" s="41">
        <f t="shared" si="18"/>
      </c>
      <c r="V33" s="47">
        <v>0</v>
      </c>
      <c r="W33" s="41">
        <f t="shared" si="19"/>
      </c>
      <c r="X33" s="47">
        <v>0</v>
      </c>
      <c r="Y33" s="41">
        <f t="shared" si="20"/>
      </c>
      <c r="Z33" s="47">
        <v>951</v>
      </c>
      <c r="AA33" s="40">
        <f t="shared" si="21"/>
        <v>0.9804123711340206</v>
      </c>
    </row>
    <row r="34" spans="1:27" ht="23.25" customHeight="1">
      <c r="A34" s="23" t="s">
        <v>46</v>
      </c>
      <c r="B34" s="37">
        <v>124</v>
      </c>
      <c r="C34" s="40">
        <f t="shared" si="10"/>
        <v>3.1794871794871793</v>
      </c>
      <c r="D34" s="47">
        <v>0</v>
      </c>
      <c r="E34" s="40">
        <f t="shared" si="11"/>
        <v>0</v>
      </c>
      <c r="F34" s="47">
        <v>22</v>
      </c>
      <c r="G34" s="41">
        <f t="shared" si="12"/>
        <v>1.2222222222222223</v>
      </c>
      <c r="H34" s="47">
        <v>124</v>
      </c>
      <c r="I34" s="40">
        <f t="shared" si="22"/>
        <v>1.6986301369863013</v>
      </c>
      <c r="J34" s="47">
        <v>128</v>
      </c>
      <c r="K34" s="41">
        <f t="shared" si="13"/>
        <v>1.3061224489795917</v>
      </c>
      <c r="L34" s="47">
        <v>182</v>
      </c>
      <c r="M34" s="41">
        <f t="shared" si="14"/>
        <v>1.4796747967479675</v>
      </c>
      <c r="N34" s="47">
        <v>251</v>
      </c>
      <c r="O34" s="41">
        <f t="shared" si="15"/>
        <v>1.6193548387096774</v>
      </c>
      <c r="P34" s="47">
        <v>1083</v>
      </c>
      <c r="Q34" s="41">
        <f t="shared" si="16"/>
        <v>2.439189189189189</v>
      </c>
      <c r="R34" s="47">
        <v>0</v>
      </c>
      <c r="S34" s="39">
        <f t="shared" si="17"/>
      </c>
      <c r="T34" s="47">
        <v>0</v>
      </c>
      <c r="U34" s="41">
        <f t="shared" si="18"/>
      </c>
      <c r="V34" s="47">
        <v>0</v>
      </c>
      <c r="W34" s="41">
        <f t="shared" si="19"/>
      </c>
      <c r="X34" s="47">
        <v>0</v>
      </c>
      <c r="Y34" s="41">
        <f t="shared" si="20"/>
      </c>
      <c r="Z34" s="47">
        <v>1914</v>
      </c>
      <c r="AA34" s="40">
        <f t="shared" si="21"/>
        <v>2.0126182965299684</v>
      </c>
    </row>
    <row r="35" spans="1:27" ht="23.25" customHeight="1">
      <c r="A35" s="23" t="s">
        <v>47</v>
      </c>
      <c r="B35" s="37">
        <v>52</v>
      </c>
      <c r="C35" s="40">
        <f t="shared" si="10"/>
        <v>0.41935483870967744</v>
      </c>
      <c r="D35" s="47">
        <v>0</v>
      </c>
      <c r="E35" s="40">
        <f t="shared" si="11"/>
      </c>
      <c r="F35" s="47">
        <v>13</v>
      </c>
      <c r="G35" s="41">
        <f t="shared" si="12"/>
        <v>0.5909090909090909</v>
      </c>
      <c r="H35" s="47">
        <v>81</v>
      </c>
      <c r="I35" s="40">
        <f t="shared" si="22"/>
        <v>0.6532258064516129</v>
      </c>
      <c r="J35" s="47">
        <v>117</v>
      </c>
      <c r="K35" s="41">
        <f t="shared" si="13"/>
        <v>0.9140625</v>
      </c>
      <c r="L35" s="47">
        <v>189</v>
      </c>
      <c r="M35" s="41">
        <f t="shared" si="14"/>
        <v>1.0384615384615385</v>
      </c>
      <c r="N35" s="47">
        <v>172</v>
      </c>
      <c r="O35" s="41">
        <f t="shared" si="15"/>
        <v>0.6852589641434262</v>
      </c>
      <c r="P35" s="47">
        <v>657</v>
      </c>
      <c r="Q35" s="41">
        <f t="shared" si="16"/>
        <v>0.6066481994459834</v>
      </c>
      <c r="R35" s="47">
        <v>4</v>
      </c>
      <c r="S35" s="39">
        <f t="shared" si="17"/>
      </c>
      <c r="T35" s="47">
        <v>0</v>
      </c>
      <c r="U35" s="41">
        <f t="shared" si="18"/>
      </c>
      <c r="V35" s="47">
        <v>0</v>
      </c>
      <c r="W35" s="41">
        <f t="shared" si="19"/>
      </c>
      <c r="X35" s="47">
        <v>0</v>
      </c>
      <c r="Y35" s="41">
        <f t="shared" si="20"/>
      </c>
      <c r="Z35" s="47">
        <v>1285</v>
      </c>
      <c r="AA35" s="40">
        <f t="shared" si="21"/>
        <v>0.6713688610240335</v>
      </c>
    </row>
    <row r="36" spans="1:27" ht="23.25" customHeight="1">
      <c r="A36" s="23" t="s">
        <v>48</v>
      </c>
      <c r="B36" s="37">
        <v>79</v>
      </c>
      <c r="C36" s="40">
        <f t="shared" si="10"/>
        <v>1.5192307692307692</v>
      </c>
      <c r="D36" s="47">
        <v>0</v>
      </c>
      <c r="E36" s="40">
        <f t="shared" si="11"/>
      </c>
      <c r="F36" s="47">
        <v>2</v>
      </c>
      <c r="G36" s="41">
        <f t="shared" si="12"/>
        <v>0.15384615384615385</v>
      </c>
      <c r="H36" s="47">
        <v>103</v>
      </c>
      <c r="I36" s="40">
        <f t="shared" si="22"/>
        <v>1.271604938271605</v>
      </c>
      <c r="J36" s="47">
        <v>100</v>
      </c>
      <c r="K36" s="41">
        <f t="shared" si="13"/>
        <v>0.8547008547008547</v>
      </c>
      <c r="L36" s="47">
        <v>131</v>
      </c>
      <c r="M36" s="41">
        <f t="shared" si="14"/>
        <v>0.6931216931216931</v>
      </c>
      <c r="N36" s="47">
        <v>150</v>
      </c>
      <c r="O36" s="41">
        <f t="shared" si="15"/>
        <v>0.872093023255814</v>
      </c>
      <c r="P36" s="47">
        <v>1060</v>
      </c>
      <c r="Q36" s="41">
        <f t="shared" si="16"/>
        <v>1.613394216133942</v>
      </c>
      <c r="R36" s="47">
        <v>4</v>
      </c>
      <c r="S36" s="41">
        <f t="shared" si="17"/>
        <v>1</v>
      </c>
      <c r="T36" s="47">
        <v>0</v>
      </c>
      <c r="U36" s="41">
        <f t="shared" si="18"/>
      </c>
      <c r="V36" s="47">
        <v>0</v>
      </c>
      <c r="W36" s="41">
        <f t="shared" si="19"/>
      </c>
      <c r="X36" s="47">
        <v>0</v>
      </c>
      <c r="Y36" s="41">
        <f t="shared" si="20"/>
      </c>
      <c r="Z36" s="47">
        <v>1629</v>
      </c>
      <c r="AA36" s="40">
        <f t="shared" si="21"/>
        <v>1.267704280155642</v>
      </c>
    </row>
    <row r="37" spans="1:27" ht="23.25" customHeight="1">
      <c r="A37" s="23" t="s">
        <v>49</v>
      </c>
      <c r="B37" s="37">
        <v>71</v>
      </c>
      <c r="C37" s="40">
        <f t="shared" si="10"/>
        <v>0.8987341772151899</v>
      </c>
      <c r="D37" s="42">
        <v>0</v>
      </c>
      <c r="E37" s="40">
        <f t="shared" si="11"/>
      </c>
      <c r="F37" s="47">
        <v>15</v>
      </c>
      <c r="G37" s="41">
        <f t="shared" si="12"/>
        <v>7.5</v>
      </c>
      <c r="H37" s="47">
        <v>69</v>
      </c>
      <c r="I37" s="40">
        <f t="shared" si="22"/>
        <v>0.6699029126213593</v>
      </c>
      <c r="J37" s="47">
        <v>101</v>
      </c>
      <c r="K37" s="41">
        <f t="shared" si="13"/>
        <v>1.01</v>
      </c>
      <c r="L37" s="47">
        <v>200</v>
      </c>
      <c r="M37" s="41">
        <f t="shared" si="14"/>
        <v>1.5267175572519085</v>
      </c>
      <c r="N37" s="47">
        <v>167</v>
      </c>
      <c r="O37" s="41">
        <f t="shared" si="15"/>
        <v>1.1133333333333333</v>
      </c>
      <c r="P37" s="47">
        <v>1320</v>
      </c>
      <c r="Q37" s="41">
        <f t="shared" si="16"/>
        <v>1.2452830188679245</v>
      </c>
      <c r="R37" s="47">
        <v>3</v>
      </c>
      <c r="S37" s="41">
        <f t="shared" si="17"/>
        <v>0.75</v>
      </c>
      <c r="T37" s="47">
        <v>0</v>
      </c>
      <c r="U37" s="41">
        <f t="shared" si="18"/>
      </c>
      <c r="V37" s="47">
        <v>0</v>
      </c>
      <c r="W37" s="41">
        <f t="shared" si="19"/>
      </c>
      <c r="X37" s="47">
        <v>0</v>
      </c>
      <c r="Y37" s="41">
        <f t="shared" si="20"/>
      </c>
      <c r="Z37" s="47">
        <v>1946</v>
      </c>
      <c r="AA37" s="40">
        <f t="shared" si="21"/>
        <v>1.194597912829957</v>
      </c>
    </row>
    <row r="38" spans="1:27" ht="23.25" customHeight="1">
      <c r="A38" s="23" t="s">
        <v>50</v>
      </c>
      <c r="B38" s="37">
        <v>122</v>
      </c>
      <c r="C38" s="40">
        <f t="shared" si="10"/>
        <v>1.7183098591549295</v>
      </c>
      <c r="D38" s="42">
        <v>2</v>
      </c>
      <c r="E38" s="40">
        <f t="shared" si="11"/>
      </c>
      <c r="F38" s="47">
        <v>5</v>
      </c>
      <c r="G38" s="41">
        <f t="shared" si="12"/>
        <v>0.3333333333333333</v>
      </c>
      <c r="H38" s="47">
        <v>44</v>
      </c>
      <c r="I38" s="40">
        <f t="shared" si="22"/>
        <v>0.6376811594202898</v>
      </c>
      <c r="J38" s="47">
        <v>137</v>
      </c>
      <c r="K38" s="41">
        <f t="shared" si="13"/>
        <v>1.3564356435643565</v>
      </c>
      <c r="L38" s="47">
        <v>128</v>
      </c>
      <c r="M38" s="41">
        <f t="shared" si="14"/>
        <v>0.64</v>
      </c>
      <c r="N38" s="47">
        <v>245</v>
      </c>
      <c r="O38" s="41">
        <f t="shared" si="15"/>
        <v>1.467065868263473</v>
      </c>
      <c r="P38" s="47">
        <v>1120</v>
      </c>
      <c r="Q38" s="41">
        <f t="shared" si="16"/>
        <v>0.8484848484848485</v>
      </c>
      <c r="R38" s="47">
        <v>23</v>
      </c>
      <c r="S38" s="41">
        <f t="shared" si="17"/>
        <v>7.666666666666667</v>
      </c>
      <c r="T38" s="47">
        <v>0</v>
      </c>
      <c r="U38" s="41">
        <f t="shared" si="18"/>
      </c>
      <c r="V38" s="47">
        <v>0</v>
      </c>
      <c r="W38" s="41">
        <f t="shared" si="19"/>
      </c>
      <c r="X38" s="47">
        <v>36</v>
      </c>
      <c r="Y38" s="41">
        <f t="shared" si="20"/>
      </c>
      <c r="Z38" s="47">
        <v>1862</v>
      </c>
      <c r="AA38" s="40">
        <f t="shared" si="21"/>
        <v>0.9568345323741008</v>
      </c>
    </row>
    <row r="39" spans="1:27" ht="23.25" customHeight="1">
      <c r="A39" s="23" t="s">
        <v>51</v>
      </c>
      <c r="B39" s="37">
        <v>85</v>
      </c>
      <c r="C39" s="40">
        <f t="shared" si="10"/>
        <v>0.6967213114754098</v>
      </c>
      <c r="D39" s="42">
        <v>0</v>
      </c>
      <c r="E39" s="40">
        <f t="shared" si="11"/>
        <v>0</v>
      </c>
      <c r="F39" s="47">
        <v>13</v>
      </c>
      <c r="G39" s="40">
        <f t="shared" si="12"/>
        <v>2.6</v>
      </c>
      <c r="H39" s="47">
        <v>32</v>
      </c>
      <c r="I39" s="40">
        <f t="shared" si="22"/>
        <v>0.7272727272727273</v>
      </c>
      <c r="J39" s="47">
        <v>103</v>
      </c>
      <c r="K39" s="40">
        <f t="shared" si="13"/>
        <v>0.7518248175182481</v>
      </c>
      <c r="L39" s="47">
        <v>116</v>
      </c>
      <c r="M39" s="40">
        <f t="shared" si="14"/>
        <v>0.90625</v>
      </c>
      <c r="N39" s="47">
        <v>327</v>
      </c>
      <c r="O39" s="40">
        <f t="shared" si="15"/>
        <v>1.3346938775510204</v>
      </c>
      <c r="P39" s="47">
        <v>1123</v>
      </c>
      <c r="Q39" s="40">
        <f t="shared" si="16"/>
        <v>1.0026785714285715</v>
      </c>
      <c r="R39" s="47">
        <v>38</v>
      </c>
      <c r="S39" s="40">
        <f t="shared" si="17"/>
        <v>1.6521739130434783</v>
      </c>
      <c r="T39" s="47">
        <v>0</v>
      </c>
      <c r="U39" s="40">
        <f t="shared" si="18"/>
      </c>
      <c r="V39" s="47">
        <v>0</v>
      </c>
      <c r="W39" s="40">
        <f t="shared" si="19"/>
      </c>
      <c r="X39" s="47">
        <v>153</v>
      </c>
      <c r="Y39" s="40">
        <f t="shared" si="20"/>
        <v>4.25</v>
      </c>
      <c r="Z39" s="47">
        <v>1990</v>
      </c>
      <c r="AA39" s="40">
        <f t="shared" si="21"/>
        <v>1.0687432867883995</v>
      </c>
    </row>
    <row r="40" spans="1:27" s="46" customFormat="1" ht="23.25" customHeight="1">
      <c r="A40" s="52" t="s">
        <v>62</v>
      </c>
      <c r="B40" s="53">
        <v>38</v>
      </c>
      <c r="C40" s="54">
        <f t="shared" si="10"/>
        <v>0.4470588235294118</v>
      </c>
      <c r="D40" s="53">
        <v>1</v>
      </c>
      <c r="E40" s="54">
        <f t="shared" si="11"/>
      </c>
      <c r="F40" s="47">
        <v>3</v>
      </c>
      <c r="G40" s="54">
        <f t="shared" si="12"/>
        <v>0.23076923076923078</v>
      </c>
      <c r="H40" s="47">
        <v>18</v>
      </c>
      <c r="I40" s="54">
        <f t="shared" si="22"/>
        <v>0.5625</v>
      </c>
      <c r="J40" s="47">
        <v>97</v>
      </c>
      <c r="K40" s="54">
        <f t="shared" si="13"/>
        <v>0.941747572815534</v>
      </c>
      <c r="L40" s="47">
        <v>111</v>
      </c>
      <c r="M40" s="54">
        <f t="shared" si="14"/>
        <v>0.9568965517241379</v>
      </c>
      <c r="N40" s="47">
        <v>89</v>
      </c>
      <c r="O40" s="54">
        <f t="shared" si="15"/>
        <v>0.27217125382262997</v>
      </c>
      <c r="P40" s="47">
        <v>905</v>
      </c>
      <c r="Q40" s="54">
        <f t="shared" si="16"/>
        <v>0.8058771148708815</v>
      </c>
      <c r="R40" s="47">
        <v>25</v>
      </c>
      <c r="S40" s="54">
        <f t="shared" si="17"/>
        <v>0.6578947368421053</v>
      </c>
      <c r="T40" s="47">
        <v>0</v>
      </c>
      <c r="U40" s="54">
        <f t="shared" si="18"/>
      </c>
      <c r="V40" s="47">
        <v>0</v>
      </c>
      <c r="W40" s="54">
        <f t="shared" si="19"/>
      </c>
      <c r="X40" s="47">
        <v>6</v>
      </c>
      <c r="Y40" s="54">
        <f t="shared" si="20"/>
        <v>0.0392156862745098</v>
      </c>
      <c r="Z40" s="47">
        <v>1293</v>
      </c>
      <c r="AA40" s="54">
        <f t="shared" si="21"/>
        <v>0.6497487437185929</v>
      </c>
    </row>
    <row r="41" spans="1:27" ht="23.25" customHeight="1">
      <c r="A41" s="23" t="s">
        <v>83</v>
      </c>
      <c r="B41" s="37">
        <v>333</v>
      </c>
      <c r="C41" s="40">
        <f t="shared" si="10"/>
        <v>8.763157894736842</v>
      </c>
      <c r="D41" s="37">
        <v>1</v>
      </c>
      <c r="E41" s="40">
        <f t="shared" si="11"/>
        <v>1</v>
      </c>
      <c r="F41" s="47">
        <v>12</v>
      </c>
      <c r="G41" s="40">
        <f t="shared" si="12"/>
        <v>4</v>
      </c>
      <c r="H41" s="47">
        <v>25</v>
      </c>
      <c r="I41" s="40">
        <f t="shared" si="22"/>
        <v>1.3888888888888888</v>
      </c>
      <c r="J41" s="47">
        <v>123</v>
      </c>
      <c r="K41" s="40">
        <f t="shared" si="13"/>
        <v>1.268041237113402</v>
      </c>
      <c r="L41" s="47">
        <v>148</v>
      </c>
      <c r="M41" s="40">
        <f t="shared" si="14"/>
        <v>1.3333333333333333</v>
      </c>
      <c r="N41" s="47">
        <v>188</v>
      </c>
      <c r="O41" s="40">
        <f t="shared" si="15"/>
        <v>2.1123595505617976</v>
      </c>
      <c r="P41" s="47">
        <v>3007</v>
      </c>
      <c r="Q41" s="40">
        <f t="shared" si="16"/>
        <v>3.3226519337016573</v>
      </c>
      <c r="R41" s="47">
        <v>109</v>
      </c>
      <c r="S41" s="40">
        <f t="shared" si="17"/>
        <v>4.36</v>
      </c>
      <c r="T41" s="47">
        <v>2</v>
      </c>
      <c r="U41" s="40">
        <f t="shared" si="18"/>
      </c>
      <c r="V41" s="47">
        <v>4</v>
      </c>
      <c r="W41" s="40">
        <f t="shared" si="19"/>
      </c>
      <c r="X41" s="47">
        <v>95</v>
      </c>
      <c r="Y41" s="40">
        <f t="shared" si="20"/>
        <v>15.833333333333334</v>
      </c>
      <c r="Z41" s="47">
        <v>4047</v>
      </c>
      <c r="AA41" s="40">
        <f t="shared" si="21"/>
        <v>3.1299303944315544</v>
      </c>
    </row>
    <row r="42" spans="1:27" ht="23.25" customHeight="1">
      <c r="A42" s="23" t="s">
        <v>86</v>
      </c>
      <c r="B42" s="37">
        <v>89</v>
      </c>
      <c r="C42" s="40">
        <f t="shared" si="10"/>
        <v>0.2672672672672673</v>
      </c>
      <c r="D42" s="37">
        <v>3</v>
      </c>
      <c r="E42" s="40">
        <f t="shared" si="11"/>
        <v>3</v>
      </c>
      <c r="F42" s="47">
        <v>47</v>
      </c>
      <c r="G42" s="40">
        <f t="shared" si="12"/>
        <v>3.9166666666666665</v>
      </c>
      <c r="H42" s="47">
        <v>5</v>
      </c>
      <c r="I42" s="40">
        <f t="shared" si="22"/>
        <v>0.2</v>
      </c>
      <c r="J42" s="47">
        <v>113</v>
      </c>
      <c r="K42" s="40">
        <f t="shared" si="13"/>
        <v>0.9186991869918699</v>
      </c>
      <c r="L42" s="47">
        <v>194</v>
      </c>
      <c r="M42" s="40">
        <f t="shared" si="14"/>
        <v>1.3108108108108107</v>
      </c>
      <c r="N42" s="47">
        <v>160</v>
      </c>
      <c r="O42" s="40">
        <f t="shared" si="15"/>
        <v>0.851063829787234</v>
      </c>
      <c r="P42" s="47">
        <v>1478</v>
      </c>
      <c r="Q42" s="40">
        <f t="shared" si="16"/>
        <v>0.49151978716328565</v>
      </c>
      <c r="R42" s="47">
        <v>225</v>
      </c>
      <c r="S42" s="40">
        <f t="shared" si="17"/>
        <v>2.0642201834862384</v>
      </c>
      <c r="T42" s="47">
        <v>20</v>
      </c>
      <c r="U42" s="40">
        <f t="shared" si="18"/>
        <v>10</v>
      </c>
      <c r="V42" s="47">
        <v>35</v>
      </c>
      <c r="W42" s="40">
        <f t="shared" si="19"/>
        <v>8.75</v>
      </c>
      <c r="X42" s="47">
        <v>123</v>
      </c>
      <c r="Y42" s="40">
        <f t="shared" si="20"/>
        <v>1.2947368421052632</v>
      </c>
      <c r="Z42" s="47">
        <v>2502</v>
      </c>
      <c r="AA42" s="40">
        <f t="shared" si="21"/>
        <v>0.6182357301704967</v>
      </c>
    </row>
    <row r="43" spans="1:27" ht="23.25" customHeight="1">
      <c r="A43" s="23" t="s">
        <v>89</v>
      </c>
      <c r="B43" s="37">
        <v>88</v>
      </c>
      <c r="C43" s="40">
        <f>IF(B42=0,"",B43/B42)</f>
        <v>0.9887640449438202</v>
      </c>
      <c r="D43" s="37">
        <v>3</v>
      </c>
      <c r="E43" s="40">
        <f>IF(D42=0,"",D43/D42)</f>
        <v>1</v>
      </c>
      <c r="F43" s="47">
        <v>71</v>
      </c>
      <c r="G43" s="40">
        <f>IF(F42=0,"",F43/F42)</f>
        <v>1.5106382978723405</v>
      </c>
      <c r="H43" s="47">
        <v>0</v>
      </c>
      <c r="I43" s="40">
        <f>IF(H42=0,"",H43/H42)</f>
        <v>0</v>
      </c>
      <c r="J43" s="47">
        <v>213</v>
      </c>
      <c r="K43" s="40">
        <f>IF(J42=0,"",J43/J42)</f>
        <v>1.8849557522123894</v>
      </c>
      <c r="L43" s="47">
        <v>220</v>
      </c>
      <c r="M43" s="40">
        <f>IF(L42=0,"",L43/L42)</f>
        <v>1.134020618556701</v>
      </c>
      <c r="N43" s="47">
        <v>233</v>
      </c>
      <c r="O43" s="40">
        <f>IF(N42=0,"",N43/N42)</f>
        <v>1.45625</v>
      </c>
      <c r="P43" s="47">
        <v>1993</v>
      </c>
      <c r="Q43" s="40">
        <f>IF(P42=0,"",P43/P42)</f>
        <v>1.3484438430311232</v>
      </c>
      <c r="R43" s="47">
        <v>383</v>
      </c>
      <c r="S43" s="40">
        <f>IF(R42=0,"",R43/R42)</f>
        <v>1.7022222222222223</v>
      </c>
      <c r="T43" s="47">
        <v>18</v>
      </c>
      <c r="U43" s="40">
        <f>IF(T42=0,"",T43/T42)</f>
        <v>0.9</v>
      </c>
      <c r="V43" s="47">
        <v>33</v>
      </c>
      <c r="W43" s="40">
        <f>IF(V42=0,"",V43/V42)</f>
        <v>0.9428571428571428</v>
      </c>
      <c r="X43" s="47">
        <v>83</v>
      </c>
      <c r="Y43" s="40">
        <f>IF(X42=0,"",X43/X42)</f>
        <v>0.6747967479674797</v>
      </c>
      <c r="Z43" s="47">
        <v>3344</v>
      </c>
      <c r="AA43" s="40">
        <f>IF(Z42=0,"",Z43/Z42)</f>
        <v>1.3365307753796962</v>
      </c>
    </row>
    <row r="44" spans="1:27" ht="23.25" customHeight="1">
      <c r="A44" s="23" t="s">
        <v>97</v>
      </c>
      <c r="B44" s="37">
        <v>83</v>
      </c>
      <c r="C44" s="40">
        <f>IF(B43=0,"",B44/B43)</f>
        <v>0.9431818181818182</v>
      </c>
      <c r="D44" s="37">
        <v>8</v>
      </c>
      <c r="E44" s="40">
        <f>IF(D43=0,"",D44/D43)</f>
        <v>2.6666666666666665</v>
      </c>
      <c r="F44" s="47">
        <v>269</v>
      </c>
      <c r="G44" s="40">
        <f>IF(F43=0,"",F44/F43)</f>
        <v>3.788732394366197</v>
      </c>
      <c r="H44" s="47">
        <v>2</v>
      </c>
      <c r="I44" s="40">
        <f>IF(H43=0,"",H44/H43)</f>
      </c>
      <c r="J44" s="47">
        <v>230</v>
      </c>
      <c r="K44" s="40">
        <f>IF(J43=0,"",J44/J43)</f>
        <v>1.07981220657277</v>
      </c>
      <c r="L44" s="47">
        <v>247</v>
      </c>
      <c r="M44" s="40">
        <f>IF(L43=0,"",L44/L43)</f>
        <v>1.1227272727272728</v>
      </c>
      <c r="N44" s="47">
        <v>362</v>
      </c>
      <c r="O44" s="40">
        <f>IF(N43=0,"",N44/N43)</f>
        <v>1.553648068669528</v>
      </c>
      <c r="P44" s="47">
        <v>2728</v>
      </c>
      <c r="Q44" s="40">
        <f>IF(P43=0,"",P44/P43)</f>
        <v>1.3687907676869042</v>
      </c>
      <c r="R44" s="47">
        <v>673</v>
      </c>
      <c r="S44" s="40">
        <f>IF(R43=0,"",R44/R43)</f>
        <v>1.7571801566579635</v>
      </c>
      <c r="T44" s="47">
        <v>21</v>
      </c>
      <c r="U44" s="40">
        <f>IF(T43=0,"",T44/T43)</f>
        <v>1.1666666666666667</v>
      </c>
      <c r="V44" s="47">
        <v>65</v>
      </c>
      <c r="W44" s="40">
        <f>IF(V43=0,"",V44/V43)</f>
        <v>1.9696969696969697</v>
      </c>
      <c r="X44" s="47">
        <v>239</v>
      </c>
      <c r="Y44" s="40">
        <f>IF(X43=0,"",X44/X43)</f>
        <v>2.8795180722891565</v>
      </c>
      <c r="Z44" s="47">
        <v>4943</v>
      </c>
      <c r="AA44" s="40">
        <f>IF(Z43=0,"",Z44/Z43)</f>
        <v>1.4781698564593302</v>
      </c>
    </row>
    <row r="45" spans="1:27" ht="23.25" customHeight="1">
      <c r="A45" s="23" t="s">
        <v>103</v>
      </c>
      <c r="B45" s="37">
        <v>251</v>
      </c>
      <c r="C45" s="40">
        <f>IF(B44=0,"",B45/B44)</f>
        <v>3.0240963855421685</v>
      </c>
      <c r="D45" s="37">
        <v>6</v>
      </c>
      <c r="E45" s="40">
        <f>IF(D44=0,"",D45/D44)</f>
        <v>0.75</v>
      </c>
      <c r="F45" s="47">
        <v>255</v>
      </c>
      <c r="G45" s="40">
        <f>IF(F44=0,"",F45/F44)</f>
        <v>0.9479553903345725</v>
      </c>
      <c r="H45" s="47">
        <v>0</v>
      </c>
      <c r="I45" s="40">
        <f>IF(H44=0,"",H45/H44)</f>
        <v>0</v>
      </c>
      <c r="J45" s="47">
        <v>392</v>
      </c>
      <c r="K45" s="40">
        <f>IF(J44=0,"",J45/J44)</f>
        <v>1.7043478260869565</v>
      </c>
      <c r="L45" s="47">
        <v>458</v>
      </c>
      <c r="M45" s="40">
        <f>IF(L44=0,"",L45/L44)</f>
        <v>1.854251012145749</v>
      </c>
      <c r="N45" s="47">
        <v>470</v>
      </c>
      <c r="O45" s="40">
        <f>IF(N44=0,"",N45/N44)</f>
        <v>1.298342541436464</v>
      </c>
      <c r="P45" s="47">
        <v>3165</v>
      </c>
      <c r="Q45" s="40">
        <f>IF(P44=0,"",P45/P44)</f>
        <v>1.160190615835777</v>
      </c>
      <c r="R45" s="47">
        <v>688</v>
      </c>
      <c r="S45" s="40">
        <f>IF(R44=0,"",R45/R44)</f>
        <v>1.0222882615156017</v>
      </c>
      <c r="T45" s="47">
        <v>34</v>
      </c>
      <c r="U45" s="40">
        <f>IF(T44=0,"",T45/T44)</f>
        <v>1.619047619047619</v>
      </c>
      <c r="V45" s="47">
        <v>122</v>
      </c>
      <c r="W45" s="40">
        <f>IF(V44=0,"",V45/V44)</f>
        <v>1.876923076923077</v>
      </c>
      <c r="X45" s="47">
        <v>148</v>
      </c>
      <c r="Y45" s="40">
        <f>IF(X44=0,"",X45/X44)</f>
        <v>0.6192468619246861</v>
      </c>
      <c r="Z45" s="47">
        <v>6025</v>
      </c>
      <c r="AA45" s="40">
        <f>IF(Z44=0,"",Z45/Z44)</f>
        <v>1.2188954076471779</v>
      </c>
    </row>
  </sheetData>
  <sheetProtection/>
  <mergeCells count="24">
    <mergeCell ref="N26:O26"/>
    <mergeCell ref="P26:Q26"/>
    <mergeCell ref="R26:S26"/>
    <mergeCell ref="X26:Y26"/>
    <mergeCell ref="P3:Q3"/>
    <mergeCell ref="R3:S3"/>
    <mergeCell ref="T3:U3"/>
    <mergeCell ref="N3:O3"/>
    <mergeCell ref="A26:A27"/>
    <mergeCell ref="B26:C26"/>
    <mergeCell ref="D26:E26"/>
    <mergeCell ref="F26:G26"/>
    <mergeCell ref="H26:I26"/>
    <mergeCell ref="J26:K26"/>
    <mergeCell ref="L26:M26"/>
    <mergeCell ref="V26:W26"/>
    <mergeCell ref="T26:U26"/>
    <mergeCell ref="A3:A4"/>
    <mergeCell ref="B3:C3"/>
    <mergeCell ref="D3:E3"/>
    <mergeCell ref="F3:G3"/>
    <mergeCell ref="H3:I3"/>
    <mergeCell ref="J3:K3"/>
    <mergeCell ref="L3:M3"/>
  </mergeCells>
  <conditionalFormatting sqref="B28:B45">
    <cfRule type="top10" priority="24" dxfId="0" stopIfTrue="1" rank="1"/>
  </conditionalFormatting>
  <conditionalFormatting sqref="D28:D45">
    <cfRule type="top10" priority="23" dxfId="0" stopIfTrue="1" rank="1"/>
  </conditionalFormatting>
  <conditionalFormatting sqref="F28:F45">
    <cfRule type="top10" priority="22" dxfId="0" stopIfTrue="1" rank="1"/>
  </conditionalFormatting>
  <conditionalFormatting sqref="H28:H45">
    <cfRule type="top10" priority="21" dxfId="0" stopIfTrue="1" rank="1"/>
  </conditionalFormatting>
  <conditionalFormatting sqref="J28:J45">
    <cfRule type="top10" priority="20" dxfId="0" stopIfTrue="1" rank="1"/>
  </conditionalFormatting>
  <conditionalFormatting sqref="L28:L45">
    <cfRule type="top10" priority="19" dxfId="0" stopIfTrue="1" rank="1"/>
  </conditionalFormatting>
  <conditionalFormatting sqref="N28:N45">
    <cfRule type="top10" priority="18" dxfId="0" stopIfTrue="1" rank="1"/>
  </conditionalFormatting>
  <conditionalFormatting sqref="P28:P45">
    <cfRule type="top10" priority="17" dxfId="0" stopIfTrue="1" rank="1"/>
  </conditionalFormatting>
  <conditionalFormatting sqref="R28:R45">
    <cfRule type="top10" priority="16" dxfId="0" stopIfTrue="1" rank="1"/>
  </conditionalFormatting>
  <conditionalFormatting sqref="T28:T45">
    <cfRule type="top10" priority="15" dxfId="0" stopIfTrue="1" rank="1"/>
  </conditionalFormatting>
  <conditionalFormatting sqref="V28:V45">
    <cfRule type="top10" priority="14" dxfId="0" stopIfTrue="1" rank="1"/>
  </conditionalFormatting>
  <conditionalFormatting sqref="X28:X45">
    <cfRule type="top10" priority="13" dxfId="0" stopIfTrue="1" rank="1"/>
  </conditionalFormatting>
  <conditionalFormatting sqref="Z28:Z45">
    <cfRule type="top10" priority="12" dxfId="0" stopIfTrue="1" rank="1"/>
  </conditionalFormatting>
  <conditionalFormatting sqref="B5:B23">
    <cfRule type="top10" priority="11" dxfId="0" stopIfTrue="1" rank="1"/>
  </conditionalFormatting>
  <conditionalFormatting sqref="D5:D23">
    <cfRule type="top10" priority="10" dxfId="0" stopIfTrue="1" rank="1"/>
  </conditionalFormatting>
  <conditionalFormatting sqref="F5:F23">
    <cfRule type="top10" priority="9" dxfId="0" stopIfTrue="1" rank="1"/>
  </conditionalFormatting>
  <conditionalFormatting sqref="H5:H23">
    <cfRule type="top10" priority="8" dxfId="0" stopIfTrue="1" rank="1"/>
  </conditionalFormatting>
  <conditionalFormatting sqref="J5:J23">
    <cfRule type="top10" priority="7" dxfId="0" stopIfTrue="1" rank="1"/>
  </conditionalFormatting>
  <conditionalFormatting sqref="L5:L23">
    <cfRule type="top10" priority="6" dxfId="0" stopIfTrue="1" rank="1"/>
  </conditionalFormatting>
  <conditionalFormatting sqref="N5:N23">
    <cfRule type="top10" priority="5" dxfId="0" stopIfTrue="1" rank="1"/>
  </conditionalFormatting>
  <conditionalFormatting sqref="P5:P23">
    <cfRule type="top10" priority="4" dxfId="0" stopIfTrue="1" rank="1"/>
  </conditionalFormatting>
  <conditionalFormatting sqref="R5:R23">
    <cfRule type="top10" priority="3" dxfId="0" stopIfTrue="1" rank="1"/>
  </conditionalFormatting>
  <conditionalFormatting sqref="T5:T23">
    <cfRule type="top10" priority="2" dxfId="0" stopIfTrue="1" rank="1"/>
  </conditionalFormatting>
  <conditionalFormatting sqref="V5:V23">
    <cfRule type="top10" priority="1" dxfId="0" stopIfTrue="1" rank="1"/>
  </conditionalFormatting>
  <printOptions horizontalCentered="1" verticalCentered="1"/>
  <pageMargins left="0.5118110236220472" right="0" top="0.3937007874015748" bottom="0.5905511811023623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2012-02-29T01:45:38Z</cp:lastPrinted>
  <dcterms:created xsi:type="dcterms:W3CDTF">2000-01-27T01:50:33Z</dcterms:created>
  <dcterms:modified xsi:type="dcterms:W3CDTF">2012-12-07T11:00:42Z</dcterms:modified>
  <cp:category/>
  <cp:version/>
  <cp:contentType/>
  <cp:contentStatus/>
</cp:coreProperties>
</file>