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(3)卒業後の状況" sheetId="1" r:id="rId1"/>
  </sheets>
  <definedNames>
    <definedName name="_xlnm.Print_Area" localSheetId="0">'中(3)卒業後の状況'!$A$1:$N$46</definedName>
    <definedName name="Z_A2601D44_0665_4381_B004_B8956A38E123_.wvu.PrintArea" localSheetId="0" hidden="1">'中(3)卒業後の状況'!$A$1:$N$46</definedName>
    <definedName name="Z_A2601D44_0665_4381_B004_B8956A38E123_.wvu.Rows" localSheetId="0" hidden="1">'中(3)卒業後の状況'!#REF!</definedName>
    <definedName name="Z_A8E3267B_D7E7_431B_89ED_004DBD7453E8_.wvu.PrintArea" localSheetId="0" hidden="1">'中(3)卒業後の状況'!$A$1:$N$46</definedName>
    <definedName name="Z_A8E3267B_D7E7_431B_89ED_004DBD7453E8_.wvu.Rows" localSheetId="0" hidden="1">'中(3)卒業後の状況'!#REF!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<sst xmlns="http://schemas.openxmlformats.org/spreadsheetml/2006/main" count="72" uniqueCount="33">
  <si>
    <t>（単位：人）</t>
  </si>
  <si>
    <t>区分</t>
  </si>
  <si>
    <t>進学者</t>
  </si>
  <si>
    <t>専修学校等　　入学者</t>
  </si>
  <si>
    <t>就職者</t>
  </si>
  <si>
    <t>無業者</t>
  </si>
  <si>
    <t>その他　　　　　（死亡・不詳）</t>
  </si>
  <si>
    <t>計</t>
  </si>
  <si>
    <t>全日制高校</t>
  </si>
  <si>
    <t>定時制高校</t>
  </si>
  <si>
    <t>通信制高校</t>
  </si>
  <si>
    <t>高等専門学校等</t>
  </si>
  <si>
    <t>私立</t>
  </si>
  <si>
    <t>公立</t>
  </si>
  <si>
    <t>国立</t>
  </si>
  <si>
    <t>10年度</t>
  </si>
  <si>
    <t>11年度</t>
  </si>
  <si>
    <t>12年度</t>
  </si>
  <si>
    <t>13年度</t>
  </si>
  <si>
    <t>－</t>
  </si>
  <si>
    <t>（３）中学校卒業後の状況</t>
  </si>
  <si>
    <t>卒業者
総数</t>
  </si>
  <si>
    <t>全日制高校
進学率</t>
  </si>
  <si>
    <t>進学率</t>
  </si>
  <si>
    <t>14年度</t>
  </si>
  <si>
    <t>15年度</t>
  </si>
  <si>
    <t>16年度</t>
  </si>
  <si>
    <t>17年度</t>
  </si>
  <si>
    <t>18年度</t>
  </si>
  <si>
    <t>（注）　全日制高校に全日制中等教育学校後期課程を含む。</t>
  </si>
  <si>
    <t>19年度</t>
  </si>
  <si>
    <t>出典：「ぐんまの学校統計」第８３表</t>
  </si>
  <si>
    <t>　　　「ぐんまの学校統計」第８４表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</si>
</sst>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8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1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>
      <alignment/>
      <protection/>
    </xf>
    <xf numFmtId="0" fontId="1" fillId="0" borderId="0" xfId="20" applyAlignment="1">
      <alignment horizontal="right"/>
      <protection/>
    </xf>
    <xf numFmtId="0" fontId="1" fillId="0" borderId="0" xfId="20" applyAlignment="1">
      <alignment horizontal="distributed"/>
      <protection/>
    </xf>
    <xf numFmtId="0" fontId="1" fillId="2" borderId="1" xfId="20" applyFill="1" applyBorder="1" applyAlignment="1">
      <alignment horizontal="distributed" vertical="center"/>
      <protection/>
    </xf>
    <xf numFmtId="0" fontId="1" fillId="2" borderId="2" xfId="20" applyFill="1" applyBorder="1" applyAlignment="1">
      <alignment horizontal="distributed"/>
      <protection/>
    </xf>
    <xf numFmtId="0" fontId="6" fillId="2" borderId="3" xfId="20" applyFont="1" applyFill="1" applyBorder="1" applyAlignment="1">
      <alignment horizontal="distributed"/>
      <protection/>
    </xf>
    <xf numFmtId="0" fontId="2" fillId="0" borderId="0" xfId="20" applyFont="1" applyAlignment="1">
      <alignment horizontal="distributed"/>
      <protection/>
    </xf>
    <xf numFmtId="0" fontId="2" fillId="3" borderId="4" xfId="20" applyFont="1" applyFill="1" applyBorder="1" applyAlignment="1">
      <alignment horizontal="distributed" vertical="center"/>
      <protection/>
    </xf>
    <xf numFmtId="184" fontId="2" fillId="0" borderId="4" xfId="20" applyNumberFormat="1" applyFont="1" applyBorder="1" applyAlignment="1">
      <alignment vertical="center"/>
      <protection/>
    </xf>
    <xf numFmtId="184" fontId="2" fillId="0" borderId="5" xfId="20" applyNumberFormat="1" applyFont="1" applyBorder="1" applyAlignment="1">
      <alignment vertical="center"/>
      <protection/>
    </xf>
    <xf numFmtId="186" fontId="2" fillId="0" borderId="6" xfId="20" applyNumberFormat="1" applyFont="1" applyBorder="1" applyAlignment="1">
      <alignment vertical="center"/>
      <protection/>
    </xf>
    <xf numFmtId="184" fontId="2" fillId="0" borderId="6" xfId="20" applyNumberFormat="1" applyFont="1" applyBorder="1" applyAlignment="1">
      <alignment vertical="center"/>
      <protection/>
    </xf>
    <xf numFmtId="184" fontId="2" fillId="0" borderId="7" xfId="20" applyNumberFormat="1" applyFont="1" applyBorder="1" applyAlignment="1">
      <alignment vertical="center"/>
      <protection/>
    </xf>
    <xf numFmtId="186" fontId="2" fillId="0" borderId="4" xfId="20" applyNumberFormat="1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3" borderId="8" xfId="20" applyFont="1" applyFill="1" applyBorder="1" applyAlignment="1">
      <alignment horizontal="distributed" vertical="center"/>
      <protection/>
    </xf>
    <xf numFmtId="184" fontId="2" fillId="0" borderId="8" xfId="20" applyNumberFormat="1" applyFont="1" applyBorder="1" applyAlignment="1">
      <alignment vertical="center"/>
      <protection/>
    </xf>
    <xf numFmtId="184" fontId="2" fillId="0" borderId="9" xfId="20" applyNumberFormat="1" applyFont="1" applyBorder="1" applyAlignment="1">
      <alignment vertical="center"/>
      <protection/>
    </xf>
    <xf numFmtId="186" fontId="2" fillId="0" borderId="10" xfId="20" applyNumberFormat="1" applyFont="1" applyBorder="1" applyAlignment="1">
      <alignment vertical="center"/>
      <protection/>
    </xf>
    <xf numFmtId="184" fontId="2" fillId="0" borderId="10" xfId="20" applyNumberFormat="1" applyFont="1" applyBorder="1" applyAlignment="1">
      <alignment vertical="center"/>
      <protection/>
    </xf>
    <xf numFmtId="184" fontId="2" fillId="0" borderId="11" xfId="20" applyNumberFormat="1" applyFont="1" applyBorder="1" applyAlignment="1">
      <alignment horizontal="right" vertical="center"/>
      <protection/>
    </xf>
    <xf numFmtId="184" fontId="2" fillId="0" borderId="8" xfId="20" applyNumberFormat="1" applyFont="1" applyBorder="1" applyAlignment="1">
      <alignment horizontal="right" vertical="center"/>
      <protection/>
    </xf>
    <xf numFmtId="186" fontId="2" fillId="0" borderId="8" xfId="20" applyNumberFormat="1" applyFont="1" applyBorder="1" applyAlignment="1">
      <alignment vertical="center"/>
      <protection/>
    </xf>
    <xf numFmtId="184" fontId="2" fillId="0" borderId="11" xfId="20" applyNumberFormat="1" applyFont="1" applyBorder="1" applyAlignment="1">
      <alignment vertical="center"/>
      <protection/>
    </xf>
    <xf numFmtId="0" fontId="2" fillId="3" borderId="12" xfId="20" applyFont="1" applyFill="1" applyBorder="1" applyAlignment="1">
      <alignment horizontal="distributed" vertical="center"/>
      <protection/>
    </xf>
    <xf numFmtId="184" fontId="2" fillId="0" borderId="12" xfId="20" applyNumberFormat="1" applyFont="1" applyBorder="1" applyAlignment="1">
      <alignment vertical="center"/>
      <protection/>
    </xf>
    <xf numFmtId="184" fontId="2" fillId="0" borderId="13" xfId="20" applyNumberFormat="1" applyFont="1" applyBorder="1" applyAlignment="1">
      <alignment vertical="center"/>
      <protection/>
    </xf>
    <xf numFmtId="186" fontId="2" fillId="0" borderId="14" xfId="20" applyNumberFormat="1" applyFont="1" applyBorder="1" applyAlignment="1">
      <alignment vertical="center"/>
      <protection/>
    </xf>
    <xf numFmtId="184" fontId="2" fillId="0" borderId="14" xfId="20" applyNumberFormat="1" applyFont="1" applyBorder="1" applyAlignment="1">
      <alignment vertical="center"/>
      <protection/>
    </xf>
    <xf numFmtId="184" fontId="2" fillId="0" borderId="14" xfId="20" applyNumberFormat="1" applyFont="1" applyBorder="1" applyAlignment="1">
      <alignment horizontal="right" vertical="center"/>
      <protection/>
    </xf>
    <xf numFmtId="184" fontId="2" fillId="0" borderId="12" xfId="20" applyNumberFormat="1" applyFont="1" applyBorder="1" applyAlignment="1">
      <alignment horizontal="right" vertical="center"/>
      <protection/>
    </xf>
    <xf numFmtId="186" fontId="2" fillId="0" borderId="12" xfId="20" applyNumberFormat="1" applyFont="1" applyBorder="1" applyAlignment="1">
      <alignment vertical="center"/>
      <protection/>
    </xf>
    <xf numFmtId="184" fontId="2" fillId="0" borderId="15" xfId="20" applyNumberFormat="1" applyFont="1" applyBorder="1" applyAlignment="1">
      <alignment vertical="center"/>
      <protection/>
    </xf>
    <xf numFmtId="184" fontId="2" fillId="0" borderId="10" xfId="20" applyNumberFormat="1" applyFont="1" applyBorder="1" applyAlignment="1">
      <alignment horizontal="right" vertical="center"/>
      <protection/>
    </xf>
    <xf numFmtId="184" fontId="2" fillId="0" borderId="8" xfId="20" applyNumberFormat="1" applyFont="1" applyBorder="1" applyAlignment="1" quotePrefix="1">
      <alignment horizontal="right" vertical="center"/>
      <protection/>
    </xf>
    <xf numFmtId="184" fontId="2" fillId="0" borderId="12" xfId="20" applyNumberFormat="1" applyFont="1" applyBorder="1" applyAlignment="1" quotePrefix="1">
      <alignment horizontal="right" vertical="center"/>
      <protection/>
    </xf>
    <xf numFmtId="0" fontId="1" fillId="0" borderId="0" xfId="20" applyAlignment="1">
      <alignment vertical="center"/>
      <protection/>
    </xf>
    <xf numFmtId="184" fontId="2" fillId="0" borderId="16" xfId="20" applyNumberFormat="1" applyFont="1" applyBorder="1" applyAlignment="1">
      <alignment horizontal="right" vertical="center"/>
      <protection/>
    </xf>
    <xf numFmtId="184" fontId="2" fillId="0" borderId="16" xfId="20" applyNumberFormat="1" applyFont="1" applyBorder="1" applyAlignment="1">
      <alignment vertical="center"/>
      <protection/>
    </xf>
    <xf numFmtId="184" fontId="2" fillId="0" borderId="17" xfId="20" applyNumberFormat="1" applyFont="1" applyBorder="1" applyAlignment="1">
      <alignment horizontal="right" vertical="center"/>
      <protection/>
    </xf>
    <xf numFmtId="184" fontId="2" fillId="0" borderId="18" xfId="20" applyNumberFormat="1" applyFont="1" applyBorder="1" applyAlignment="1">
      <alignment horizontal="right" vertical="center"/>
      <protection/>
    </xf>
    <xf numFmtId="184" fontId="2" fillId="0" borderId="19" xfId="20" applyNumberFormat="1" applyFont="1" applyBorder="1" applyAlignment="1">
      <alignment horizontal="right" vertical="center"/>
      <protection/>
    </xf>
    <xf numFmtId="0" fontId="2" fillId="0" borderId="0" xfId="20" applyFont="1" applyFill="1" applyAlignment="1">
      <alignment vertical="center"/>
      <protection/>
    </xf>
    <xf numFmtId="184" fontId="2" fillId="0" borderId="10" xfId="20" applyNumberFormat="1" applyFont="1" applyFill="1" applyBorder="1" applyAlignment="1">
      <alignment vertical="center"/>
      <protection/>
    </xf>
    <xf numFmtId="184" fontId="2" fillId="0" borderId="10" xfId="20" applyNumberFormat="1" applyFont="1" applyFill="1" applyBorder="1" applyAlignment="1">
      <alignment horizontal="right" vertical="center"/>
      <protection/>
    </xf>
    <xf numFmtId="184" fontId="2" fillId="0" borderId="16" xfId="20" applyNumberFormat="1" applyFont="1" applyFill="1" applyBorder="1" applyAlignment="1">
      <alignment horizontal="right" vertical="center"/>
      <protection/>
    </xf>
    <xf numFmtId="184" fontId="2" fillId="0" borderId="8" xfId="20" applyNumberFormat="1" applyFont="1" applyFill="1" applyBorder="1" applyAlignment="1">
      <alignment horizontal="right" vertical="center"/>
      <protection/>
    </xf>
    <xf numFmtId="184" fontId="2" fillId="0" borderId="8" xfId="20" applyNumberFormat="1" applyFont="1" applyFill="1" applyBorder="1" applyAlignment="1">
      <alignment vertical="center"/>
      <protection/>
    </xf>
    <xf numFmtId="184" fontId="2" fillId="0" borderId="16" xfId="20" applyNumberFormat="1" applyFont="1" applyFill="1" applyBorder="1" applyAlignment="1">
      <alignment vertical="center"/>
      <protection/>
    </xf>
    <xf numFmtId="184" fontId="2" fillId="0" borderId="14" xfId="20" applyNumberFormat="1" applyFont="1" applyFill="1" applyBorder="1" applyAlignment="1">
      <alignment vertical="center"/>
      <protection/>
    </xf>
    <xf numFmtId="184" fontId="2" fillId="0" borderId="17" xfId="20" applyNumberFormat="1" applyFont="1" applyFill="1" applyBorder="1" applyAlignment="1">
      <alignment horizontal="right" vertical="center"/>
      <protection/>
    </xf>
    <xf numFmtId="184" fontId="2" fillId="0" borderId="18" xfId="20" applyNumberFormat="1" applyFont="1" applyFill="1" applyBorder="1" applyAlignment="1">
      <alignment horizontal="right" vertical="center"/>
      <protection/>
    </xf>
    <xf numFmtId="184" fontId="2" fillId="0" borderId="19" xfId="20" applyNumberFormat="1" applyFont="1" applyFill="1" applyBorder="1" applyAlignment="1">
      <alignment horizontal="right" vertical="center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distributed" vertical="center"/>
      <protection/>
    </xf>
    <xf numFmtId="184" fontId="2" fillId="0" borderId="0" xfId="20" applyNumberFormat="1" applyFont="1" applyBorder="1" applyAlignment="1">
      <alignment vertical="center"/>
      <protection/>
    </xf>
    <xf numFmtId="186" fontId="2" fillId="0" borderId="0" xfId="20" applyNumberFormat="1" applyFont="1" applyBorder="1" applyAlignment="1">
      <alignment vertical="center"/>
      <protection/>
    </xf>
    <xf numFmtId="184" fontId="2" fillId="0" borderId="0" xfId="20" applyNumberFormat="1" applyFont="1" applyFill="1" applyBorder="1" applyAlignment="1">
      <alignment vertical="center"/>
      <protection/>
    </xf>
    <xf numFmtId="184" fontId="2" fillId="0" borderId="0" xfId="20" applyNumberFormat="1" applyFont="1" applyFill="1" applyBorder="1" applyAlignment="1">
      <alignment horizontal="right" vertical="center"/>
      <protection/>
    </xf>
    <xf numFmtId="0" fontId="1" fillId="0" borderId="0" xfId="20" applyAlignment="1">
      <alignment vertical="top"/>
      <protection/>
    </xf>
    <xf numFmtId="0" fontId="7" fillId="0" borderId="0" xfId="0" applyFont="1" applyAlignment="1">
      <alignment vertical="center"/>
    </xf>
    <xf numFmtId="0" fontId="2" fillId="3" borderId="4" xfId="20" applyFont="1" applyFill="1" applyBorder="1" applyAlignment="1">
      <alignment horizontal="center" vertical="center" wrapText="1"/>
      <protection/>
    </xf>
    <xf numFmtId="0" fontId="2" fillId="3" borderId="20" xfId="20" applyFont="1" applyFill="1" applyBorder="1" applyAlignment="1">
      <alignment horizontal="center" vertical="center" wrapText="1"/>
      <protection/>
    </xf>
    <xf numFmtId="0" fontId="2" fillId="3" borderId="12" xfId="20" applyFont="1" applyFill="1" applyBorder="1" applyAlignment="1">
      <alignment horizontal="center" vertical="center" wrapText="1"/>
      <protection/>
    </xf>
    <xf numFmtId="0" fontId="1" fillId="2" borderId="4" xfId="20" applyFill="1" applyBorder="1" applyAlignment="1">
      <alignment horizontal="distributed" vertical="center" wrapText="1"/>
      <protection/>
    </xf>
    <xf numFmtId="0" fontId="1" fillId="2" borderId="21" xfId="20" applyFill="1" applyBorder="1" applyAlignment="1">
      <alignment horizontal="distributed" vertical="center"/>
      <protection/>
    </xf>
    <xf numFmtId="0" fontId="2" fillId="3" borderId="22" xfId="20" applyFont="1" applyFill="1" applyBorder="1" applyAlignment="1">
      <alignment horizontal="center" vertical="center" wrapText="1"/>
      <protection/>
    </xf>
    <xf numFmtId="0" fontId="1" fillId="2" borderId="5" xfId="20" applyFont="1" applyFill="1" applyBorder="1" applyAlignment="1">
      <alignment horizontal="distributed" vertical="center"/>
      <protection/>
    </xf>
    <xf numFmtId="0" fontId="1" fillId="2" borderId="23" xfId="20" applyFont="1" applyFill="1" applyBorder="1" applyAlignment="1">
      <alignment horizontal="distributed" vertical="center"/>
      <protection/>
    </xf>
    <xf numFmtId="0" fontId="1" fillId="2" borderId="1" xfId="20" applyFont="1" applyFill="1" applyBorder="1" applyAlignment="1">
      <alignment horizontal="distributed" vertical="center"/>
      <protection/>
    </xf>
    <xf numFmtId="0" fontId="1" fillId="2" borderId="24" xfId="20" applyFont="1" applyFill="1" applyBorder="1" applyAlignment="1">
      <alignment horizontal="distributed" vertical="center"/>
      <protection/>
    </xf>
    <xf numFmtId="0" fontId="1" fillId="2" borderId="21" xfId="20" applyFill="1" applyBorder="1" applyAlignment="1">
      <alignment horizontal="distributed" vertical="center" wrapText="1"/>
      <protection/>
    </xf>
    <xf numFmtId="0" fontId="4" fillId="2" borderId="5" xfId="20" applyFont="1" applyFill="1" applyBorder="1" applyAlignment="1">
      <alignment horizontal="distributed" vertical="center"/>
      <protection/>
    </xf>
    <xf numFmtId="0" fontId="4" fillId="2" borderId="25" xfId="20" applyFont="1" applyFill="1" applyBorder="1" applyAlignment="1">
      <alignment horizontal="distributed" vertical="center"/>
      <protection/>
    </xf>
    <xf numFmtId="0" fontId="4" fillId="2" borderId="23" xfId="20" applyFont="1" applyFill="1" applyBorder="1" applyAlignment="1">
      <alignment horizontal="distributed" vertical="center"/>
      <protection/>
    </xf>
    <xf numFmtId="0" fontId="1" fillId="2" borderId="4" xfId="20" applyFill="1" applyBorder="1" applyAlignment="1">
      <alignment horizontal="distributed" vertical="center"/>
      <protection/>
    </xf>
    <xf numFmtId="0" fontId="5" fillId="2" borderId="4" xfId="20" applyFont="1" applyFill="1" applyBorder="1" applyAlignment="1">
      <alignment horizontal="distributed" vertical="center"/>
      <protection/>
    </xf>
    <xf numFmtId="0" fontId="5" fillId="2" borderId="21" xfId="20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-4-4中学（卒業後の状況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showZeros="0" tabSelected="1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48" sqref="L48"/>
    </sheetView>
  </sheetViews>
  <sheetFormatPr defaultColWidth="8.796875" defaultRowHeight="15"/>
  <cols>
    <col min="1" max="1" width="3.3984375" style="3" customWidth="1"/>
    <col min="2" max="2" width="7.8984375" style="3" customWidth="1"/>
    <col min="3" max="3" width="8.59765625" style="3" customWidth="1"/>
    <col min="4" max="9" width="11.5" style="3" customWidth="1"/>
    <col min="10" max="14" width="12.59765625" style="3" customWidth="1"/>
    <col min="15" max="16384" width="9" style="3" customWidth="1"/>
  </cols>
  <sheetData>
    <row r="1" spans="1:4" ht="18.75">
      <c r="A1" s="1" t="s">
        <v>20</v>
      </c>
      <c r="B1" s="2"/>
      <c r="C1" s="2"/>
      <c r="D1" s="2"/>
    </row>
    <row r="2" ht="14.25" customHeight="1">
      <c r="N2" s="4" t="s">
        <v>0</v>
      </c>
    </row>
    <row r="3" spans="1:14" s="5" customFormat="1" ht="16.5" customHeight="1">
      <c r="A3" s="70" t="s">
        <v>1</v>
      </c>
      <c r="B3" s="71"/>
      <c r="C3" s="67" t="s">
        <v>21</v>
      </c>
      <c r="D3" s="75" t="s">
        <v>2</v>
      </c>
      <c r="E3" s="76"/>
      <c r="F3" s="76"/>
      <c r="G3" s="76"/>
      <c r="H3" s="76"/>
      <c r="I3" s="77"/>
      <c r="J3" s="67" t="s">
        <v>3</v>
      </c>
      <c r="K3" s="67" t="s">
        <v>4</v>
      </c>
      <c r="L3" s="78" t="s">
        <v>5</v>
      </c>
      <c r="M3" s="79" t="s">
        <v>6</v>
      </c>
      <c r="N3" s="67" t="s">
        <v>22</v>
      </c>
    </row>
    <row r="4" spans="1:26" s="5" customFormat="1" ht="25.5" customHeight="1" thickBot="1">
      <c r="A4" s="72"/>
      <c r="B4" s="73"/>
      <c r="C4" s="68"/>
      <c r="D4" s="6" t="s">
        <v>7</v>
      </c>
      <c r="E4" s="7" t="s">
        <v>23</v>
      </c>
      <c r="F4" s="7" t="s">
        <v>8</v>
      </c>
      <c r="G4" s="7" t="s">
        <v>9</v>
      </c>
      <c r="H4" s="7" t="s">
        <v>10</v>
      </c>
      <c r="I4" s="8" t="s">
        <v>11</v>
      </c>
      <c r="J4" s="74"/>
      <c r="K4" s="74"/>
      <c r="L4" s="68"/>
      <c r="M4" s="80"/>
      <c r="N4" s="74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14" s="17" customFormat="1" ht="27" customHeight="1" thickTop="1">
      <c r="A5" s="69" t="s">
        <v>15</v>
      </c>
      <c r="B5" s="10" t="s">
        <v>7</v>
      </c>
      <c r="C5" s="11">
        <f>SUM(C6:C8)</f>
        <v>24779</v>
      </c>
      <c r="D5" s="12">
        <f aca="true" t="shared" si="0" ref="D5:D32">SUM(F5:I5)</f>
        <v>24039</v>
      </c>
      <c r="E5" s="13">
        <f>ROUND(D5/C5,3)</f>
        <v>0.97</v>
      </c>
      <c r="F5" s="14">
        <f aca="true" t="shared" si="1" ref="F5:M5">SUM(F6:F8)</f>
        <v>23389</v>
      </c>
      <c r="G5" s="14">
        <f t="shared" si="1"/>
        <v>276</v>
      </c>
      <c r="H5" s="14">
        <f t="shared" si="1"/>
        <v>68</v>
      </c>
      <c r="I5" s="15">
        <f t="shared" si="1"/>
        <v>306</v>
      </c>
      <c r="J5" s="11">
        <f t="shared" si="1"/>
        <v>194</v>
      </c>
      <c r="K5" s="11">
        <f t="shared" si="1"/>
        <v>273</v>
      </c>
      <c r="L5" s="11">
        <f t="shared" si="1"/>
        <v>272</v>
      </c>
      <c r="M5" s="11">
        <f t="shared" si="1"/>
        <v>1</v>
      </c>
      <c r="N5" s="16">
        <f aca="true" t="shared" si="2" ref="N5:N28">+ROUND(F5/C5,3)</f>
        <v>0.944</v>
      </c>
    </row>
    <row r="6" spans="1:14" s="17" customFormat="1" ht="27" customHeight="1">
      <c r="A6" s="69"/>
      <c r="B6" s="18" t="s">
        <v>12</v>
      </c>
      <c r="C6" s="19">
        <f>SUM(D6,J6,K6,L6,M6)</f>
        <v>211</v>
      </c>
      <c r="D6" s="20">
        <f t="shared" si="0"/>
        <v>206</v>
      </c>
      <c r="E6" s="21">
        <f aca="true" t="shared" si="3" ref="E6:E28">ROUND(D6/C6,3)</f>
        <v>0.976</v>
      </c>
      <c r="F6" s="22">
        <v>204</v>
      </c>
      <c r="G6" s="22">
        <v>1</v>
      </c>
      <c r="H6" s="22">
        <v>1</v>
      </c>
      <c r="I6" s="23"/>
      <c r="J6" s="24"/>
      <c r="K6" s="24">
        <v>1</v>
      </c>
      <c r="L6" s="19">
        <v>4</v>
      </c>
      <c r="M6" s="24"/>
      <c r="N6" s="25">
        <f t="shared" si="2"/>
        <v>0.967</v>
      </c>
    </row>
    <row r="7" spans="1:14" s="17" customFormat="1" ht="27" customHeight="1">
      <c r="A7" s="69"/>
      <c r="B7" s="18" t="s">
        <v>13</v>
      </c>
      <c r="C7" s="19">
        <f aca="true" t="shared" si="4" ref="C7:C32">SUM(D7,J7,K7,L7,M7)</f>
        <v>24402</v>
      </c>
      <c r="D7" s="20">
        <f t="shared" si="0"/>
        <v>23669</v>
      </c>
      <c r="E7" s="21">
        <f t="shared" si="3"/>
        <v>0.97</v>
      </c>
      <c r="F7" s="22">
        <v>23026</v>
      </c>
      <c r="G7" s="22">
        <v>274</v>
      </c>
      <c r="H7" s="22">
        <v>67</v>
      </c>
      <c r="I7" s="26">
        <v>302</v>
      </c>
      <c r="J7" s="19">
        <v>194</v>
      </c>
      <c r="K7" s="19">
        <v>272</v>
      </c>
      <c r="L7" s="19">
        <v>266</v>
      </c>
      <c r="M7" s="19">
        <v>1</v>
      </c>
      <c r="N7" s="25">
        <f t="shared" si="2"/>
        <v>0.944</v>
      </c>
    </row>
    <row r="8" spans="1:14" s="17" customFormat="1" ht="27" customHeight="1">
      <c r="A8" s="69"/>
      <c r="B8" s="27" t="s">
        <v>14</v>
      </c>
      <c r="C8" s="28">
        <f t="shared" si="4"/>
        <v>166</v>
      </c>
      <c r="D8" s="29">
        <f t="shared" si="0"/>
        <v>164</v>
      </c>
      <c r="E8" s="30">
        <f t="shared" si="3"/>
        <v>0.988</v>
      </c>
      <c r="F8" s="31">
        <v>159</v>
      </c>
      <c r="G8" s="31">
        <v>1</v>
      </c>
      <c r="H8" s="32"/>
      <c r="I8" s="35">
        <v>4</v>
      </c>
      <c r="J8" s="33"/>
      <c r="K8" s="33"/>
      <c r="L8" s="28">
        <v>2</v>
      </c>
      <c r="M8" s="33"/>
      <c r="N8" s="34">
        <f t="shared" si="2"/>
        <v>0.958</v>
      </c>
    </row>
    <row r="9" spans="1:14" s="17" customFormat="1" ht="27" customHeight="1">
      <c r="A9" s="64" t="s">
        <v>16</v>
      </c>
      <c r="B9" s="10" t="s">
        <v>7</v>
      </c>
      <c r="C9" s="11">
        <f>SUM(C10:C12)</f>
        <v>24729</v>
      </c>
      <c r="D9" s="12">
        <f t="shared" si="0"/>
        <v>24016</v>
      </c>
      <c r="E9" s="13">
        <f>ROUND(D9/C9,3)</f>
        <v>0.971</v>
      </c>
      <c r="F9" s="14">
        <f aca="true" t="shared" si="5" ref="F9:M9">SUM(F10:F12)</f>
        <v>23320</v>
      </c>
      <c r="G9" s="14">
        <f t="shared" si="5"/>
        <v>340</v>
      </c>
      <c r="H9" s="14">
        <f t="shared" si="5"/>
        <v>67</v>
      </c>
      <c r="I9" s="15">
        <f t="shared" si="5"/>
        <v>289</v>
      </c>
      <c r="J9" s="11">
        <f t="shared" si="5"/>
        <v>176</v>
      </c>
      <c r="K9" s="11">
        <f t="shared" si="5"/>
        <v>217</v>
      </c>
      <c r="L9" s="11">
        <f t="shared" si="5"/>
        <v>319</v>
      </c>
      <c r="M9" s="11">
        <f t="shared" si="5"/>
        <v>1</v>
      </c>
      <c r="N9" s="16">
        <f t="shared" si="2"/>
        <v>0.943</v>
      </c>
    </row>
    <row r="10" spans="1:14" s="17" customFormat="1" ht="27" customHeight="1">
      <c r="A10" s="65"/>
      <c r="B10" s="18" t="s">
        <v>12</v>
      </c>
      <c r="C10" s="19">
        <f>SUM(D10,J10,K10,L10,M10)</f>
        <v>228</v>
      </c>
      <c r="D10" s="20">
        <f t="shared" si="0"/>
        <v>224</v>
      </c>
      <c r="E10" s="21">
        <f t="shared" si="3"/>
        <v>0.982</v>
      </c>
      <c r="F10" s="22">
        <v>224</v>
      </c>
      <c r="G10" s="36"/>
      <c r="H10" s="36"/>
      <c r="I10" s="23"/>
      <c r="J10" s="24"/>
      <c r="K10" s="24">
        <v>1</v>
      </c>
      <c r="L10" s="19">
        <v>3</v>
      </c>
      <c r="M10" s="24"/>
      <c r="N10" s="25">
        <f t="shared" si="2"/>
        <v>0.982</v>
      </c>
    </row>
    <row r="11" spans="1:14" s="17" customFormat="1" ht="27" customHeight="1">
      <c r="A11" s="65"/>
      <c r="B11" s="18" t="s">
        <v>13</v>
      </c>
      <c r="C11" s="19">
        <f t="shared" si="4"/>
        <v>24334</v>
      </c>
      <c r="D11" s="20">
        <f t="shared" si="0"/>
        <v>23626</v>
      </c>
      <c r="E11" s="21">
        <f t="shared" si="3"/>
        <v>0.971</v>
      </c>
      <c r="F11" s="22">
        <v>22933</v>
      </c>
      <c r="G11" s="22">
        <v>340</v>
      </c>
      <c r="H11" s="22">
        <v>67</v>
      </c>
      <c r="I11" s="26">
        <v>286</v>
      </c>
      <c r="J11" s="19">
        <v>176</v>
      </c>
      <c r="K11" s="19">
        <v>216</v>
      </c>
      <c r="L11" s="19">
        <v>315</v>
      </c>
      <c r="M11" s="19">
        <v>1</v>
      </c>
      <c r="N11" s="25">
        <f t="shared" si="2"/>
        <v>0.942</v>
      </c>
    </row>
    <row r="12" spans="1:14" s="17" customFormat="1" ht="27" customHeight="1">
      <c r="A12" s="66"/>
      <c r="B12" s="27" t="s">
        <v>14</v>
      </c>
      <c r="C12" s="28">
        <f t="shared" si="4"/>
        <v>167</v>
      </c>
      <c r="D12" s="29">
        <f t="shared" si="0"/>
        <v>166</v>
      </c>
      <c r="E12" s="30">
        <f t="shared" si="3"/>
        <v>0.994</v>
      </c>
      <c r="F12" s="31">
        <v>163</v>
      </c>
      <c r="G12" s="32"/>
      <c r="H12" s="32"/>
      <c r="I12" s="35">
        <v>3</v>
      </c>
      <c r="J12" s="33"/>
      <c r="K12" s="33"/>
      <c r="L12" s="28">
        <v>1</v>
      </c>
      <c r="M12" s="33"/>
      <c r="N12" s="34">
        <f t="shared" si="2"/>
        <v>0.976</v>
      </c>
    </row>
    <row r="13" spans="1:14" s="17" customFormat="1" ht="27" customHeight="1">
      <c r="A13" s="69" t="s">
        <v>17</v>
      </c>
      <c r="B13" s="10" t="s">
        <v>7</v>
      </c>
      <c r="C13" s="11">
        <f>SUM(C14:C16)</f>
        <v>23952</v>
      </c>
      <c r="D13" s="12">
        <f t="shared" si="0"/>
        <v>23316</v>
      </c>
      <c r="E13" s="13">
        <f>ROUND(D13/C13,3)</f>
        <v>0.973</v>
      </c>
      <c r="F13" s="14">
        <f aca="true" t="shared" si="6" ref="F13:M13">SUM(F14:F16)</f>
        <v>22645</v>
      </c>
      <c r="G13" s="14">
        <f t="shared" si="6"/>
        <v>331</v>
      </c>
      <c r="H13" s="14">
        <f t="shared" si="6"/>
        <v>73</v>
      </c>
      <c r="I13" s="15">
        <f t="shared" si="6"/>
        <v>267</v>
      </c>
      <c r="J13" s="11">
        <f t="shared" si="6"/>
        <v>135</v>
      </c>
      <c r="K13" s="11">
        <f t="shared" si="6"/>
        <v>203</v>
      </c>
      <c r="L13" s="11">
        <f t="shared" si="6"/>
        <v>297</v>
      </c>
      <c r="M13" s="11">
        <f t="shared" si="6"/>
        <v>1</v>
      </c>
      <c r="N13" s="16">
        <f t="shared" si="2"/>
        <v>0.945</v>
      </c>
    </row>
    <row r="14" spans="1:14" s="17" customFormat="1" ht="27" customHeight="1">
      <c r="A14" s="69"/>
      <c r="B14" s="18" t="s">
        <v>12</v>
      </c>
      <c r="C14" s="19">
        <f>SUM(D14,J14,K14,L14,M14)</f>
        <v>233</v>
      </c>
      <c r="D14" s="20">
        <f t="shared" si="0"/>
        <v>227</v>
      </c>
      <c r="E14" s="21">
        <f t="shared" si="3"/>
        <v>0.974</v>
      </c>
      <c r="F14" s="22">
        <f>71+156</f>
        <v>227</v>
      </c>
      <c r="G14" s="36"/>
      <c r="H14" s="36"/>
      <c r="I14" s="23"/>
      <c r="J14" s="24">
        <v>1</v>
      </c>
      <c r="K14" s="37"/>
      <c r="L14" s="19">
        <v>5</v>
      </c>
      <c r="M14" s="37"/>
      <c r="N14" s="25">
        <f t="shared" si="2"/>
        <v>0.974</v>
      </c>
    </row>
    <row r="15" spans="1:14" s="17" customFormat="1" ht="27" customHeight="1">
      <c r="A15" s="69"/>
      <c r="B15" s="18" t="s">
        <v>13</v>
      </c>
      <c r="C15" s="19">
        <f t="shared" si="4"/>
        <v>23551</v>
      </c>
      <c r="D15" s="20">
        <f t="shared" si="0"/>
        <v>22922</v>
      </c>
      <c r="E15" s="21">
        <f t="shared" si="3"/>
        <v>0.973</v>
      </c>
      <c r="F15" s="22">
        <f>11135+11122</f>
        <v>22257</v>
      </c>
      <c r="G15" s="22">
        <f>239+92</f>
        <v>331</v>
      </c>
      <c r="H15" s="22">
        <f>36+37</f>
        <v>73</v>
      </c>
      <c r="I15" s="26">
        <f>2+126+26+82+25</f>
        <v>261</v>
      </c>
      <c r="J15" s="19">
        <f>39+10+27+15+41+2</f>
        <v>134</v>
      </c>
      <c r="K15" s="19">
        <f>157+46</f>
        <v>203</v>
      </c>
      <c r="L15" s="19">
        <f>162+129</f>
        <v>291</v>
      </c>
      <c r="M15" s="19">
        <v>1</v>
      </c>
      <c r="N15" s="25">
        <f t="shared" si="2"/>
        <v>0.945</v>
      </c>
    </row>
    <row r="16" spans="1:26" s="17" customFormat="1" ht="27" customHeight="1">
      <c r="A16" s="69"/>
      <c r="B16" s="27" t="s">
        <v>14</v>
      </c>
      <c r="C16" s="28">
        <f t="shared" si="4"/>
        <v>168</v>
      </c>
      <c r="D16" s="29">
        <f t="shared" si="0"/>
        <v>167</v>
      </c>
      <c r="E16" s="30">
        <f t="shared" si="3"/>
        <v>0.994</v>
      </c>
      <c r="F16" s="31">
        <f>79+82</f>
        <v>161</v>
      </c>
      <c r="G16" s="32"/>
      <c r="H16" s="32"/>
      <c r="I16" s="35">
        <f>4+2</f>
        <v>6</v>
      </c>
      <c r="J16" s="33"/>
      <c r="K16" s="33"/>
      <c r="L16" s="28">
        <v>1</v>
      </c>
      <c r="M16" s="38"/>
      <c r="N16" s="34">
        <f t="shared" si="2"/>
        <v>0.958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14" s="17" customFormat="1" ht="27" customHeight="1">
      <c r="A17" s="64" t="s">
        <v>18</v>
      </c>
      <c r="B17" s="10" t="s">
        <v>7</v>
      </c>
      <c r="C17" s="11">
        <f>SUM(C18:C20)</f>
        <v>22947</v>
      </c>
      <c r="D17" s="12">
        <f t="shared" si="0"/>
        <v>22288</v>
      </c>
      <c r="E17" s="13">
        <f>ROUND(D17/C17,3)</f>
        <v>0.971</v>
      </c>
      <c r="F17" s="14">
        <f aca="true" t="shared" si="7" ref="F17:M17">SUM(F18:F20)</f>
        <v>21644</v>
      </c>
      <c r="G17" s="14">
        <f t="shared" si="7"/>
        <v>310</v>
      </c>
      <c r="H17" s="14">
        <f t="shared" si="7"/>
        <v>64</v>
      </c>
      <c r="I17" s="15">
        <f t="shared" si="7"/>
        <v>270</v>
      </c>
      <c r="J17" s="11">
        <f t="shared" si="7"/>
        <v>121</v>
      </c>
      <c r="K17" s="11">
        <f t="shared" si="7"/>
        <v>212</v>
      </c>
      <c r="L17" s="11">
        <f t="shared" si="7"/>
        <v>319</v>
      </c>
      <c r="M17" s="11">
        <f t="shared" si="7"/>
        <v>7</v>
      </c>
      <c r="N17" s="16">
        <f t="shared" si="2"/>
        <v>0.943</v>
      </c>
    </row>
    <row r="18" spans="1:14" s="17" customFormat="1" ht="27" customHeight="1">
      <c r="A18" s="65"/>
      <c r="B18" s="18" t="s">
        <v>12</v>
      </c>
      <c r="C18" s="19">
        <f>SUM(D18,J18,K18,L18,M18)</f>
        <v>221</v>
      </c>
      <c r="D18" s="20">
        <f t="shared" si="0"/>
        <v>218</v>
      </c>
      <c r="E18" s="21">
        <f t="shared" si="3"/>
        <v>0.986</v>
      </c>
      <c r="F18" s="22">
        <v>218</v>
      </c>
      <c r="G18" s="36"/>
      <c r="H18" s="36"/>
      <c r="I18" s="40"/>
      <c r="J18" s="24"/>
      <c r="K18" s="24"/>
      <c r="L18" s="19">
        <v>3</v>
      </c>
      <c r="M18" s="24" t="s">
        <v>19</v>
      </c>
      <c r="N18" s="25">
        <f t="shared" si="2"/>
        <v>0.986</v>
      </c>
    </row>
    <row r="19" spans="1:14" s="17" customFormat="1" ht="27" customHeight="1">
      <c r="A19" s="65"/>
      <c r="B19" s="18" t="s">
        <v>13</v>
      </c>
      <c r="C19" s="19">
        <f t="shared" si="4"/>
        <v>22560</v>
      </c>
      <c r="D19" s="20">
        <f t="shared" si="0"/>
        <v>21904</v>
      </c>
      <c r="E19" s="21">
        <f t="shared" si="3"/>
        <v>0.971</v>
      </c>
      <c r="F19" s="22">
        <v>21266</v>
      </c>
      <c r="G19" s="22">
        <v>309</v>
      </c>
      <c r="H19" s="22">
        <v>64</v>
      </c>
      <c r="I19" s="41">
        <v>265</v>
      </c>
      <c r="J19" s="19">
        <v>121</v>
      </c>
      <c r="K19" s="19">
        <v>212</v>
      </c>
      <c r="L19" s="19">
        <v>316</v>
      </c>
      <c r="M19" s="24">
        <v>7</v>
      </c>
      <c r="N19" s="25">
        <f t="shared" si="2"/>
        <v>0.943</v>
      </c>
    </row>
    <row r="20" spans="1:14" s="17" customFormat="1" ht="27" customHeight="1">
      <c r="A20" s="66"/>
      <c r="B20" s="27" t="s">
        <v>14</v>
      </c>
      <c r="C20" s="28">
        <f t="shared" si="4"/>
        <v>166</v>
      </c>
      <c r="D20" s="29">
        <f t="shared" si="0"/>
        <v>166</v>
      </c>
      <c r="E20" s="30">
        <f t="shared" si="3"/>
        <v>1</v>
      </c>
      <c r="F20" s="31">
        <v>160</v>
      </c>
      <c r="G20" s="32">
        <v>1</v>
      </c>
      <c r="H20" s="42"/>
      <c r="I20" s="43">
        <v>5</v>
      </c>
      <c r="J20" s="44"/>
      <c r="K20" s="44"/>
      <c r="L20" s="44" t="s">
        <v>19</v>
      </c>
      <c r="M20" s="44" t="s">
        <v>19</v>
      </c>
      <c r="N20" s="34">
        <f t="shared" si="2"/>
        <v>0.964</v>
      </c>
    </row>
    <row r="21" spans="1:14" s="17" customFormat="1" ht="27" customHeight="1">
      <c r="A21" s="64" t="s">
        <v>24</v>
      </c>
      <c r="B21" s="10" t="s">
        <v>7</v>
      </c>
      <c r="C21" s="11">
        <f>SUM(C22:C24)</f>
        <v>22107</v>
      </c>
      <c r="D21" s="12">
        <f t="shared" si="0"/>
        <v>21513</v>
      </c>
      <c r="E21" s="13">
        <f>ROUND(D21/C21,3)</f>
        <v>0.973</v>
      </c>
      <c r="F21" s="14">
        <f aca="true" t="shared" si="8" ref="F21:M21">SUM(F22:F24)</f>
        <v>20839</v>
      </c>
      <c r="G21" s="14">
        <f t="shared" si="8"/>
        <v>336</v>
      </c>
      <c r="H21" s="14">
        <f t="shared" si="8"/>
        <v>87</v>
      </c>
      <c r="I21" s="15">
        <f t="shared" si="8"/>
        <v>251</v>
      </c>
      <c r="J21" s="11">
        <f t="shared" si="8"/>
        <v>112</v>
      </c>
      <c r="K21" s="11">
        <f t="shared" si="8"/>
        <v>201</v>
      </c>
      <c r="L21" s="11">
        <f t="shared" si="8"/>
        <v>277</v>
      </c>
      <c r="M21" s="11">
        <f t="shared" si="8"/>
        <v>4</v>
      </c>
      <c r="N21" s="16">
        <f t="shared" si="2"/>
        <v>0.943</v>
      </c>
    </row>
    <row r="22" spans="1:14" s="17" customFormat="1" ht="27" customHeight="1">
      <c r="A22" s="65"/>
      <c r="B22" s="18" t="s">
        <v>12</v>
      </c>
      <c r="C22" s="19">
        <f>SUM(D22,J22,K22,L22,M22)</f>
        <v>243</v>
      </c>
      <c r="D22" s="20">
        <f t="shared" si="0"/>
        <v>240</v>
      </c>
      <c r="E22" s="21">
        <f t="shared" si="3"/>
        <v>0.988</v>
      </c>
      <c r="F22" s="22">
        <v>240</v>
      </c>
      <c r="G22" s="36"/>
      <c r="H22" s="36"/>
      <c r="I22" s="40"/>
      <c r="J22" s="24">
        <v>1</v>
      </c>
      <c r="K22" s="24"/>
      <c r="L22" s="19">
        <v>1</v>
      </c>
      <c r="M22" s="24">
        <v>1</v>
      </c>
      <c r="N22" s="25">
        <f t="shared" si="2"/>
        <v>0.988</v>
      </c>
    </row>
    <row r="23" spans="1:14" s="17" customFormat="1" ht="27" customHeight="1">
      <c r="A23" s="65"/>
      <c r="B23" s="18" t="s">
        <v>13</v>
      </c>
      <c r="C23" s="19">
        <f t="shared" si="4"/>
        <v>21699</v>
      </c>
      <c r="D23" s="20">
        <f t="shared" si="0"/>
        <v>21108</v>
      </c>
      <c r="E23" s="21">
        <f t="shared" si="3"/>
        <v>0.973</v>
      </c>
      <c r="F23" s="22">
        <v>20436</v>
      </c>
      <c r="G23" s="22">
        <v>336</v>
      </c>
      <c r="H23" s="22">
        <v>87</v>
      </c>
      <c r="I23" s="41">
        <v>249</v>
      </c>
      <c r="J23" s="19">
        <v>111</v>
      </c>
      <c r="K23" s="19">
        <v>201</v>
      </c>
      <c r="L23" s="19">
        <v>276</v>
      </c>
      <c r="M23" s="24">
        <v>3</v>
      </c>
      <c r="N23" s="25">
        <f t="shared" si="2"/>
        <v>0.942</v>
      </c>
    </row>
    <row r="24" spans="1:14" s="17" customFormat="1" ht="27" customHeight="1">
      <c r="A24" s="66"/>
      <c r="B24" s="27" t="s">
        <v>14</v>
      </c>
      <c r="C24" s="28">
        <f t="shared" si="4"/>
        <v>165</v>
      </c>
      <c r="D24" s="29">
        <f t="shared" si="0"/>
        <v>165</v>
      </c>
      <c r="E24" s="30">
        <f t="shared" si="3"/>
        <v>1</v>
      </c>
      <c r="F24" s="31">
        <v>163</v>
      </c>
      <c r="G24" s="42"/>
      <c r="H24" s="42"/>
      <c r="I24" s="43">
        <v>2</v>
      </c>
      <c r="J24" s="44"/>
      <c r="K24" s="44"/>
      <c r="L24" s="44"/>
      <c r="M24" s="44"/>
      <c r="N24" s="34">
        <f t="shared" si="2"/>
        <v>0.988</v>
      </c>
    </row>
    <row r="25" spans="1:14" s="45" customFormat="1" ht="27" customHeight="1">
      <c r="A25" s="64" t="s">
        <v>25</v>
      </c>
      <c r="B25" s="10" t="s">
        <v>7</v>
      </c>
      <c r="C25" s="11">
        <f>SUM(C26:C28)</f>
        <v>21582</v>
      </c>
      <c r="D25" s="12">
        <f t="shared" si="0"/>
        <v>21024</v>
      </c>
      <c r="E25" s="13">
        <f>ROUND(D25/C25,3)</f>
        <v>0.974</v>
      </c>
      <c r="F25" s="14">
        <f aca="true" t="shared" si="9" ref="F25:M25">SUM(F26:F28)</f>
        <v>20521</v>
      </c>
      <c r="G25" s="14">
        <f t="shared" si="9"/>
        <v>276</v>
      </c>
      <c r="H25" s="14">
        <f t="shared" si="9"/>
        <v>77</v>
      </c>
      <c r="I25" s="15">
        <f t="shared" si="9"/>
        <v>150</v>
      </c>
      <c r="J25" s="11">
        <f t="shared" si="9"/>
        <v>92</v>
      </c>
      <c r="K25" s="11">
        <f t="shared" si="9"/>
        <v>185</v>
      </c>
      <c r="L25" s="11">
        <f t="shared" si="9"/>
        <v>279</v>
      </c>
      <c r="M25" s="11">
        <f t="shared" si="9"/>
        <v>2</v>
      </c>
      <c r="N25" s="16">
        <f t="shared" si="2"/>
        <v>0.951</v>
      </c>
    </row>
    <row r="26" spans="1:14" s="45" customFormat="1" ht="27" customHeight="1">
      <c r="A26" s="65"/>
      <c r="B26" s="18" t="s">
        <v>12</v>
      </c>
      <c r="C26" s="19">
        <f>SUM(D26,J26,K26,L26,M26)</f>
        <v>216</v>
      </c>
      <c r="D26" s="20">
        <f t="shared" si="0"/>
        <v>212</v>
      </c>
      <c r="E26" s="21">
        <f t="shared" si="3"/>
        <v>0.981</v>
      </c>
      <c r="F26" s="46">
        <v>211</v>
      </c>
      <c r="G26" s="47"/>
      <c r="H26" s="47">
        <v>1</v>
      </c>
      <c r="I26" s="48"/>
      <c r="J26" s="49"/>
      <c r="K26" s="49"/>
      <c r="L26" s="50">
        <v>3</v>
      </c>
      <c r="M26" s="49">
        <v>1</v>
      </c>
      <c r="N26" s="25">
        <f t="shared" si="2"/>
        <v>0.977</v>
      </c>
    </row>
    <row r="27" spans="1:14" s="45" customFormat="1" ht="27" customHeight="1">
      <c r="A27" s="65"/>
      <c r="B27" s="18" t="s">
        <v>13</v>
      </c>
      <c r="C27" s="19">
        <f t="shared" si="4"/>
        <v>21201</v>
      </c>
      <c r="D27" s="20">
        <f t="shared" si="0"/>
        <v>20650</v>
      </c>
      <c r="E27" s="21">
        <f t="shared" si="3"/>
        <v>0.974</v>
      </c>
      <c r="F27" s="46">
        <v>20152</v>
      </c>
      <c r="G27" s="46">
        <v>276</v>
      </c>
      <c r="H27" s="46">
        <v>75</v>
      </c>
      <c r="I27" s="51">
        <v>147</v>
      </c>
      <c r="J27" s="50">
        <v>90</v>
      </c>
      <c r="K27" s="50">
        <v>185</v>
      </c>
      <c r="L27" s="50">
        <v>275</v>
      </c>
      <c r="M27" s="49">
        <v>1</v>
      </c>
      <c r="N27" s="25">
        <f t="shared" si="2"/>
        <v>0.951</v>
      </c>
    </row>
    <row r="28" spans="1:14" s="45" customFormat="1" ht="27" customHeight="1">
      <c r="A28" s="66"/>
      <c r="B28" s="27" t="s">
        <v>14</v>
      </c>
      <c r="C28" s="28">
        <f t="shared" si="4"/>
        <v>165</v>
      </c>
      <c r="D28" s="29">
        <f t="shared" si="0"/>
        <v>162</v>
      </c>
      <c r="E28" s="30">
        <f t="shared" si="3"/>
        <v>0.982</v>
      </c>
      <c r="F28" s="52">
        <v>158</v>
      </c>
      <c r="G28" s="53"/>
      <c r="H28" s="53">
        <v>1</v>
      </c>
      <c r="I28" s="54">
        <v>3</v>
      </c>
      <c r="J28" s="55">
        <v>2</v>
      </c>
      <c r="K28" s="55"/>
      <c r="L28" s="55">
        <v>1</v>
      </c>
      <c r="M28" s="55"/>
      <c r="N28" s="34">
        <f t="shared" si="2"/>
        <v>0.958</v>
      </c>
    </row>
    <row r="29" spans="1:14" s="45" customFormat="1" ht="27" customHeight="1">
      <c r="A29" s="64" t="s">
        <v>26</v>
      </c>
      <c r="B29" s="10" t="s">
        <v>7</v>
      </c>
      <c r="C29" s="11">
        <f>SUM(C30:C32)</f>
        <v>21630</v>
      </c>
      <c r="D29" s="12">
        <f t="shared" si="0"/>
        <v>21105</v>
      </c>
      <c r="E29" s="13">
        <f aca="true" t="shared" si="10" ref="E29:E36">ROUND(D29/C29,3)</f>
        <v>0.976</v>
      </c>
      <c r="F29" s="14">
        <f aca="true" t="shared" si="11" ref="F29:M29">SUM(F30:F32)</f>
        <v>20419</v>
      </c>
      <c r="G29" s="14">
        <f t="shared" si="11"/>
        <v>292</v>
      </c>
      <c r="H29" s="14">
        <f t="shared" si="11"/>
        <v>111</v>
      </c>
      <c r="I29" s="15">
        <f t="shared" si="11"/>
        <v>283</v>
      </c>
      <c r="J29" s="11">
        <f t="shared" si="11"/>
        <v>90</v>
      </c>
      <c r="K29" s="11">
        <f t="shared" si="11"/>
        <v>175</v>
      </c>
      <c r="L29" s="11">
        <f t="shared" si="11"/>
        <v>259</v>
      </c>
      <c r="M29" s="11">
        <f t="shared" si="11"/>
        <v>1</v>
      </c>
      <c r="N29" s="16">
        <f aca="true" t="shared" si="12" ref="N29:N36">+ROUND(F29/C29,3)</f>
        <v>0.944</v>
      </c>
    </row>
    <row r="30" spans="1:14" s="45" customFormat="1" ht="27" customHeight="1">
      <c r="A30" s="65"/>
      <c r="B30" s="18" t="s">
        <v>12</v>
      </c>
      <c r="C30" s="19">
        <f>SUM(D30,J30,K30,L30,M30)</f>
        <v>310</v>
      </c>
      <c r="D30" s="20">
        <f t="shared" si="0"/>
        <v>306</v>
      </c>
      <c r="E30" s="21">
        <f t="shared" si="10"/>
        <v>0.987</v>
      </c>
      <c r="F30" s="46">
        <f>114+186</f>
        <v>300</v>
      </c>
      <c r="G30" s="47">
        <v>3</v>
      </c>
      <c r="H30" s="47">
        <f>2+1</f>
        <v>3</v>
      </c>
      <c r="I30" s="48"/>
      <c r="J30" s="49"/>
      <c r="K30" s="49"/>
      <c r="L30" s="50">
        <v>4</v>
      </c>
      <c r="M30" s="49"/>
      <c r="N30" s="25">
        <f t="shared" si="12"/>
        <v>0.968</v>
      </c>
    </row>
    <row r="31" spans="1:14" s="45" customFormat="1" ht="27" customHeight="1">
      <c r="A31" s="65"/>
      <c r="B31" s="18" t="s">
        <v>13</v>
      </c>
      <c r="C31" s="19">
        <f t="shared" si="4"/>
        <v>21155</v>
      </c>
      <c r="D31" s="20">
        <f t="shared" si="0"/>
        <v>20634</v>
      </c>
      <c r="E31" s="21">
        <f t="shared" si="10"/>
        <v>0.975</v>
      </c>
      <c r="F31" s="46">
        <f>10132+9800+9+13+1+2</f>
        <v>19957</v>
      </c>
      <c r="G31" s="46">
        <f>164+125</f>
        <v>289</v>
      </c>
      <c r="H31" s="46">
        <f>39+69</f>
        <v>108</v>
      </c>
      <c r="I31" s="51">
        <f>133+15+86+42+2+2</f>
        <v>280</v>
      </c>
      <c r="J31" s="50">
        <f>31+26+7+9+16+1</f>
        <v>90</v>
      </c>
      <c r="K31" s="50">
        <f>123+52</f>
        <v>175</v>
      </c>
      <c r="L31" s="50">
        <f>122+133</f>
        <v>255</v>
      </c>
      <c r="M31" s="49">
        <v>1</v>
      </c>
      <c r="N31" s="25">
        <f t="shared" si="12"/>
        <v>0.943</v>
      </c>
    </row>
    <row r="32" spans="1:14" s="45" customFormat="1" ht="27" customHeight="1">
      <c r="A32" s="66"/>
      <c r="B32" s="27" t="s">
        <v>14</v>
      </c>
      <c r="C32" s="28">
        <f t="shared" si="4"/>
        <v>165</v>
      </c>
      <c r="D32" s="29">
        <f t="shared" si="0"/>
        <v>165</v>
      </c>
      <c r="E32" s="30">
        <f t="shared" si="10"/>
        <v>1</v>
      </c>
      <c r="F32" s="52">
        <f>79+82+1</f>
        <v>162</v>
      </c>
      <c r="G32" s="53"/>
      <c r="H32" s="53"/>
      <c r="I32" s="54">
        <f>2+1</f>
        <v>3</v>
      </c>
      <c r="J32" s="55"/>
      <c r="K32" s="55"/>
      <c r="L32" s="55"/>
      <c r="M32" s="55"/>
      <c r="N32" s="34">
        <f t="shared" si="12"/>
        <v>0.982</v>
      </c>
    </row>
    <row r="33" spans="1:14" s="45" customFormat="1" ht="27" customHeight="1">
      <c r="A33" s="64" t="s">
        <v>27</v>
      </c>
      <c r="B33" s="10" t="s">
        <v>7</v>
      </c>
      <c r="C33" s="11">
        <f>SUM(C34:C36)</f>
        <v>20358</v>
      </c>
      <c r="D33" s="12">
        <f aca="true" t="shared" si="13" ref="D33:D40">SUM(F33:I33)</f>
        <v>19867</v>
      </c>
      <c r="E33" s="13">
        <f t="shared" si="10"/>
        <v>0.976</v>
      </c>
      <c r="F33" s="14">
        <f aca="true" t="shared" si="14" ref="F33:M33">SUM(F34:F36)</f>
        <v>19068</v>
      </c>
      <c r="G33" s="14">
        <f t="shared" si="14"/>
        <v>383</v>
      </c>
      <c r="H33" s="14">
        <f t="shared" si="14"/>
        <v>149</v>
      </c>
      <c r="I33" s="15">
        <f t="shared" si="14"/>
        <v>267</v>
      </c>
      <c r="J33" s="11">
        <f t="shared" si="14"/>
        <v>78</v>
      </c>
      <c r="K33" s="11">
        <f t="shared" si="14"/>
        <v>141</v>
      </c>
      <c r="L33" s="11">
        <f t="shared" si="14"/>
        <v>268</v>
      </c>
      <c r="M33" s="11">
        <f t="shared" si="14"/>
        <v>4</v>
      </c>
      <c r="N33" s="16">
        <f t="shared" si="12"/>
        <v>0.937</v>
      </c>
    </row>
    <row r="34" spans="1:14" s="45" customFormat="1" ht="27" customHeight="1">
      <c r="A34" s="65"/>
      <c r="B34" s="18" t="s">
        <v>12</v>
      </c>
      <c r="C34" s="19">
        <f>SUM(D34,J34,K34,L34,M34)</f>
        <v>337</v>
      </c>
      <c r="D34" s="20">
        <f t="shared" si="13"/>
        <v>334</v>
      </c>
      <c r="E34" s="21">
        <f t="shared" si="10"/>
        <v>0.991</v>
      </c>
      <c r="F34" s="46">
        <f>119+212</f>
        <v>331</v>
      </c>
      <c r="G34" s="47">
        <v>1</v>
      </c>
      <c r="H34" s="47">
        <f>1+1</f>
        <v>2</v>
      </c>
      <c r="I34" s="48"/>
      <c r="J34" s="49">
        <v>1</v>
      </c>
      <c r="K34" s="49"/>
      <c r="L34" s="50">
        <v>2</v>
      </c>
      <c r="M34" s="49"/>
      <c r="N34" s="25">
        <f t="shared" si="12"/>
        <v>0.982</v>
      </c>
    </row>
    <row r="35" spans="1:14" s="45" customFormat="1" ht="27" customHeight="1">
      <c r="A35" s="65"/>
      <c r="B35" s="18" t="s">
        <v>13</v>
      </c>
      <c r="C35" s="19">
        <f>SUM(D35,J35,K35,L35,M35)</f>
        <v>19862</v>
      </c>
      <c r="D35" s="20">
        <f t="shared" si="13"/>
        <v>19374</v>
      </c>
      <c r="E35" s="21">
        <f t="shared" si="10"/>
        <v>0.975</v>
      </c>
      <c r="F35" s="46">
        <f>9510+9037+17+18</f>
        <v>18582</v>
      </c>
      <c r="G35" s="46">
        <f>237+145</f>
        <v>382</v>
      </c>
      <c r="H35" s="46">
        <f>71+76</f>
        <v>147</v>
      </c>
      <c r="I35" s="51">
        <f>138+17+65+43</f>
        <v>263</v>
      </c>
      <c r="J35" s="50">
        <f>20+22+14+12+8+1</f>
        <v>77</v>
      </c>
      <c r="K35" s="50">
        <f>109+32</f>
        <v>141</v>
      </c>
      <c r="L35" s="50">
        <f>150+116</f>
        <v>266</v>
      </c>
      <c r="M35" s="49">
        <f>3+1</f>
        <v>4</v>
      </c>
      <c r="N35" s="25">
        <f t="shared" si="12"/>
        <v>0.936</v>
      </c>
    </row>
    <row r="36" spans="1:14" s="45" customFormat="1" ht="27" customHeight="1">
      <c r="A36" s="66"/>
      <c r="B36" s="27" t="s">
        <v>14</v>
      </c>
      <c r="C36" s="28">
        <f>SUM(D36,J36,K36,L36,M36)</f>
        <v>159</v>
      </c>
      <c r="D36" s="29">
        <f t="shared" si="13"/>
        <v>159</v>
      </c>
      <c r="E36" s="30">
        <f t="shared" si="10"/>
        <v>1</v>
      </c>
      <c r="F36" s="52">
        <f>78+77</f>
        <v>155</v>
      </c>
      <c r="G36" s="53"/>
      <c r="H36" s="53"/>
      <c r="I36" s="54">
        <f>2+2</f>
        <v>4</v>
      </c>
      <c r="J36" s="55"/>
      <c r="K36" s="55"/>
      <c r="L36" s="55"/>
      <c r="M36" s="55"/>
      <c r="N36" s="34">
        <f t="shared" si="12"/>
        <v>0.975</v>
      </c>
    </row>
    <row r="37" spans="1:14" s="45" customFormat="1" ht="27" customHeight="1">
      <c r="A37" s="64" t="s">
        <v>28</v>
      </c>
      <c r="B37" s="10" t="s">
        <v>7</v>
      </c>
      <c r="C37" s="11">
        <f>SUM(C38:C40)</f>
        <v>19767</v>
      </c>
      <c r="D37" s="12">
        <f t="shared" si="13"/>
        <v>19248</v>
      </c>
      <c r="E37" s="13">
        <f>ROUND(D37/C37,3)</f>
        <v>0.974</v>
      </c>
      <c r="F37" s="14">
        <f aca="true" t="shared" si="15" ref="F37:M37">SUM(F38:F40)</f>
        <v>18486</v>
      </c>
      <c r="G37" s="14">
        <f t="shared" si="15"/>
        <v>364</v>
      </c>
      <c r="H37" s="14">
        <f t="shared" si="15"/>
        <v>130</v>
      </c>
      <c r="I37" s="15">
        <f t="shared" si="15"/>
        <v>268</v>
      </c>
      <c r="J37" s="11">
        <f t="shared" si="15"/>
        <v>102</v>
      </c>
      <c r="K37" s="11">
        <f t="shared" si="15"/>
        <v>146</v>
      </c>
      <c r="L37" s="11">
        <f t="shared" si="15"/>
        <v>271</v>
      </c>
      <c r="M37" s="11">
        <f t="shared" si="15"/>
        <v>0</v>
      </c>
      <c r="N37" s="16">
        <f>+ROUND(F37/C37,3)</f>
        <v>0.935</v>
      </c>
    </row>
    <row r="38" spans="1:14" s="45" customFormat="1" ht="27" customHeight="1">
      <c r="A38" s="65"/>
      <c r="B38" s="18" t="s">
        <v>12</v>
      </c>
      <c r="C38" s="19">
        <f>SUM(D38,J38,K38,L38,M38)</f>
        <v>319</v>
      </c>
      <c r="D38" s="20">
        <f t="shared" si="13"/>
        <v>319</v>
      </c>
      <c r="E38" s="21">
        <f>ROUND(D38/C38,3)</f>
        <v>1</v>
      </c>
      <c r="F38" s="46">
        <f>134+175</f>
        <v>309</v>
      </c>
      <c r="G38" s="47">
        <v>1</v>
      </c>
      <c r="H38" s="47">
        <f>2+6</f>
        <v>8</v>
      </c>
      <c r="I38" s="48">
        <v>1</v>
      </c>
      <c r="J38" s="49"/>
      <c r="K38" s="49"/>
      <c r="L38" s="50"/>
      <c r="M38" s="49"/>
      <c r="N38" s="25">
        <f>+ROUND(F38/C38,3)</f>
        <v>0.969</v>
      </c>
    </row>
    <row r="39" spans="1:14" s="45" customFormat="1" ht="27" customHeight="1">
      <c r="A39" s="65"/>
      <c r="B39" s="18" t="s">
        <v>13</v>
      </c>
      <c r="C39" s="19">
        <f>SUM(D39,J39,K39,L39,M39)</f>
        <v>19288</v>
      </c>
      <c r="D39" s="20">
        <f t="shared" si="13"/>
        <v>18772</v>
      </c>
      <c r="E39" s="21">
        <f>ROUND(D39/C39,3)</f>
        <v>0.973</v>
      </c>
      <c r="F39" s="46">
        <f>9227+8782+6+8</f>
        <v>18023</v>
      </c>
      <c r="G39" s="46">
        <f>211+152</f>
        <v>363</v>
      </c>
      <c r="H39" s="46">
        <f>42+79</f>
        <v>121</v>
      </c>
      <c r="I39" s="51">
        <f>122+24+76+41+2</f>
        <v>265</v>
      </c>
      <c r="J39" s="50">
        <f>36+19+13+15+18+1</f>
        <v>102</v>
      </c>
      <c r="K39" s="50">
        <f>99+47</f>
        <v>146</v>
      </c>
      <c r="L39" s="50">
        <f>137+131</f>
        <v>268</v>
      </c>
      <c r="M39" s="49"/>
      <c r="N39" s="25">
        <f>+ROUND(F39/C39,3)</f>
        <v>0.934</v>
      </c>
    </row>
    <row r="40" spans="1:14" s="45" customFormat="1" ht="27" customHeight="1">
      <c r="A40" s="66"/>
      <c r="B40" s="27" t="s">
        <v>14</v>
      </c>
      <c r="C40" s="28">
        <f>SUM(D40,J40,K40,L40,M40)</f>
        <v>160</v>
      </c>
      <c r="D40" s="29">
        <f t="shared" si="13"/>
        <v>157</v>
      </c>
      <c r="E40" s="30">
        <f>ROUND(D40/C40,3)</f>
        <v>0.981</v>
      </c>
      <c r="F40" s="52">
        <f>77+77</f>
        <v>154</v>
      </c>
      <c r="G40" s="53"/>
      <c r="H40" s="53">
        <v>1</v>
      </c>
      <c r="I40" s="54">
        <f>1+1</f>
        <v>2</v>
      </c>
      <c r="J40" s="55"/>
      <c r="K40" s="55"/>
      <c r="L40" s="55">
        <f>1+2</f>
        <v>3</v>
      </c>
      <c r="M40" s="55"/>
      <c r="N40" s="34">
        <f>+ROUND(F40/C40,3)</f>
        <v>0.963</v>
      </c>
    </row>
    <row r="41" spans="1:14" s="45" customFormat="1" ht="27" customHeight="1">
      <c r="A41" s="64" t="s">
        <v>30</v>
      </c>
      <c r="B41" s="10" t="s">
        <v>7</v>
      </c>
      <c r="C41" s="11">
        <f>SUM(C42:C44)</f>
        <v>19962</v>
      </c>
      <c r="D41" s="12">
        <f>SUM(F41:I41)</f>
        <v>19444</v>
      </c>
      <c r="E41" s="13">
        <f>ROUND(D41/C41,3)</f>
        <v>0.974</v>
      </c>
      <c r="F41" s="14">
        <f aca="true" t="shared" si="16" ref="F41:M41">SUM(F42:F44)</f>
        <v>18641</v>
      </c>
      <c r="G41" s="14">
        <f t="shared" si="16"/>
        <v>374</v>
      </c>
      <c r="H41" s="14">
        <f t="shared" si="16"/>
        <v>141</v>
      </c>
      <c r="I41" s="15">
        <f t="shared" si="16"/>
        <v>288</v>
      </c>
      <c r="J41" s="11">
        <f t="shared" si="16"/>
        <v>109</v>
      </c>
      <c r="K41" s="11">
        <f t="shared" si="16"/>
        <v>137</v>
      </c>
      <c r="L41" s="11">
        <f t="shared" si="16"/>
        <v>267</v>
      </c>
      <c r="M41" s="11">
        <f t="shared" si="16"/>
        <v>3</v>
      </c>
      <c r="N41" s="16">
        <f>+ROUND(F41/C41,3)</f>
        <v>0.934</v>
      </c>
    </row>
    <row r="42" spans="1:14" s="45" customFormat="1" ht="27" customHeight="1">
      <c r="A42" s="65"/>
      <c r="B42" s="18" t="s">
        <v>12</v>
      </c>
      <c r="C42" s="19">
        <v>353</v>
      </c>
      <c r="D42" s="20">
        <f>SUM(F42:I42)</f>
        <v>351</v>
      </c>
      <c r="E42" s="21">
        <f>ROUND(D42/C42,3)</f>
        <v>0.994</v>
      </c>
      <c r="F42" s="46">
        <v>347</v>
      </c>
      <c r="G42" s="47"/>
      <c r="H42" s="47">
        <v>4</v>
      </c>
      <c r="I42" s="48"/>
      <c r="J42" s="49"/>
      <c r="K42" s="49"/>
      <c r="L42" s="50"/>
      <c r="M42" s="49"/>
      <c r="N42" s="25">
        <f>+ROUND(F42/C42,3)</f>
        <v>0.983</v>
      </c>
    </row>
    <row r="43" spans="1:14" s="45" customFormat="1" ht="27" customHeight="1">
      <c r="A43" s="65"/>
      <c r="B43" s="18" t="s">
        <v>13</v>
      </c>
      <c r="C43" s="19">
        <v>19450</v>
      </c>
      <c r="D43" s="20">
        <f>SUM(F43:I43)</f>
        <v>18935</v>
      </c>
      <c r="E43" s="21">
        <f>ROUND(D43/C43,3)</f>
        <v>0.974</v>
      </c>
      <c r="F43" s="46">
        <f>9201+8915+11+10</f>
        <v>18137</v>
      </c>
      <c r="G43" s="46">
        <f>232+141</f>
        <v>373</v>
      </c>
      <c r="H43" s="46">
        <f>54+83</f>
        <v>137</v>
      </c>
      <c r="I43" s="51">
        <f>127+17+95+48+1</f>
        <v>288</v>
      </c>
      <c r="J43" s="50">
        <f>62+27+20</f>
        <v>109</v>
      </c>
      <c r="K43" s="50">
        <f>112+25</f>
        <v>137</v>
      </c>
      <c r="L43" s="50">
        <v>266</v>
      </c>
      <c r="M43" s="49">
        <v>3</v>
      </c>
      <c r="N43" s="25">
        <f>+ROUND(F43/C43,3)</f>
        <v>0.932</v>
      </c>
    </row>
    <row r="44" spans="1:14" s="45" customFormat="1" ht="27" customHeight="1">
      <c r="A44" s="66"/>
      <c r="B44" s="27" t="s">
        <v>14</v>
      </c>
      <c r="C44" s="28">
        <v>159</v>
      </c>
      <c r="D44" s="29">
        <f>SUM(F44:I44)</f>
        <v>158</v>
      </c>
      <c r="E44" s="30">
        <f>ROUND(D44/C44,3)</f>
        <v>0.994</v>
      </c>
      <c r="F44" s="52">
        <f>79+78</f>
        <v>157</v>
      </c>
      <c r="G44" s="53">
        <v>1</v>
      </c>
      <c r="H44" s="53"/>
      <c r="I44" s="54"/>
      <c r="J44" s="55"/>
      <c r="K44" s="55"/>
      <c r="L44" s="55">
        <v>1</v>
      </c>
      <c r="M44" s="55"/>
      <c r="N44" s="34">
        <f>+ROUND(F44/C44,3)</f>
        <v>0.987</v>
      </c>
    </row>
    <row r="45" spans="1:14" s="45" customFormat="1" ht="10.5" customHeight="1">
      <c r="A45" s="56"/>
      <c r="B45" s="57"/>
      <c r="C45" s="58"/>
      <c r="D45" s="58"/>
      <c r="E45" s="59"/>
      <c r="F45" s="60"/>
      <c r="G45" s="61"/>
      <c r="H45" s="61"/>
      <c r="I45" s="61"/>
      <c r="J45" s="61"/>
      <c r="K45" s="61"/>
      <c r="L45" s="61"/>
      <c r="M45" s="61"/>
      <c r="N45" s="59"/>
    </row>
    <row r="46" spans="1:12" ht="26.25" customHeight="1">
      <c r="A46" s="39" t="s">
        <v>29</v>
      </c>
      <c r="B46" s="62"/>
      <c r="L46" s="63" t="s">
        <v>31</v>
      </c>
    </row>
    <row r="47" ht="13.5">
      <c r="L47" s="63" t="s">
        <v>32</v>
      </c>
    </row>
  </sheetData>
  <mergeCells count="18">
    <mergeCell ref="A41:A44"/>
    <mergeCell ref="A29:A32"/>
    <mergeCell ref="A3:B4"/>
    <mergeCell ref="N3:N4"/>
    <mergeCell ref="D3:I3"/>
    <mergeCell ref="J3:J4"/>
    <mergeCell ref="K3:K4"/>
    <mergeCell ref="L3:L4"/>
    <mergeCell ref="M3:M4"/>
    <mergeCell ref="A37:A40"/>
    <mergeCell ref="C3:C4"/>
    <mergeCell ref="A25:A28"/>
    <mergeCell ref="A21:A24"/>
    <mergeCell ref="A13:A16"/>
    <mergeCell ref="A17:A20"/>
    <mergeCell ref="A9:A12"/>
    <mergeCell ref="A5:A8"/>
    <mergeCell ref="A33:A36"/>
  </mergeCells>
  <printOptions/>
  <pageMargins left="0.7" right="0.48" top="1.1811023622047245" bottom="0" header="0.5118110236220472" footer="0.6299212598425197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2007-02-26T08:20:42Z</dcterms:created>
  <dcterms:modified xsi:type="dcterms:W3CDTF">2008-03-10T05:01:09Z</dcterms:modified>
  <cp:category/>
  <cp:version/>
  <cp:contentType/>
  <cp:contentStatus/>
</cp:coreProperties>
</file>