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9)卒業後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<sst xmlns="http://schemas.openxmlformats.org/spreadsheetml/2006/main" count="54" uniqueCount="38">
  <si>
    <t>（９）高等学校（全日制）卒業後の状況</t>
  </si>
  <si>
    <t>区分</t>
  </si>
  <si>
    <t>合計</t>
  </si>
  <si>
    <t>私立</t>
  </si>
  <si>
    <t>公立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</si>
  <si>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</si>
  <si>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</si>
  <si>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</si>
  <si>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</si>
  <si>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</si>
  <si>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</si>
  <si>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</si>
  <si>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年度</t>
  </si>
  <si>
    <t>総数</t>
  </si>
  <si>
    <t>うち進　　　学者数</t>
  </si>
  <si>
    <t>進学率</t>
  </si>
  <si>
    <t>卒業者　　　総数</t>
  </si>
  <si>
    <t>計</t>
  </si>
  <si>
    <t>大学</t>
  </si>
  <si>
    <t>短期　　　　大学</t>
  </si>
  <si>
    <t>その他</t>
  </si>
  <si>
    <t>進学率　</t>
  </si>
  <si>
    <t>７年度</t>
  </si>
  <si>
    <t>－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</si>
  <si>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</si>
  <si>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</si>
  <si>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</si>
  <si>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</si>
  <si>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</si>
  <si>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</si>
  <si>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</si>
  <si>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</si>
  <si>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－</t>
  </si>
  <si>
    <t>16年度</t>
  </si>
  <si>
    <t>17年度</t>
  </si>
  <si>
    <t>-</t>
  </si>
  <si>
    <t>（注）　１　私立の進学者欄のその他は、大学等の別科・高等学校の専攻科・大学等の通信教育部です。</t>
  </si>
  <si>
    <t>　　　　２　専修学校各種学校等入学者には、公共職業能力開発施設等入学者を含みます。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</si>
</sst>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" borderId="2" xfId="0" applyFill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0" fontId="0" fillId="3" borderId="17" xfId="0" applyFill="1" applyBorder="1" applyAlignment="1">
      <alignment horizontal="distributed" vertical="center"/>
    </xf>
    <xf numFmtId="176" fontId="0" fillId="0" borderId="8" xfId="0" applyNumberFormat="1" applyBorder="1" applyAlignment="1" quotePrefix="1">
      <alignment horizontal="right" vertical="center"/>
    </xf>
    <xf numFmtId="0" fontId="0" fillId="0" borderId="18" xfId="0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workbookViewId="0" topLeftCell="A1">
      <selection activeCell="B12" sqref="B12"/>
    </sheetView>
  </sheetViews>
  <sheetFormatPr defaultColWidth="9.00390625" defaultRowHeight="13.5"/>
  <cols>
    <col min="2" max="11" width="8.25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6" max="16" width="8.25390625" style="0" customWidth="1"/>
    <col min="17" max="17" width="7.50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8.25390625" style="0" customWidth="1"/>
  </cols>
  <sheetData>
    <row r="1" spans="1:4" ht="18.75">
      <c r="A1" s="1" t="s">
        <v>0</v>
      </c>
      <c r="B1" s="2"/>
      <c r="C1" s="2"/>
      <c r="D1" s="2"/>
    </row>
    <row r="3" spans="1:21" s="4" customFormat="1" ht="33.75" customHeight="1">
      <c r="A3" s="3" t="s">
        <v>1</v>
      </c>
      <c r="B3" s="60" t="s">
        <v>2</v>
      </c>
      <c r="C3" s="61"/>
      <c r="D3" s="61"/>
      <c r="E3" s="60" t="s">
        <v>3</v>
      </c>
      <c r="F3" s="61"/>
      <c r="G3" s="61"/>
      <c r="H3" s="61"/>
      <c r="I3" s="61"/>
      <c r="J3" s="61"/>
      <c r="K3" s="61"/>
      <c r="L3" s="61"/>
      <c r="M3" s="61"/>
      <c r="N3" s="62"/>
      <c r="O3" s="60" t="s">
        <v>4</v>
      </c>
      <c r="P3" s="61"/>
      <c r="Q3" s="61"/>
      <c r="R3" s="61"/>
      <c r="S3" s="61"/>
      <c r="T3" s="61"/>
      <c r="U3" s="62"/>
    </row>
    <row r="4" spans="1:21" s="4" customFormat="1" ht="33.75" customHeight="1">
      <c r="A4" s="5"/>
      <c r="B4" s="56" t="s">
        <v>5</v>
      </c>
      <c r="C4" s="63"/>
      <c r="D4" s="63"/>
      <c r="E4" s="6" t="s">
        <v>3</v>
      </c>
      <c r="F4" s="56" t="s">
        <v>6</v>
      </c>
      <c r="G4" s="63"/>
      <c r="H4" s="63"/>
      <c r="I4" s="63"/>
      <c r="J4" s="57"/>
      <c r="K4" s="58" t="s">
        <v>7</v>
      </c>
      <c r="L4" s="54" t="s">
        <v>8</v>
      </c>
      <c r="M4" s="54" t="s">
        <v>9</v>
      </c>
      <c r="N4" s="54" t="s">
        <v>10</v>
      </c>
      <c r="O4" s="58" t="s">
        <v>11</v>
      </c>
      <c r="P4" s="56" t="s">
        <v>6</v>
      </c>
      <c r="Q4" s="57"/>
      <c r="R4" s="58" t="s">
        <v>7</v>
      </c>
      <c r="S4" s="54" t="s">
        <v>8</v>
      </c>
      <c r="T4" s="54" t="s">
        <v>9</v>
      </c>
      <c r="U4" s="54" t="s">
        <v>10</v>
      </c>
    </row>
    <row r="5" spans="1:21" s="4" customFormat="1" ht="33.75" customHeight="1">
      <c r="A5" s="7" t="s">
        <v>12</v>
      </c>
      <c r="B5" s="8" t="s">
        <v>13</v>
      </c>
      <c r="C5" s="9" t="s">
        <v>14</v>
      </c>
      <c r="D5" s="10" t="s">
        <v>15</v>
      </c>
      <c r="E5" s="11" t="s">
        <v>16</v>
      </c>
      <c r="F5" s="12" t="s">
        <v>17</v>
      </c>
      <c r="G5" s="9" t="s">
        <v>15</v>
      </c>
      <c r="H5" s="9" t="s">
        <v>18</v>
      </c>
      <c r="I5" s="9" t="s">
        <v>19</v>
      </c>
      <c r="J5" s="13" t="s">
        <v>20</v>
      </c>
      <c r="K5" s="59"/>
      <c r="L5" s="55"/>
      <c r="M5" s="55"/>
      <c r="N5" s="55"/>
      <c r="O5" s="59"/>
      <c r="P5" s="12" t="s">
        <v>17</v>
      </c>
      <c r="Q5" s="13" t="s">
        <v>21</v>
      </c>
      <c r="R5" s="59"/>
      <c r="S5" s="55"/>
      <c r="T5" s="55"/>
      <c r="U5" s="55"/>
    </row>
    <row r="6" spans="1:21" s="4" customFormat="1" ht="33.75" customHeight="1" hidden="1">
      <c r="A6" s="14" t="s">
        <v>22</v>
      </c>
      <c r="B6" s="15">
        <f>SUM(E6,O6)</f>
        <v>26086</v>
      </c>
      <c r="C6" s="16">
        <f aca="true" t="shared" si="0" ref="C6:C15">SUM(F6,P6)</f>
        <v>9487</v>
      </c>
      <c r="D6" s="17">
        <f aca="true" t="shared" si="1" ref="D6:D15">+ROUND(C6/B6,3)</f>
        <v>0.364</v>
      </c>
      <c r="E6" s="18">
        <f aca="true" t="shared" si="2" ref="E6:E15">SUM(F6,K6:N6)</f>
        <v>6509</v>
      </c>
      <c r="F6" s="15">
        <f aca="true" t="shared" si="3" ref="F6:F14">SUM(H6:J6)</f>
        <v>2159</v>
      </c>
      <c r="G6" s="19">
        <f aca="true" t="shared" si="4" ref="G6:G15">+ROUND(F6/E6,3)</f>
        <v>0.332</v>
      </c>
      <c r="H6" s="16">
        <v>927</v>
      </c>
      <c r="I6" s="16">
        <v>1210</v>
      </c>
      <c r="J6" s="20">
        <v>22</v>
      </c>
      <c r="K6" s="18">
        <v>2408</v>
      </c>
      <c r="L6" s="18">
        <v>1563</v>
      </c>
      <c r="M6" s="18">
        <v>379</v>
      </c>
      <c r="N6" s="21" t="s">
        <v>23</v>
      </c>
      <c r="O6" s="18">
        <f aca="true" t="shared" si="5" ref="O6:O15">SUM(P6,R6:U6)</f>
        <v>19577</v>
      </c>
      <c r="P6" s="15">
        <v>7328</v>
      </c>
      <c r="Q6" s="22">
        <f aca="true" t="shared" si="6" ref="Q6:Q15">+ROUND(P6/O6,3)</f>
        <v>0.374</v>
      </c>
      <c r="R6" s="18">
        <v>6276</v>
      </c>
      <c r="S6" s="18">
        <v>5191</v>
      </c>
      <c r="T6" s="18">
        <v>781</v>
      </c>
      <c r="U6" s="18">
        <v>1</v>
      </c>
    </row>
    <row r="7" spans="1:21" s="4" customFormat="1" ht="33.75" customHeight="1">
      <c r="A7" s="14" t="s">
        <v>24</v>
      </c>
      <c r="B7" s="15">
        <f>SUM(E7,O7)</f>
        <v>25712</v>
      </c>
      <c r="C7" s="16">
        <f t="shared" si="0"/>
        <v>9486</v>
      </c>
      <c r="D7" s="17">
        <f t="shared" si="1"/>
        <v>0.369</v>
      </c>
      <c r="E7" s="18">
        <f t="shared" si="2"/>
        <v>6150</v>
      </c>
      <c r="F7" s="15">
        <f t="shared" si="3"/>
        <v>2128</v>
      </c>
      <c r="G7" s="19">
        <f t="shared" si="4"/>
        <v>0.346</v>
      </c>
      <c r="H7" s="16">
        <v>1060</v>
      </c>
      <c r="I7" s="16">
        <v>1050</v>
      </c>
      <c r="J7" s="20">
        <v>18</v>
      </c>
      <c r="K7" s="18">
        <v>2226</v>
      </c>
      <c r="L7" s="18">
        <v>1357</v>
      </c>
      <c r="M7" s="18">
        <v>438</v>
      </c>
      <c r="N7" s="18">
        <v>1</v>
      </c>
      <c r="O7" s="18">
        <f t="shared" si="5"/>
        <v>19562</v>
      </c>
      <c r="P7" s="15">
        <v>7358</v>
      </c>
      <c r="Q7" s="22">
        <f t="shared" si="6"/>
        <v>0.376</v>
      </c>
      <c r="R7" s="18">
        <v>6247</v>
      </c>
      <c r="S7" s="18">
        <v>5050</v>
      </c>
      <c r="T7" s="18">
        <v>906</v>
      </c>
      <c r="U7" s="18">
        <v>1</v>
      </c>
    </row>
    <row r="8" spans="1:21" s="4" customFormat="1" ht="33.75" customHeight="1">
      <c r="A8" s="14" t="s">
        <v>25</v>
      </c>
      <c r="B8" s="15">
        <f>SUM(E8,O8)</f>
        <v>24451</v>
      </c>
      <c r="C8" s="16">
        <f t="shared" si="0"/>
        <v>9157</v>
      </c>
      <c r="D8" s="17">
        <f t="shared" si="1"/>
        <v>0.375</v>
      </c>
      <c r="E8" s="18">
        <f t="shared" si="2"/>
        <v>5828</v>
      </c>
      <c r="F8" s="15">
        <f t="shared" si="3"/>
        <v>2155</v>
      </c>
      <c r="G8" s="19">
        <f t="shared" si="4"/>
        <v>0.37</v>
      </c>
      <c r="H8" s="16">
        <v>1128</v>
      </c>
      <c r="I8" s="16">
        <v>1017</v>
      </c>
      <c r="J8" s="20">
        <v>10</v>
      </c>
      <c r="K8" s="18">
        <v>2108</v>
      </c>
      <c r="L8" s="18">
        <v>1184</v>
      </c>
      <c r="M8" s="18">
        <v>381</v>
      </c>
      <c r="N8" s="21" t="s">
        <v>23</v>
      </c>
      <c r="O8" s="18">
        <f t="shared" si="5"/>
        <v>18623</v>
      </c>
      <c r="P8" s="15">
        <v>7002</v>
      </c>
      <c r="Q8" s="22">
        <f t="shared" si="6"/>
        <v>0.376</v>
      </c>
      <c r="R8" s="18">
        <v>5981</v>
      </c>
      <c r="S8" s="18">
        <v>4712</v>
      </c>
      <c r="T8" s="18">
        <v>926</v>
      </c>
      <c r="U8" s="18">
        <v>2</v>
      </c>
    </row>
    <row r="9" spans="1:21" s="4" customFormat="1" ht="33.75" customHeight="1">
      <c r="A9" s="14" t="s">
        <v>26</v>
      </c>
      <c r="B9" s="15">
        <f>SUM(E9,O9)</f>
        <v>23538</v>
      </c>
      <c r="C9" s="16">
        <f t="shared" si="0"/>
        <v>9279</v>
      </c>
      <c r="D9" s="17">
        <f t="shared" si="1"/>
        <v>0.394</v>
      </c>
      <c r="E9" s="18">
        <f t="shared" si="2"/>
        <v>5674</v>
      </c>
      <c r="F9" s="15">
        <f t="shared" si="3"/>
        <v>2292</v>
      </c>
      <c r="G9" s="19">
        <f t="shared" si="4"/>
        <v>0.404</v>
      </c>
      <c r="H9" s="16">
        <v>1203</v>
      </c>
      <c r="I9" s="16">
        <v>1079</v>
      </c>
      <c r="J9" s="20">
        <v>10</v>
      </c>
      <c r="K9" s="18">
        <v>1909</v>
      </c>
      <c r="L9" s="18">
        <v>1125</v>
      </c>
      <c r="M9" s="18">
        <v>348</v>
      </c>
      <c r="N9" s="21" t="s">
        <v>23</v>
      </c>
      <c r="O9" s="18">
        <f t="shared" si="5"/>
        <v>17864</v>
      </c>
      <c r="P9" s="15">
        <v>6987</v>
      </c>
      <c r="Q9" s="22">
        <f t="shared" si="6"/>
        <v>0.391</v>
      </c>
      <c r="R9" s="18">
        <v>5540</v>
      </c>
      <c r="S9" s="18">
        <v>4397</v>
      </c>
      <c r="T9" s="18">
        <v>939</v>
      </c>
      <c r="U9" s="18">
        <v>1</v>
      </c>
    </row>
    <row r="10" spans="1:21" s="4" customFormat="1" ht="33.75" customHeight="1">
      <c r="A10" s="23" t="s">
        <v>27</v>
      </c>
      <c r="B10" s="24">
        <f aca="true" t="shared" si="7" ref="B10:B15">SUM(E10,O10)</f>
        <v>21975</v>
      </c>
      <c r="C10" s="25">
        <f t="shared" si="0"/>
        <v>9296</v>
      </c>
      <c r="D10" s="26">
        <f t="shared" si="1"/>
        <v>0.423</v>
      </c>
      <c r="E10" s="27">
        <f t="shared" si="2"/>
        <v>5051</v>
      </c>
      <c r="F10" s="24">
        <f t="shared" si="3"/>
        <v>2226</v>
      </c>
      <c r="G10" s="28">
        <f t="shared" si="4"/>
        <v>0.441</v>
      </c>
      <c r="H10" s="25">
        <v>1312</v>
      </c>
      <c r="I10" s="25">
        <v>909</v>
      </c>
      <c r="J10" s="29">
        <v>5</v>
      </c>
      <c r="K10" s="27">
        <v>1579</v>
      </c>
      <c r="L10" s="27">
        <v>825</v>
      </c>
      <c r="M10" s="27">
        <v>421</v>
      </c>
      <c r="N10" s="30" t="s">
        <v>23</v>
      </c>
      <c r="O10" s="27">
        <f t="shared" si="5"/>
        <v>16924</v>
      </c>
      <c r="P10" s="24">
        <v>7070</v>
      </c>
      <c r="Q10" s="31">
        <f t="shared" si="6"/>
        <v>0.418</v>
      </c>
      <c r="R10" s="27">
        <v>5043</v>
      </c>
      <c r="S10" s="27">
        <v>3698</v>
      </c>
      <c r="T10" s="27">
        <v>1112</v>
      </c>
      <c r="U10" s="27">
        <v>1</v>
      </c>
    </row>
    <row r="11" spans="1:255" s="34" customFormat="1" ht="33.75" customHeight="1" thickBot="1">
      <c r="A11" s="32" t="s">
        <v>28</v>
      </c>
      <c r="B11" s="15">
        <f t="shared" si="7"/>
        <v>21315</v>
      </c>
      <c r="C11" s="16">
        <f t="shared" si="0"/>
        <v>9312</v>
      </c>
      <c r="D11" s="17">
        <f t="shared" si="1"/>
        <v>0.437</v>
      </c>
      <c r="E11" s="18">
        <f t="shared" si="2"/>
        <v>5017</v>
      </c>
      <c r="F11" s="15">
        <f t="shared" si="3"/>
        <v>2351</v>
      </c>
      <c r="G11" s="19">
        <f t="shared" si="4"/>
        <v>0.469</v>
      </c>
      <c r="H11" s="16">
        <v>1478</v>
      </c>
      <c r="I11" s="16">
        <v>866</v>
      </c>
      <c r="J11" s="20">
        <v>7</v>
      </c>
      <c r="K11" s="18">
        <v>1533</v>
      </c>
      <c r="L11" s="18">
        <v>734</v>
      </c>
      <c r="M11" s="18">
        <v>399</v>
      </c>
      <c r="N11" s="33" t="s">
        <v>23</v>
      </c>
      <c r="O11" s="18">
        <f t="shared" si="5"/>
        <v>16298</v>
      </c>
      <c r="P11" s="15">
        <f>3655+3306</f>
        <v>6961</v>
      </c>
      <c r="Q11" s="22">
        <f t="shared" si="6"/>
        <v>0.427</v>
      </c>
      <c r="R11" s="18">
        <f>1576+1754+810+585+189+66</f>
        <v>4980</v>
      </c>
      <c r="S11" s="18">
        <f>1957+1304</f>
        <v>3261</v>
      </c>
      <c r="T11" s="18">
        <f>529+566</f>
        <v>1095</v>
      </c>
      <c r="U11" s="18">
        <v>1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1" s="4" customFormat="1" ht="33.75" customHeight="1">
      <c r="A12" s="35" t="s">
        <v>29</v>
      </c>
      <c r="B12" s="36">
        <f t="shared" si="7"/>
        <v>21298</v>
      </c>
      <c r="C12" s="37">
        <f t="shared" si="0"/>
        <v>9224</v>
      </c>
      <c r="D12" s="38">
        <f t="shared" si="1"/>
        <v>0.433</v>
      </c>
      <c r="E12" s="39">
        <f t="shared" si="2"/>
        <v>4930</v>
      </c>
      <c r="F12" s="36">
        <f t="shared" si="3"/>
        <v>2162</v>
      </c>
      <c r="G12" s="40">
        <f t="shared" si="4"/>
        <v>0.439</v>
      </c>
      <c r="H12" s="37">
        <v>1450</v>
      </c>
      <c r="I12" s="37">
        <v>700</v>
      </c>
      <c r="J12" s="41">
        <v>12</v>
      </c>
      <c r="K12" s="39">
        <v>1524</v>
      </c>
      <c r="L12" s="39">
        <v>731</v>
      </c>
      <c r="M12" s="39">
        <v>513</v>
      </c>
      <c r="N12" s="42" t="s">
        <v>23</v>
      </c>
      <c r="O12" s="39">
        <f t="shared" si="5"/>
        <v>16368</v>
      </c>
      <c r="P12" s="36">
        <v>7062</v>
      </c>
      <c r="Q12" s="43">
        <f t="shared" si="6"/>
        <v>0.431</v>
      </c>
      <c r="R12" s="39">
        <v>4768</v>
      </c>
      <c r="S12" s="39">
        <v>3354</v>
      </c>
      <c r="T12" s="39">
        <v>1184</v>
      </c>
      <c r="U12" s="42" t="s">
        <v>23</v>
      </c>
    </row>
    <row r="13" spans="1:21" s="4" customFormat="1" ht="33.75" customHeight="1">
      <c r="A13" s="35" t="s">
        <v>30</v>
      </c>
      <c r="B13" s="36">
        <f t="shared" si="7"/>
        <v>21246</v>
      </c>
      <c r="C13" s="37">
        <f t="shared" si="0"/>
        <v>9273</v>
      </c>
      <c r="D13" s="38">
        <f t="shared" si="1"/>
        <v>0.436</v>
      </c>
      <c r="E13" s="39">
        <f t="shared" si="2"/>
        <v>4803</v>
      </c>
      <c r="F13" s="36">
        <f t="shared" si="3"/>
        <v>2195</v>
      </c>
      <c r="G13" s="40">
        <f t="shared" si="4"/>
        <v>0.457</v>
      </c>
      <c r="H13" s="37">
        <v>1507</v>
      </c>
      <c r="I13" s="37">
        <v>683</v>
      </c>
      <c r="J13" s="41">
        <v>5</v>
      </c>
      <c r="K13" s="39">
        <v>1532</v>
      </c>
      <c r="L13" s="39">
        <v>574</v>
      </c>
      <c r="M13" s="39">
        <v>502</v>
      </c>
      <c r="N13" s="42" t="s">
        <v>23</v>
      </c>
      <c r="O13" s="39">
        <f t="shared" si="5"/>
        <v>16443</v>
      </c>
      <c r="P13" s="36">
        <v>7078</v>
      </c>
      <c r="Q13" s="43">
        <f t="shared" si="6"/>
        <v>0.43</v>
      </c>
      <c r="R13" s="39">
        <v>5254</v>
      </c>
      <c r="S13" s="39">
        <v>2952</v>
      </c>
      <c r="T13" s="39">
        <v>1152</v>
      </c>
      <c r="U13" s="42">
        <v>7</v>
      </c>
    </row>
    <row r="14" spans="1:21" s="52" customFormat="1" ht="33.75" customHeight="1">
      <c r="A14" s="14" t="s">
        <v>31</v>
      </c>
      <c r="B14" s="44">
        <f t="shared" si="7"/>
        <v>20689</v>
      </c>
      <c r="C14" s="45">
        <f t="shared" si="0"/>
        <v>9088</v>
      </c>
      <c r="D14" s="46">
        <f t="shared" si="1"/>
        <v>0.439</v>
      </c>
      <c r="E14" s="47">
        <f t="shared" si="2"/>
        <v>4800</v>
      </c>
      <c r="F14" s="44">
        <f t="shared" si="3"/>
        <v>2234</v>
      </c>
      <c r="G14" s="48">
        <f t="shared" si="4"/>
        <v>0.465</v>
      </c>
      <c r="H14" s="45">
        <v>1559</v>
      </c>
      <c r="I14" s="45">
        <v>668</v>
      </c>
      <c r="J14" s="49">
        <v>7</v>
      </c>
      <c r="K14" s="47">
        <v>1655</v>
      </c>
      <c r="L14" s="47">
        <v>530</v>
      </c>
      <c r="M14" s="47">
        <v>379</v>
      </c>
      <c r="N14" s="50">
        <v>2</v>
      </c>
      <c r="O14" s="47">
        <f t="shared" si="5"/>
        <v>15889</v>
      </c>
      <c r="P14" s="44">
        <v>6854</v>
      </c>
      <c r="Q14" s="51">
        <f t="shared" si="6"/>
        <v>0.431</v>
      </c>
      <c r="R14" s="47">
        <v>5268</v>
      </c>
      <c r="S14" s="47">
        <v>2682</v>
      </c>
      <c r="T14" s="47">
        <v>1085</v>
      </c>
      <c r="U14" s="50" t="s">
        <v>32</v>
      </c>
    </row>
    <row r="15" spans="1:21" s="52" customFormat="1" ht="33.75" customHeight="1">
      <c r="A15" s="14" t="s">
        <v>33</v>
      </c>
      <c r="B15" s="44">
        <f t="shared" si="7"/>
        <v>19845</v>
      </c>
      <c r="C15" s="45">
        <f t="shared" si="0"/>
        <v>8799</v>
      </c>
      <c r="D15" s="46">
        <f t="shared" si="1"/>
        <v>0.443</v>
      </c>
      <c r="E15" s="47">
        <f t="shared" si="2"/>
        <v>4614</v>
      </c>
      <c r="F15" s="44">
        <f>SUM(H15:J15)</f>
        <v>2222</v>
      </c>
      <c r="G15" s="48">
        <f t="shared" si="4"/>
        <v>0.482</v>
      </c>
      <c r="H15" s="45">
        <f>880+678</f>
        <v>1558</v>
      </c>
      <c r="I15" s="45">
        <f>74+585</f>
        <v>659</v>
      </c>
      <c r="J15" s="49">
        <v>5</v>
      </c>
      <c r="K15" s="47">
        <f>418+697+224+115+38+7</f>
        <v>1499</v>
      </c>
      <c r="L15" s="47">
        <f>283+235+4+25</f>
        <v>547</v>
      </c>
      <c r="M15" s="47">
        <f>109+234</f>
        <v>343</v>
      </c>
      <c r="N15" s="50">
        <v>3</v>
      </c>
      <c r="O15" s="47">
        <f t="shared" si="5"/>
        <v>15231</v>
      </c>
      <c r="P15" s="44">
        <f>3420+3157</f>
        <v>6577</v>
      </c>
      <c r="Q15" s="51">
        <f t="shared" si="6"/>
        <v>0.432</v>
      </c>
      <c r="R15" s="47">
        <f>1612+1918+794+399+160+17</f>
        <v>4900</v>
      </c>
      <c r="S15" s="47">
        <f>1639+1072+55+78</f>
        <v>2844</v>
      </c>
      <c r="T15" s="47">
        <f>425+483</f>
        <v>908</v>
      </c>
      <c r="U15" s="50">
        <v>2</v>
      </c>
    </row>
    <row r="16" spans="1:21" s="52" customFormat="1" ht="33.75" customHeight="1">
      <c r="A16" s="14" t="s">
        <v>34</v>
      </c>
      <c r="B16" s="44">
        <f>SUM(E16,O16)</f>
        <v>19123</v>
      </c>
      <c r="C16" s="45">
        <f>SUM(F16,P16)</f>
        <v>8968</v>
      </c>
      <c r="D16" s="46">
        <f>+ROUND(C16/B16,3)</f>
        <v>0.469</v>
      </c>
      <c r="E16" s="47">
        <f>SUM(F16,K16:N16)</f>
        <v>4488</v>
      </c>
      <c r="F16" s="44">
        <f>SUM(H16:J16)</f>
        <v>2251</v>
      </c>
      <c r="G16" s="48">
        <f>+ROUND(F16/E16,3)</f>
        <v>0.502</v>
      </c>
      <c r="H16" s="45">
        <f>896+748</f>
        <v>1644</v>
      </c>
      <c r="I16" s="45">
        <f>56+539</f>
        <v>595</v>
      </c>
      <c r="J16" s="49">
        <f>2+10</f>
        <v>12</v>
      </c>
      <c r="K16" s="47">
        <f>380+728+202+118+15+5</f>
        <v>1448</v>
      </c>
      <c r="L16" s="47">
        <f>240+233+15</f>
        <v>488</v>
      </c>
      <c r="M16" s="47">
        <f>108+193</f>
        <v>301</v>
      </c>
      <c r="N16" s="50" t="s">
        <v>35</v>
      </c>
      <c r="O16" s="47">
        <f>SUM(P16,R16:U16)</f>
        <v>14635</v>
      </c>
      <c r="P16" s="44">
        <f>3382+2406+111+810+2+4+2</f>
        <v>6717</v>
      </c>
      <c r="Q16" s="51">
        <f>+ROUND(P16/O16,3)</f>
        <v>0.459</v>
      </c>
      <c r="R16" s="47">
        <f>1560+1854+599+292+144+9</f>
        <v>4458</v>
      </c>
      <c r="S16" s="47">
        <f>1628+992+49+79</f>
        <v>2748</v>
      </c>
      <c r="T16" s="47">
        <f>275+437</f>
        <v>712</v>
      </c>
      <c r="U16" s="50" t="s">
        <v>35</v>
      </c>
    </row>
    <row r="17" s="4" customFormat="1" ht="19.5" customHeight="1"/>
    <row r="18" spans="1:10" s="4" customFormat="1" ht="33.75" customHeight="1">
      <c r="A18" s="53" t="s">
        <v>36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s="4" customFormat="1" ht="33.75" customHeight="1">
      <c r="A19" s="53" t="s">
        <v>37</v>
      </c>
      <c r="B19" s="53"/>
      <c r="C19" s="53"/>
      <c r="D19" s="53"/>
      <c r="E19" s="53"/>
      <c r="F19" s="53"/>
      <c r="G19" s="53"/>
      <c r="H19" s="53"/>
      <c r="I19" s="53"/>
      <c r="J19" s="53"/>
    </row>
    <row r="20" ht="33.75" customHeight="1"/>
  </sheetData>
  <mergeCells count="15">
    <mergeCell ref="B3:D3"/>
    <mergeCell ref="E3:N3"/>
    <mergeCell ref="O3:U3"/>
    <mergeCell ref="B4:D4"/>
    <mergeCell ref="F4:J4"/>
    <mergeCell ref="K4:K5"/>
    <mergeCell ref="L4:L5"/>
    <mergeCell ref="M4:M5"/>
    <mergeCell ref="N4:N5"/>
    <mergeCell ref="O4:O5"/>
    <mergeCell ref="U4:U5"/>
    <mergeCell ref="P4:Q4"/>
    <mergeCell ref="R4:R5"/>
    <mergeCell ref="S4:S5"/>
    <mergeCell ref="T4:T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2006-02-10T06:29:49Z</dcterms:created>
  <dcterms:modified xsi:type="dcterms:W3CDTF">2006-02-13T02:36:44Z</dcterms:modified>
  <cp:category/>
  <cp:version/>
  <cp:contentType/>
  <cp:contentStatus/>
</cp:coreProperties>
</file>