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12-1林野面積・蓄積" sheetId="1" r:id="rId1"/>
    <sheet name="12-2造林面積・12-3素材生産量" sheetId="2" r:id="rId2"/>
    <sheet name="グラフ県有林樹種別構成（面積&amp;蓄積）" sheetId="3" r:id="rId3"/>
  </sheets>
  <definedNames>
    <definedName name="_xlnm.Print_Area" localSheetId="0">'12-1林野面積・蓄積'!$A$1:$L$35</definedName>
    <definedName name="_xlnm.Print_Area" localSheetId="1">'12-2造林面積・12-3素材生産量'!$A$1:$K$46</definedName>
    <definedName name="_xlnm.Print_Area" localSheetId="2">'グラフ県有林樹種別構成（面積&amp;蓄積）'!$A$1:$J$17</definedName>
  </definedNames>
  <calcPr fullCalcOnLoad="1"/>
</workbook>
</file>

<file path=xl/sharedStrings.xml><?xml version="1.0" encoding="utf-8"?>
<sst xmlns="http://schemas.openxmlformats.org/spreadsheetml/2006/main" count="139" uniqueCount="95">
  <si>
    <t>針葉樹</t>
  </si>
  <si>
    <t>広葉樹</t>
  </si>
  <si>
    <t>東</t>
  </si>
  <si>
    <t>樹　　種</t>
  </si>
  <si>
    <t>面　　　　　積</t>
  </si>
  <si>
    <t>蓄　　　　　　　積</t>
  </si>
  <si>
    <t>面　　積</t>
  </si>
  <si>
    <t>補正後</t>
  </si>
  <si>
    <t>蓄　　積</t>
  </si>
  <si>
    <t>(ha)</t>
  </si>
  <si>
    <t>(％)</t>
  </si>
  <si>
    <t>す  　ぎ</t>
  </si>
  <si>
    <t>ひ の き</t>
  </si>
  <si>
    <t>ま    つ</t>
  </si>
  <si>
    <t>からまつ</t>
  </si>
  <si>
    <t>その他針葉樹</t>
  </si>
  <si>
    <t>小計</t>
  </si>
  <si>
    <t>人工林</t>
  </si>
  <si>
    <t>天然林</t>
  </si>
  <si>
    <t>伐採地・未立木地</t>
  </si>
  <si>
    <t>その他除地</t>
  </si>
  <si>
    <t>合　　　計</t>
  </si>
  <si>
    <t>第２表　県有林造林面積　</t>
  </si>
  <si>
    <t>(単位：ha)</t>
  </si>
  <si>
    <t>経　営　区　名</t>
  </si>
  <si>
    <t>総　　数</t>
  </si>
  <si>
    <t>再造林</t>
  </si>
  <si>
    <t>拡大造林</t>
  </si>
  <si>
    <t>川       場</t>
  </si>
  <si>
    <t>岩       島</t>
  </si>
  <si>
    <t>渋　　 　川</t>
  </si>
  <si>
    <t>榛       名</t>
  </si>
  <si>
    <t>烏       渕</t>
  </si>
  <si>
    <t>日       野</t>
  </si>
  <si>
    <t>万       場</t>
  </si>
  <si>
    <t>大       桁</t>
  </si>
  <si>
    <t>第３表　県有林立木処分及び素材生産量</t>
  </si>
  <si>
    <t>立　　木</t>
  </si>
  <si>
    <t>素　　材</t>
  </si>
  <si>
    <t>県有林樹種別構成（グラフデータ）</t>
  </si>
  <si>
    <t>長  野  原</t>
  </si>
  <si>
    <t>東       部</t>
  </si>
  <si>
    <t>伊  香  保</t>
  </si>
  <si>
    <r>
      <t>(単位：m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</si>
  <si>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r>
      <t>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</si>
  <si>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平成１２年度</t>
  </si>
  <si>
    <t>針葉樹</t>
  </si>
  <si>
    <t>広葉樹</t>
  </si>
  <si>
    <t>面積グラフ</t>
  </si>
  <si>
    <t>蓄積グラフ</t>
  </si>
  <si>
    <t>県有林樹種別構成</t>
  </si>
  <si>
    <t>合計</t>
  </si>
  <si>
    <t>その他針葉樹</t>
  </si>
  <si>
    <t>平成１７年度</t>
  </si>
  <si>
    <t>[資料]　緑化推進課</t>
  </si>
  <si>
    <t>第１表　林野面積・蓄積　</t>
  </si>
  <si>
    <t>比率</t>
  </si>
  <si>
    <t>その他</t>
  </si>
  <si>
    <t>渋　　川</t>
  </si>
  <si>
    <t>東　　部</t>
  </si>
  <si>
    <t>伊 香 保</t>
  </si>
  <si>
    <t>榛　　名</t>
  </si>
  <si>
    <t>烏　　渕</t>
  </si>
  <si>
    <t>万　　場</t>
  </si>
  <si>
    <t>大　　桁</t>
  </si>
  <si>
    <t>岩　　島</t>
  </si>
  <si>
    <t>長 野 原</t>
  </si>
  <si>
    <t>川　　場</t>
  </si>
  <si>
    <t>(注)　(　)書きは箇所数</t>
  </si>
  <si>
    <t>総　　　数</t>
  </si>
  <si>
    <t>県 有 林</t>
  </si>
  <si>
    <t>(経営区別）</t>
  </si>
  <si>
    <t>日　　野</t>
  </si>
  <si>
    <t>県行造林</t>
  </si>
  <si>
    <t>(事務所別）</t>
  </si>
  <si>
    <t>県営林合計</t>
  </si>
  <si>
    <t>[資料]　緑化推進課</t>
  </si>
  <si>
    <t>西　　部</t>
  </si>
  <si>
    <t>利根沼田</t>
  </si>
  <si>
    <t>（平成２２年４月１日現在）</t>
  </si>
  <si>
    <r>
      <t>(単位:ha･m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</si>
  <si>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面　　　　　　　　　　　　　　　　　　　　積</t>
  </si>
  <si>
    <t>蓄　　　　　　　　　　積</t>
  </si>
  <si>
    <t>総　　　  数</t>
  </si>
  <si>
    <t>平成１２年度</t>
  </si>
  <si>
    <t>平成１７年度</t>
  </si>
  <si>
    <t>平成２１年度</t>
  </si>
  <si>
    <t>平成１２年度</t>
  </si>
  <si>
    <t>平成１７年度</t>
  </si>
  <si>
    <t>平成２１年度</t>
  </si>
  <si>
    <t>桐　　生</t>
  </si>
  <si>
    <t>（平成22年4月１日現在）</t>
  </si>
  <si>
    <t>平成２１年度</t>
  </si>
  <si>
    <t>-</t>
  </si>
  <si>
    <t>伐採地・未立木地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</si>
</sst>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  <numFmt numFmtId="201" formatCode="0_);[Red]\(0\)"/>
    <numFmt numFmtId="202" formatCode="0.000%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0" xfId="0" applyNumberFormat="1" applyFont="1" applyAlignment="1">
      <alignment/>
    </xf>
    <xf numFmtId="180" fontId="4" fillId="0" borderId="1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8" fontId="4" fillId="0" borderId="16" xfId="0" applyNumberFormat="1" applyFont="1" applyFill="1" applyBorder="1" applyAlignment="1">
      <alignment vertical="center"/>
    </xf>
    <xf numFmtId="198" fontId="4" fillId="0" borderId="17" xfId="0" applyNumberFormat="1" applyFont="1" applyFill="1" applyBorder="1" applyAlignment="1">
      <alignment vertical="center"/>
    </xf>
    <xf numFmtId="199" fontId="4" fillId="0" borderId="18" xfId="0" applyNumberFormat="1" applyFont="1" applyFill="1" applyBorder="1" applyAlignment="1">
      <alignment vertical="center"/>
    </xf>
    <xf numFmtId="199" fontId="4" fillId="0" borderId="19" xfId="0" applyNumberFormat="1" applyFont="1" applyFill="1" applyBorder="1" applyAlignment="1">
      <alignment vertical="center"/>
    </xf>
    <xf numFmtId="198" fontId="4" fillId="0" borderId="18" xfId="0" applyNumberFormat="1" applyFont="1" applyFill="1" applyBorder="1" applyAlignment="1">
      <alignment vertical="center"/>
    </xf>
    <xf numFmtId="198" fontId="4" fillId="0" borderId="19" xfId="0" applyNumberFormat="1" applyFont="1" applyFill="1" applyBorder="1" applyAlignment="1">
      <alignment vertical="center"/>
    </xf>
    <xf numFmtId="198" fontId="8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198" fontId="4" fillId="0" borderId="18" xfId="0" applyNumberFormat="1" applyFont="1" applyFill="1" applyBorder="1" applyAlignment="1">
      <alignment horizontal="right" vertical="center"/>
    </xf>
    <xf numFmtId="199" fontId="4" fillId="0" borderId="19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198" fontId="4" fillId="0" borderId="23" xfId="0" applyNumberFormat="1" applyFont="1" applyFill="1" applyBorder="1" applyAlignment="1">
      <alignment vertical="center"/>
    </xf>
    <xf numFmtId="198" fontId="4" fillId="0" borderId="24" xfId="0" applyNumberFormat="1" applyFont="1" applyFill="1" applyBorder="1" applyAlignment="1">
      <alignment vertical="center"/>
    </xf>
    <xf numFmtId="199" fontId="4" fillId="0" borderId="23" xfId="0" applyNumberFormat="1" applyFont="1" applyFill="1" applyBorder="1" applyAlignment="1">
      <alignment vertical="center"/>
    </xf>
    <xf numFmtId="199" fontId="4" fillId="0" borderId="24" xfId="0" applyNumberFormat="1" applyFont="1" applyFill="1" applyBorder="1" applyAlignment="1">
      <alignment vertical="center"/>
    </xf>
    <xf numFmtId="5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58" fontId="4" fillId="0" borderId="0" xfId="0" applyNumberFormat="1" applyFont="1" applyFill="1" applyAlignment="1" quotePrefix="1">
      <alignment/>
    </xf>
    <xf numFmtId="58" fontId="4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181" fontId="4" fillId="0" borderId="31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vertical="center"/>
    </xf>
    <xf numFmtId="180" fontId="4" fillId="0" borderId="33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0" fontId="4" fillId="0" borderId="3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distributed"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80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>
      <alignment vertical="center"/>
    </xf>
    <xf numFmtId="180" fontId="4" fillId="0" borderId="45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7" fontId="4" fillId="0" borderId="43" xfId="0" applyNumberFormat="1" applyFont="1" applyFill="1" applyBorder="1" applyAlignment="1">
      <alignment vertical="center"/>
    </xf>
    <xf numFmtId="184" fontId="4" fillId="0" borderId="42" xfId="0" applyNumberFormat="1" applyFont="1" applyFill="1" applyBorder="1" applyAlignment="1">
      <alignment horizontal="right" vertical="center"/>
    </xf>
    <xf numFmtId="184" fontId="4" fillId="0" borderId="43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80" fontId="4" fillId="0" borderId="4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81" fontId="4" fillId="0" borderId="48" xfId="0" applyNumberFormat="1" applyFont="1" applyFill="1" applyBorder="1" applyAlignment="1">
      <alignment vertical="center"/>
    </xf>
    <xf numFmtId="180" fontId="4" fillId="0" borderId="49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distributed"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0" fontId="4" fillId="0" borderId="53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58" fontId="4" fillId="0" borderId="0" xfId="0" applyNumberFormat="1" applyFont="1" applyFill="1" applyBorder="1" applyAlignment="1" quotePrefix="1">
      <alignment/>
    </xf>
    <xf numFmtId="5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76" fontId="11" fillId="21" borderId="16" xfId="0" applyNumberFormat="1" applyFont="1" applyFill="1" applyBorder="1" applyAlignment="1">
      <alignment vertical="center"/>
    </xf>
    <xf numFmtId="176" fontId="11" fillId="21" borderId="18" xfId="0" applyNumberFormat="1" applyFont="1" applyFill="1" applyBorder="1" applyAlignment="1">
      <alignment vertical="center"/>
    </xf>
    <xf numFmtId="177" fontId="11" fillId="21" borderId="16" xfId="0" applyNumberFormat="1" applyFont="1" applyFill="1" applyBorder="1" applyAlignment="1">
      <alignment vertical="center"/>
    </xf>
    <xf numFmtId="177" fontId="11" fillId="21" borderId="18" xfId="0" applyNumberFormat="1" applyFont="1" applyFill="1" applyBorder="1" applyAlignment="1">
      <alignment vertical="center"/>
    </xf>
    <xf numFmtId="176" fontId="11" fillId="21" borderId="28" xfId="0" applyNumberFormat="1" applyFont="1" applyFill="1" applyBorder="1" applyAlignment="1">
      <alignment vertical="center"/>
    </xf>
    <xf numFmtId="177" fontId="11" fillId="21" borderId="28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0" fontId="4" fillId="0" borderId="13" xfId="0" applyNumberFormat="1" applyFont="1" applyFill="1" applyBorder="1" applyAlignment="1">
      <alignment vertical="center"/>
    </xf>
    <xf numFmtId="10" fontId="4" fillId="0" borderId="5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198" fontId="4" fillId="0" borderId="59" xfId="0" applyNumberFormat="1" applyFont="1" applyFill="1" applyBorder="1" applyAlignment="1">
      <alignment vertical="center"/>
    </xf>
    <xf numFmtId="198" fontId="4" fillId="0" borderId="43" xfId="0" applyNumberFormat="1" applyFont="1" applyFill="1" applyBorder="1" applyAlignment="1">
      <alignment vertical="center"/>
    </xf>
    <xf numFmtId="199" fontId="4" fillId="0" borderId="43" xfId="0" applyNumberFormat="1" applyFont="1" applyFill="1" applyBorder="1" applyAlignment="1">
      <alignment vertical="center"/>
    </xf>
    <xf numFmtId="199" fontId="4" fillId="0" borderId="54" xfId="0" applyNumberFormat="1" applyFont="1" applyFill="1" applyBorder="1" applyAlignment="1">
      <alignment vertical="center"/>
    </xf>
    <xf numFmtId="198" fontId="12" fillId="0" borderId="59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98" fontId="4" fillId="0" borderId="20" xfId="0" applyNumberFormat="1" applyFont="1" applyFill="1" applyBorder="1" applyAlignment="1">
      <alignment vertical="center"/>
    </xf>
    <xf numFmtId="198" fontId="4" fillId="0" borderId="29" xfId="0" applyNumberFormat="1" applyFont="1" applyFill="1" applyBorder="1" applyAlignment="1">
      <alignment vertical="center"/>
    </xf>
    <xf numFmtId="198" fontId="4" fillId="0" borderId="28" xfId="0" applyNumberFormat="1" applyFont="1" applyFill="1" applyBorder="1" applyAlignment="1">
      <alignment vertical="center"/>
    </xf>
    <xf numFmtId="199" fontId="4" fillId="0" borderId="28" xfId="0" applyNumberFormat="1" applyFont="1" applyFill="1" applyBorder="1" applyAlignment="1">
      <alignment vertical="center"/>
    </xf>
    <xf numFmtId="199" fontId="4" fillId="0" borderId="58" xfId="0" applyNumberFormat="1" applyFont="1" applyFill="1" applyBorder="1" applyAlignment="1">
      <alignment vertical="center"/>
    </xf>
    <xf numFmtId="200" fontId="4" fillId="0" borderId="55" xfId="0" applyNumberFormat="1" applyFont="1" applyFill="1" applyBorder="1" applyAlignment="1">
      <alignment horizontal="right" vertical="center"/>
    </xf>
    <xf numFmtId="200" fontId="12" fillId="0" borderId="55" xfId="0" applyNumberFormat="1" applyFont="1" applyFill="1" applyBorder="1" applyAlignment="1">
      <alignment horizontal="right" vertical="center"/>
    </xf>
    <xf numFmtId="200" fontId="4" fillId="0" borderId="56" xfId="0" applyNumberFormat="1" applyFont="1" applyFill="1" applyBorder="1" applyAlignment="1">
      <alignment horizontal="right" vertical="center"/>
    </xf>
    <xf numFmtId="198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14" fillId="0" borderId="63" xfId="0" applyFont="1" applyFill="1" applyBorder="1" applyAlignment="1">
      <alignment horizontal="center" vertical="center"/>
    </xf>
    <xf numFmtId="198" fontId="14" fillId="0" borderId="6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9" fontId="4" fillId="0" borderId="43" xfId="0" applyNumberFormat="1" applyFont="1" applyFill="1" applyBorder="1" applyAlignment="1">
      <alignment vertical="center"/>
    </xf>
    <xf numFmtId="9" fontId="12" fillId="0" borderId="43" xfId="0" applyNumberFormat="1" applyFont="1" applyFill="1" applyBorder="1" applyAlignment="1">
      <alignment vertical="center"/>
    </xf>
    <xf numFmtId="9" fontId="14" fillId="0" borderId="52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1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center" vertical="center"/>
    </xf>
    <xf numFmtId="198" fontId="12" fillId="0" borderId="43" xfId="0" applyNumberFormat="1" applyFont="1" applyFill="1" applyBorder="1" applyAlignment="1">
      <alignment vertical="center"/>
    </xf>
    <xf numFmtId="9" fontId="12" fillId="0" borderId="43" xfId="0" applyNumberFormat="1" applyFont="1" applyFill="1" applyBorder="1" applyAlignment="1">
      <alignment vertical="center"/>
    </xf>
    <xf numFmtId="199" fontId="12" fillId="0" borderId="43" xfId="0" applyNumberFormat="1" applyFont="1" applyFill="1" applyBorder="1" applyAlignment="1">
      <alignment vertical="center"/>
    </xf>
    <xf numFmtId="199" fontId="12" fillId="0" borderId="54" xfId="0" applyNumberFormat="1" applyFont="1" applyFill="1" applyBorder="1" applyAlignment="1">
      <alignment vertical="center"/>
    </xf>
    <xf numFmtId="199" fontId="4" fillId="0" borderId="43" xfId="0" applyNumberFormat="1" applyFont="1" applyFill="1" applyBorder="1" applyAlignment="1">
      <alignment vertical="center"/>
    </xf>
    <xf numFmtId="199" fontId="4" fillId="0" borderId="54" xfId="0" applyNumberFormat="1" applyFont="1" applyFill="1" applyBorder="1" applyAlignment="1">
      <alignment vertical="center"/>
    </xf>
    <xf numFmtId="198" fontId="4" fillId="0" borderId="43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98" fontId="14" fillId="0" borderId="52" xfId="0" applyNumberFormat="1" applyFont="1" applyFill="1" applyBorder="1" applyAlignment="1">
      <alignment vertical="center"/>
    </xf>
    <xf numFmtId="199" fontId="14" fillId="0" borderId="52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98" fontId="12" fillId="0" borderId="18" xfId="0" applyNumberFormat="1" applyFont="1" applyFill="1" applyBorder="1" applyAlignment="1">
      <alignment vertical="center"/>
    </xf>
    <xf numFmtId="199" fontId="12" fillId="0" borderId="18" xfId="0" applyNumberFormat="1" applyFont="1" applyFill="1" applyBorder="1" applyAlignment="1">
      <alignment vertical="center"/>
    </xf>
    <xf numFmtId="199" fontId="12" fillId="0" borderId="19" xfId="0" applyNumberFormat="1" applyFont="1" applyFill="1" applyBorder="1" applyAlignment="1">
      <alignment vertical="center"/>
    </xf>
    <xf numFmtId="199" fontId="4" fillId="0" borderId="18" xfId="0" applyNumberFormat="1" applyFont="1" applyFill="1" applyBorder="1" applyAlignment="1">
      <alignment vertical="center"/>
    </xf>
    <xf numFmtId="198" fontId="4" fillId="0" borderId="18" xfId="0" applyNumberFormat="1" applyFont="1" applyFill="1" applyBorder="1" applyAlignment="1">
      <alignment horizontal="right" vertical="center"/>
    </xf>
    <xf numFmtId="198" fontId="4" fillId="0" borderId="18" xfId="0" applyNumberFormat="1" applyFont="1" applyFill="1" applyBorder="1" applyAlignment="1">
      <alignment vertical="center"/>
    </xf>
    <xf numFmtId="199" fontId="4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>
        <c:manualLayout>
          <c:xMode val="factor"/>
          <c:yMode val="factor"/>
          <c:x val="0.3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19"/>
          <c:w val="0.936"/>
          <c:h val="0.967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その他針葉樹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'12-2造林面積・12-3素材生産量'!$M$30:$M$40</c:f>
              <c:strCache/>
            </c:strRef>
          </c:cat>
          <c:val>
            <c:numRef>
              <c:f>'12-2造林面積・12-3素材生産量'!$N$30:$N$40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針葉樹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広葉樹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伐採地・未立木地　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その他除地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'12-2造林面積・12-3素材生産量'!$M$30:$M$40</c:f>
              <c:strCache/>
            </c:strRef>
          </c:cat>
          <c:val>
            <c:numRef>
              <c:f>'12-2造林面積・12-3素材生産量'!$O$30:$O$40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>
        <c:manualLayout>
          <c:xMode val="factor"/>
          <c:yMode val="factor"/>
          <c:x val="-0.34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"/>
          <c:w val="0.95275"/>
          <c:h val="0.988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その他針葉樹   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人工林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'12-2造林面積・12-3素材生産量'!$M$30:$M$38</c:f>
              <c:strCache/>
            </c:strRef>
          </c:cat>
          <c:val>
            <c:numRef>
              <c:f>'12-2造林面積・12-3素材生産量'!$Q$30:$Q$38</c:f>
              <c:numCache/>
            </c:numRef>
          </c:val>
        </c:ser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針葉樹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71.6%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広葉樹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28.4%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'12-2造林面積・12-3素材生産量'!$M$30:$M$38</c:f>
              <c:strCache/>
            </c:strRef>
          </c:cat>
          <c:val>
            <c:numRef>
              <c:f>'12-2造林面積・12-3素材生産量'!$R$30:$R$38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0.43775</cdr:y>
    </cdr:from>
    <cdr:to>
      <cdr:x>0.6015</cdr:x>
      <cdr:y>0.56175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85900" y="1543050"/>
          <a:ext cx="714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総面積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3,961ha</a:t>
          </a:r>
        </a:p>
      </cdr:txBody>
    </cdr:sp>
  </cdr:relSizeAnchor>
  <cdr:relSizeAnchor xmlns:cdr="http://schemas.openxmlformats.org/drawingml/2006/chartDrawing">
    <cdr:from>
      <cdr:x>0.50175</cdr:x>
      <cdr:y>0.80275</cdr:y>
    </cdr:from>
    <cdr:to>
      <cdr:x>0.54425</cdr:x>
      <cdr:y>0.8715</cdr:y>
    </cdr:to>
    <cdr:sp>
      <cdr:nvSpPr>
        <cdr:cNvPr id="2" name="Line 2"/>
        <cdr:cNvSpPr>
          <a:spLocks/>
        </cdr:cNvSpPr>
      </cdr:nvSpPr>
      <cdr:spPr>
        <a:xfrm>
          <a:off x="1828800" y="2838450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0.798</cdr:y>
    </cdr:from>
    <cdr:to>
      <cdr:x>0.485</cdr:x>
      <cdr:y>0.861</cdr:y>
    </cdr:to>
    <cdr:sp>
      <cdr:nvSpPr>
        <cdr:cNvPr id="3" name="Line 3"/>
        <cdr:cNvSpPr>
          <a:spLocks/>
        </cdr:cNvSpPr>
      </cdr:nvSpPr>
      <cdr:spPr>
        <a:xfrm flipH="1">
          <a:off x="1571625" y="281940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0.14525</cdr:y>
    </cdr:from>
    <cdr:to>
      <cdr:x>0.45</cdr:x>
      <cdr:y>0.1695</cdr:y>
    </cdr:to>
    <cdr:sp>
      <cdr:nvSpPr>
        <cdr:cNvPr id="4" name="Line 4"/>
        <cdr:cNvSpPr>
          <a:spLocks/>
        </cdr:cNvSpPr>
      </cdr:nvSpPr>
      <cdr:spPr>
        <a:xfrm>
          <a:off x="1533525" y="514350"/>
          <a:ext cx="114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0.1425</cdr:y>
    </cdr:from>
    <cdr:to>
      <cdr:x>0.4555</cdr:x>
      <cdr:y>0.2595</cdr:y>
    </cdr:to>
    <cdr:sp>
      <cdr:nvSpPr>
        <cdr:cNvPr id="5" name="Line 5"/>
        <cdr:cNvSpPr>
          <a:spLocks/>
        </cdr:cNvSpPr>
      </cdr:nvSpPr>
      <cdr:spPr>
        <a:xfrm flipH="1" flipV="1">
          <a:off x="1543050" y="504825"/>
          <a:ext cx="1238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0.42725</cdr:y>
    </cdr:from>
    <cdr:to>
      <cdr:x>0.6455</cdr:x>
      <cdr:y>0.5875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1485900"/>
          <a:ext cx="9334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総蓄積
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772,212m3</a:t>
          </a:r>
        </a:p>
      </cdr:txBody>
    </cdr:sp>
  </cdr:relSizeAnchor>
  <cdr:relSizeAnchor xmlns:cdr="http://schemas.openxmlformats.org/drawingml/2006/chartDrawing">
    <cdr:from>
      <cdr:x>0.23625</cdr:x>
      <cdr:y>0.48075</cdr:y>
    </cdr:from>
    <cdr:to>
      <cdr:x>0.267</cdr:x>
      <cdr:y>0.548</cdr:y>
    </cdr:to>
    <cdr:sp>
      <cdr:nvSpPr>
        <cdr:cNvPr id="2" name="Line 2"/>
        <cdr:cNvSpPr>
          <a:spLocks/>
        </cdr:cNvSpPr>
      </cdr:nvSpPr>
      <cdr:spPr>
        <a:xfrm flipV="1">
          <a:off x="857250" y="167640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0.57575</cdr:y>
    </cdr:from>
    <cdr:to>
      <cdr:x>0.225</cdr:x>
      <cdr:y>0.64</cdr:y>
    </cdr:to>
    <cdr:sp>
      <cdr:nvSpPr>
        <cdr:cNvPr id="3" name="Line 3"/>
        <cdr:cNvSpPr>
          <a:spLocks/>
        </cdr:cNvSpPr>
      </cdr:nvSpPr>
      <cdr:spPr>
        <a:xfrm flipV="1">
          <a:off x="733425" y="2009775"/>
          <a:ext cx="76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219075</xdr:rowOff>
    </xdr:from>
    <xdr:to>
      <xdr:col>5</xdr:col>
      <xdr:colOff>219075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5619750"/>
        <a:ext cx="3657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27</xdr:row>
      <xdr:rowOff>219075</xdr:rowOff>
    </xdr:from>
    <xdr:to>
      <xdr:col>11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3676650" y="5619750"/>
        <a:ext cx="3629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30</xdr:row>
      <xdr:rowOff>171450</xdr:rowOff>
    </xdr:from>
    <xdr:to>
      <xdr:col>2</xdr:col>
      <xdr:colOff>400050</xdr:colOff>
      <xdr:row>30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1028700" y="6257925"/>
          <a:ext cx="381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180975</xdr:rowOff>
    </xdr:from>
    <xdr:to>
      <xdr:col>2</xdr:col>
      <xdr:colOff>466725</xdr:colOff>
      <xdr:row>32</xdr:row>
      <xdr:rowOff>57150</xdr:rowOff>
    </xdr:to>
    <xdr:sp>
      <xdr:nvSpPr>
        <xdr:cNvPr id="4" name="Line 4"/>
        <xdr:cNvSpPr>
          <a:spLocks/>
        </xdr:cNvSpPr>
      </xdr:nvSpPr>
      <xdr:spPr>
        <a:xfrm>
          <a:off x="1019175" y="6267450"/>
          <a:ext cx="457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90" zoomScaleNormal="90" zoomScaleSheetLayoutView="75" zoomScalePageLayoutView="0" workbookViewId="0" topLeftCell="A1">
      <selection activeCell="M14" sqref="M14"/>
    </sheetView>
  </sheetViews>
  <sheetFormatPr defaultColWidth="9.00390625" defaultRowHeight="27" customHeight="1"/>
  <cols>
    <col min="1" max="1" width="12.625" style="5" customWidth="1"/>
    <col min="2" max="2" width="5.125" style="5" customWidth="1"/>
    <col min="3" max="3" width="8.875" style="5" customWidth="1"/>
    <col min="4" max="4" width="10.25390625" style="5" customWidth="1"/>
    <col min="5" max="5" width="5.50390625" style="5" customWidth="1"/>
    <col min="6" max="6" width="10.25390625" style="5" customWidth="1"/>
    <col min="7" max="7" width="5.50390625" style="5" customWidth="1"/>
    <col min="8" max="8" width="10.375" style="5" customWidth="1"/>
    <col min="9" max="9" width="5.50390625" style="5" customWidth="1"/>
    <col min="10" max="12" width="10.375" style="5" customWidth="1"/>
    <col min="13" max="16384" width="9.00390625" style="5" customWidth="1"/>
  </cols>
  <sheetData>
    <row r="1" spans="1:12" ht="17.25">
      <c r="A1" s="119" t="s">
        <v>55</v>
      </c>
      <c r="B1" s="120"/>
      <c r="L1" s="121"/>
    </row>
    <row r="2" ht="15" thickBot="1">
      <c r="L2" s="121" t="s">
        <v>80</v>
      </c>
    </row>
    <row r="3" spans="1:12" s="12" customFormat="1" ht="30" customHeight="1">
      <c r="A3" s="163"/>
      <c r="B3" s="162" t="s">
        <v>81</v>
      </c>
      <c r="C3" s="189"/>
      <c r="D3" s="189"/>
      <c r="E3" s="189"/>
      <c r="F3" s="189"/>
      <c r="G3" s="189"/>
      <c r="H3" s="189"/>
      <c r="I3" s="190"/>
      <c r="J3" s="162" t="s">
        <v>82</v>
      </c>
      <c r="K3" s="189"/>
      <c r="L3" s="191"/>
    </row>
    <row r="4" spans="1:12" s="12" customFormat="1" ht="30" customHeight="1">
      <c r="A4" s="192"/>
      <c r="B4" s="165" t="s">
        <v>83</v>
      </c>
      <c r="C4" s="193"/>
      <c r="D4" s="123" t="s">
        <v>0</v>
      </c>
      <c r="E4" s="123" t="s">
        <v>56</v>
      </c>
      <c r="F4" s="123" t="s">
        <v>1</v>
      </c>
      <c r="G4" s="123" t="s">
        <v>56</v>
      </c>
      <c r="H4" s="123" t="s">
        <v>57</v>
      </c>
      <c r="I4" s="123" t="s">
        <v>56</v>
      </c>
      <c r="J4" s="123" t="s">
        <v>69</v>
      </c>
      <c r="K4" s="123" t="s">
        <v>0</v>
      </c>
      <c r="L4" s="124" t="s">
        <v>1</v>
      </c>
    </row>
    <row r="5" spans="1:12" s="12" customFormat="1" ht="15" customHeight="1">
      <c r="A5" s="194" t="s">
        <v>70</v>
      </c>
      <c r="B5" s="125"/>
      <c r="C5" s="195"/>
      <c r="D5" s="44"/>
      <c r="E5" s="44"/>
      <c r="F5" s="44"/>
      <c r="G5" s="44"/>
      <c r="H5" s="44"/>
      <c r="I5" s="44"/>
      <c r="J5" s="44"/>
      <c r="K5" s="44"/>
      <c r="L5" s="126"/>
    </row>
    <row r="6" spans="1:12" s="12" customFormat="1" ht="15" customHeight="1">
      <c r="A6" s="196" t="s">
        <v>71</v>
      </c>
      <c r="B6" s="127"/>
      <c r="C6" s="197"/>
      <c r="D6" s="128"/>
      <c r="E6" s="128"/>
      <c r="F6" s="128"/>
      <c r="G6" s="128"/>
      <c r="H6" s="128"/>
      <c r="I6" s="128"/>
      <c r="J6" s="128"/>
      <c r="K6" s="128"/>
      <c r="L6" s="129"/>
    </row>
    <row r="7" spans="1:12" s="12" customFormat="1" ht="30" customHeight="1">
      <c r="A7" s="130" t="s">
        <v>84</v>
      </c>
      <c r="B7" s="122"/>
      <c r="C7" s="131">
        <f>D7+F7+H7</f>
        <v>3778.7300000000005</v>
      </c>
      <c r="D7" s="132">
        <v>1985.43</v>
      </c>
      <c r="E7" s="158">
        <f>D7/C7</f>
        <v>0.5254225626070134</v>
      </c>
      <c r="F7" s="132">
        <v>1561.38</v>
      </c>
      <c r="G7" s="158">
        <f>F7/C7</f>
        <v>0.4132023192977535</v>
      </c>
      <c r="H7" s="132">
        <v>231.92</v>
      </c>
      <c r="I7" s="158">
        <f>H7/C7</f>
        <v>0.06137511809523304</v>
      </c>
      <c r="J7" s="133">
        <f aca="true" t="shared" si="0" ref="J7:J21">K7+L7</f>
        <v>640174</v>
      </c>
      <c r="K7" s="133">
        <v>452467</v>
      </c>
      <c r="L7" s="134">
        <v>187707</v>
      </c>
    </row>
    <row r="8" spans="1:12" s="12" customFormat="1" ht="30" customHeight="1">
      <c r="A8" s="130" t="s">
        <v>85</v>
      </c>
      <c r="B8" s="122"/>
      <c r="C8" s="131">
        <f>D8+F8+H8</f>
        <v>3960.73</v>
      </c>
      <c r="D8" s="132">
        <f>1972.91+99.84</f>
        <v>2072.75</v>
      </c>
      <c r="E8" s="158">
        <f>D8/C8</f>
        <v>0.5233252455986649</v>
      </c>
      <c r="F8" s="132">
        <f>1553.6+101.66</f>
        <v>1655.26</v>
      </c>
      <c r="G8" s="158">
        <f>F8/C8</f>
        <v>0.41791790907231746</v>
      </c>
      <c r="H8" s="132">
        <v>232.72</v>
      </c>
      <c r="I8" s="158">
        <f>H8/C8</f>
        <v>0.05875684532901763</v>
      </c>
      <c r="J8" s="133">
        <f t="shared" si="0"/>
        <v>685319</v>
      </c>
      <c r="K8" s="133">
        <v>490198</v>
      </c>
      <c r="L8" s="134">
        <v>195121</v>
      </c>
    </row>
    <row r="9" spans="1:12" s="13" customFormat="1" ht="30" customHeight="1">
      <c r="A9" s="198" t="s">
        <v>86</v>
      </c>
      <c r="B9" s="199"/>
      <c r="C9" s="135">
        <f aca="true" t="shared" si="1" ref="C9:C21">D9+F9+H9</f>
        <v>3960.69</v>
      </c>
      <c r="D9" s="200">
        <f>SUM(D10:D21)</f>
        <v>1989.71</v>
      </c>
      <c r="E9" s="201">
        <f>D9/(D9+F9+H9)</f>
        <v>0.5023644869959527</v>
      </c>
      <c r="F9" s="200">
        <f>SUM(F10:F21)</f>
        <v>1745.3200000000002</v>
      </c>
      <c r="G9" s="201">
        <f>F9/(D9+F9+H9)</f>
        <v>0.44066059196756124</v>
      </c>
      <c r="H9" s="200">
        <f>SUM(H10:H21)</f>
        <v>225.66</v>
      </c>
      <c r="I9" s="201">
        <f>H9/(D9+F9+H9)</f>
        <v>0.05697492103648606</v>
      </c>
      <c r="J9" s="202">
        <f t="shared" si="0"/>
        <v>772212</v>
      </c>
      <c r="K9" s="202">
        <f>SUM(K10:K21)</f>
        <v>552972</v>
      </c>
      <c r="L9" s="203">
        <f>SUM(L10:L21)</f>
        <v>219240</v>
      </c>
    </row>
    <row r="10" spans="1:12" s="12" customFormat="1" ht="30" customHeight="1">
      <c r="A10" s="136" t="s">
        <v>58</v>
      </c>
      <c r="B10" s="122"/>
      <c r="C10" s="131">
        <f t="shared" si="1"/>
        <v>476.75</v>
      </c>
      <c r="D10" s="132">
        <v>258.14</v>
      </c>
      <c r="E10" s="158">
        <f aca="true" t="shared" si="2" ref="E10:E21">D10/C10</f>
        <v>0.5414577871001572</v>
      </c>
      <c r="F10" s="132">
        <v>163.84</v>
      </c>
      <c r="G10" s="158">
        <f>F10/C10</f>
        <v>0.3436601992658626</v>
      </c>
      <c r="H10" s="132">
        <v>54.77</v>
      </c>
      <c r="I10" s="158">
        <f>H10/C10+0.01</f>
        <v>0.12488201363398008</v>
      </c>
      <c r="J10" s="204">
        <f t="shared" si="0"/>
        <v>106374</v>
      </c>
      <c r="K10" s="204">
        <v>81352</v>
      </c>
      <c r="L10" s="205">
        <v>25022</v>
      </c>
    </row>
    <row r="11" spans="1:12" s="12" customFormat="1" ht="30" customHeight="1">
      <c r="A11" s="136" t="s">
        <v>59</v>
      </c>
      <c r="B11" s="122"/>
      <c r="C11" s="131">
        <f t="shared" si="1"/>
        <v>219.38</v>
      </c>
      <c r="D11" s="132">
        <v>135.59</v>
      </c>
      <c r="E11" s="158">
        <f t="shared" si="2"/>
        <v>0.6180599872367581</v>
      </c>
      <c r="F11" s="132">
        <v>73.66</v>
      </c>
      <c r="G11" s="158">
        <f>F11/C11-0.01</f>
        <v>0.32576442702160635</v>
      </c>
      <c r="H11" s="132">
        <v>10.13</v>
      </c>
      <c r="I11" s="158">
        <f aca="true" t="shared" si="3" ref="I11:I21">H11/C11</f>
        <v>0.04617558574163552</v>
      </c>
      <c r="J11" s="204">
        <f t="shared" si="0"/>
        <v>49056</v>
      </c>
      <c r="K11" s="204">
        <v>37182</v>
      </c>
      <c r="L11" s="205">
        <v>11874</v>
      </c>
    </row>
    <row r="12" spans="1:12" s="12" customFormat="1" ht="30" customHeight="1">
      <c r="A12" s="136" t="s">
        <v>60</v>
      </c>
      <c r="B12" s="122"/>
      <c r="C12" s="131">
        <f t="shared" si="1"/>
        <v>450.25</v>
      </c>
      <c r="D12" s="206">
        <v>223.93</v>
      </c>
      <c r="E12" s="158">
        <f t="shared" si="2"/>
        <v>0.4973459189339256</v>
      </c>
      <c r="F12" s="206">
        <v>203.24</v>
      </c>
      <c r="G12" s="158">
        <f>F12/C12-0.01</f>
        <v>0.44139367018323156</v>
      </c>
      <c r="H12" s="206">
        <v>23.08</v>
      </c>
      <c r="I12" s="158">
        <f t="shared" si="3"/>
        <v>0.05126041088284286</v>
      </c>
      <c r="J12" s="204">
        <f t="shared" si="0"/>
        <v>100199</v>
      </c>
      <c r="K12" s="204">
        <v>67881</v>
      </c>
      <c r="L12" s="205">
        <v>32318</v>
      </c>
    </row>
    <row r="13" spans="1:12" s="12" customFormat="1" ht="30" customHeight="1">
      <c r="A13" s="136" t="s">
        <v>61</v>
      </c>
      <c r="B13" s="122"/>
      <c r="C13" s="131">
        <f t="shared" si="1"/>
        <v>658.97</v>
      </c>
      <c r="D13" s="206">
        <v>186.13</v>
      </c>
      <c r="E13" s="158">
        <f t="shared" si="2"/>
        <v>0.2824559539888007</v>
      </c>
      <c r="F13" s="206">
        <v>453.98</v>
      </c>
      <c r="G13" s="158">
        <f aca="true" t="shared" si="4" ref="G13:G21">F13/C13</f>
        <v>0.6889236232301926</v>
      </c>
      <c r="H13" s="206">
        <v>18.86</v>
      </c>
      <c r="I13" s="158">
        <f t="shared" si="3"/>
        <v>0.02862042278100672</v>
      </c>
      <c r="J13" s="204">
        <f t="shared" si="0"/>
        <v>72237</v>
      </c>
      <c r="K13" s="204">
        <v>25126</v>
      </c>
      <c r="L13" s="205">
        <v>47111</v>
      </c>
    </row>
    <row r="14" spans="1:12" s="12" customFormat="1" ht="30" customHeight="1">
      <c r="A14" s="136" t="s">
        <v>62</v>
      </c>
      <c r="B14" s="122"/>
      <c r="C14" s="131">
        <f t="shared" si="1"/>
        <v>526.42</v>
      </c>
      <c r="D14" s="132">
        <v>150.92</v>
      </c>
      <c r="E14" s="158">
        <f t="shared" si="2"/>
        <v>0.2866912351354432</v>
      </c>
      <c r="F14" s="206">
        <v>361.99</v>
      </c>
      <c r="G14" s="158">
        <f t="shared" si="4"/>
        <v>0.6876448463204287</v>
      </c>
      <c r="H14" s="206">
        <v>13.51</v>
      </c>
      <c r="I14" s="158">
        <f t="shared" si="3"/>
        <v>0.025663918544128264</v>
      </c>
      <c r="J14" s="204">
        <f t="shared" si="0"/>
        <v>64675</v>
      </c>
      <c r="K14" s="204">
        <v>28582</v>
      </c>
      <c r="L14" s="205">
        <v>36093</v>
      </c>
    </row>
    <row r="15" spans="1:12" s="12" customFormat="1" ht="30" customHeight="1">
      <c r="A15" s="137" t="s">
        <v>72</v>
      </c>
      <c r="B15" s="122"/>
      <c r="C15" s="131">
        <f t="shared" si="1"/>
        <v>558.56</v>
      </c>
      <c r="D15" s="132">
        <v>320.74</v>
      </c>
      <c r="E15" s="158">
        <f t="shared" si="2"/>
        <v>0.5742265826410772</v>
      </c>
      <c r="F15" s="132">
        <v>216.42</v>
      </c>
      <c r="G15" s="158">
        <f t="shared" si="4"/>
        <v>0.38746061300486967</v>
      </c>
      <c r="H15" s="132">
        <v>21.4</v>
      </c>
      <c r="I15" s="158">
        <f t="shared" si="3"/>
        <v>0.03831280435405328</v>
      </c>
      <c r="J15" s="204">
        <f t="shared" si="0"/>
        <v>139734</v>
      </c>
      <c r="K15" s="204">
        <v>111263</v>
      </c>
      <c r="L15" s="205">
        <v>28471</v>
      </c>
    </row>
    <row r="16" spans="1:12" s="12" customFormat="1" ht="30" customHeight="1">
      <c r="A16" s="136" t="s">
        <v>63</v>
      </c>
      <c r="B16" s="122"/>
      <c r="C16" s="131">
        <f t="shared" si="1"/>
        <v>9.22</v>
      </c>
      <c r="D16" s="132">
        <v>0</v>
      </c>
      <c r="E16" s="158">
        <f t="shared" si="2"/>
        <v>0</v>
      </c>
      <c r="F16" s="132">
        <v>9.09</v>
      </c>
      <c r="G16" s="158">
        <f t="shared" si="4"/>
        <v>0.9859002169197396</v>
      </c>
      <c r="H16" s="132">
        <v>0.13</v>
      </c>
      <c r="I16" s="158">
        <f t="shared" si="3"/>
        <v>0.014099783080260303</v>
      </c>
      <c r="J16" s="204">
        <f t="shared" si="0"/>
        <v>1173</v>
      </c>
      <c r="K16" s="204">
        <v>0</v>
      </c>
      <c r="L16" s="205">
        <v>1173</v>
      </c>
    </row>
    <row r="17" spans="1:12" s="12" customFormat="1" ht="30" customHeight="1">
      <c r="A17" s="136" t="s">
        <v>64</v>
      </c>
      <c r="B17" s="122"/>
      <c r="C17" s="131">
        <f t="shared" si="1"/>
        <v>459.29</v>
      </c>
      <c r="D17" s="132">
        <v>316.98</v>
      </c>
      <c r="E17" s="158">
        <f t="shared" si="2"/>
        <v>0.6901521914258965</v>
      </c>
      <c r="F17" s="132">
        <v>90.39</v>
      </c>
      <c r="G17" s="158">
        <f t="shared" si="4"/>
        <v>0.19680376232881186</v>
      </c>
      <c r="H17" s="132">
        <v>51.92</v>
      </c>
      <c r="I17" s="158">
        <f t="shared" si="3"/>
        <v>0.11304404624529164</v>
      </c>
      <c r="J17" s="204">
        <f t="shared" si="0"/>
        <v>103701</v>
      </c>
      <c r="K17" s="204">
        <v>91521</v>
      </c>
      <c r="L17" s="205">
        <v>12180</v>
      </c>
    </row>
    <row r="18" spans="1:12" s="12" customFormat="1" ht="30" customHeight="1">
      <c r="A18" s="136" t="s">
        <v>65</v>
      </c>
      <c r="B18" s="122"/>
      <c r="C18" s="131">
        <f t="shared" si="1"/>
        <v>69.89999999999999</v>
      </c>
      <c r="D18" s="132">
        <v>66.85</v>
      </c>
      <c r="E18" s="158">
        <f t="shared" si="2"/>
        <v>0.9563662374821174</v>
      </c>
      <c r="F18" s="132">
        <v>0.14</v>
      </c>
      <c r="G18" s="158">
        <f t="shared" si="4"/>
        <v>0.0020028612303290417</v>
      </c>
      <c r="H18" s="132">
        <v>2.91</v>
      </c>
      <c r="I18" s="158">
        <f t="shared" si="3"/>
        <v>0.04163090128755365</v>
      </c>
      <c r="J18" s="204">
        <f t="shared" si="0"/>
        <v>16874</v>
      </c>
      <c r="K18" s="204">
        <v>16856</v>
      </c>
      <c r="L18" s="134">
        <v>18</v>
      </c>
    </row>
    <row r="19" spans="1:12" s="12" customFormat="1" ht="30" customHeight="1">
      <c r="A19" s="136" t="s">
        <v>66</v>
      </c>
      <c r="B19" s="122"/>
      <c r="C19" s="131">
        <f t="shared" si="1"/>
        <v>290.71999999999997</v>
      </c>
      <c r="D19" s="132">
        <v>162.82</v>
      </c>
      <c r="E19" s="158">
        <f t="shared" si="2"/>
        <v>0.5600577875619153</v>
      </c>
      <c r="F19" s="132">
        <v>105.08</v>
      </c>
      <c r="G19" s="158">
        <f t="shared" si="4"/>
        <v>0.3614474408365438</v>
      </c>
      <c r="H19" s="132">
        <v>22.82</v>
      </c>
      <c r="I19" s="158">
        <f t="shared" si="3"/>
        <v>0.07849477160154102</v>
      </c>
      <c r="J19" s="204">
        <f t="shared" si="0"/>
        <v>47303</v>
      </c>
      <c r="K19" s="204">
        <v>32749</v>
      </c>
      <c r="L19" s="205">
        <v>14554</v>
      </c>
    </row>
    <row r="20" spans="1:12" s="12" customFormat="1" ht="30" customHeight="1">
      <c r="A20" s="136" t="s">
        <v>67</v>
      </c>
      <c r="B20" s="122"/>
      <c r="C20" s="131">
        <f t="shared" si="1"/>
        <v>119.15</v>
      </c>
      <c r="D20" s="132">
        <v>113.68</v>
      </c>
      <c r="E20" s="158">
        <f>D20/C20+0.01</f>
        <v>0.9640914813260596</v>
      </c>
      <c r="F20" s="132">
        <v>3.94</v>
      </c>
      <c r="G20" s="158">
        <f t="shared" si="4"/>
        <v>0.03306756189676878</v>
      </c>
      <c r="H20" s="132">
        <v>1.53</v>
      </c>
      <c r="I20" s="158">
        <f t="shared" si="3"/>
        <v>0.012840956777171631</v>
      </c>
      <c r="J20" s="204">
        <f t="shared" si="0"/>
        <v>39941</v>
      </c>
      <c r="K20" s="204">
        <v>39417</v>
      </c>
      <c r="L20" s="205">
        <v>524</v>
      </c>
    </row>
    <row r="21" spans="1:12" s="12" customFormat="1" ht="30" customHeight="1">
      <c r="A21" s="136" t="s">
        <v>2</v>
      </c>
      <c r="B21" s="122"/>
      <c r="C21" s="131">
        <f t="shared" si="1"/>
        <v>122.07999999999998</v>
      </c>
      <c r="D21" s="132">
        <v>53.93</v>
      </c>
      <c r="E21" s="158">
        <f t="shared" si="2"/>
        <v>0.44175950196592406</v>
      </c>
      <c r="F21" s="132">
        <v>63.55</v>
      </c>
      <c r="G21" s="158">
        <f t="shared" si="4"/>
        <v>0.5205602883355177</v>
      </c>
      <c r="H21" s="132">
        <v>4.6</v>
      </c>
      <c r="I21" s="158">
        <f t="shared" si="3"/>
        <v>0.03768020969855832</v>
      </c>
      <c r="J21" s="204">
        <f t="shared" si="0"/>
        <v>30945</v>
      </c>
      <c r="K21" s="204">
        <v>21043</v>
      </c>
      <c r="L21" s="205">
        <v>9902</v>
      </c>
    </row>
    <row r="22" spans="1:12" s="12" customFormat="1" ht="15" customHeight="1">
      <c r="A22" s="138"/>
      <c r="B22" s="139"/>
      <c r="C22" s="140"/>
      <c r="D22" s="26"/>
      <c r="E22" s="26"/>
      <c r="F22" s="26"/>
      <c r="G22" s="26"/>
      <c r="H22" s="26"/>
      <c r="I22" s="26"/>
      <c r="J22" s="24"/>
      <c r="K22" s="24"/>
      <c r="L22" s="25"/>
    </row>
    <row r="23" spans="1:12" s="12" customFormat="1" ht="15" customHeight="1">
      <c r="A23" s="207" t="s">
        <v>73</v>
      </c>
      <c r="B23" s="139"/>
      <c r="C23" s="140"/>
      <c r="D23" s="26"/>
      <c r="E23" s="26"/>
      <c r="F23" s="26"/>
      <c r="G23" s="26"/>
      <c r="H23" s="26"/>
      <c r="I23" s="26"/>
      <c r="J23" s="24"/>
      <c r="K23" s="24"/>
      <c r="L23" s="25"/>
    </row>
    <row r="24" spans="1:12" s="12" customFormat="1" ht="15" customHeight="1">
      <c r="A24" s="196" t="s">
        <v>74</v>
      </c>
      <c r="B24" s="127"/>
      <c r="C24" s="141"/>
      <c r="D24" s="142"/>
      <c r="E24" s="142"/>
      <c r="F24" s="142"/>
      <c r="G24" s="142"/>
      <c r="H24" s="142"/>
      <c r="I24" s="142"/>
      <c r="J24" s="143"/>
      <c r="K24" s="143"/>
      <c r="L24" s="144"/>
    </row>
    <row r="25" spans="1:12" s="12" customFormat="1" ht="30" customHeight="1">
      <c r="A25" s="130" t="s">
        <v>87</v>
      </c>
      <c r="B25" s="145">
        <v>16</v>
      </c>
      <c r="C25" s="131">
        <f>D25+F25+H25</f>
        <v>194.2</v>
      </c>
      <c r="D25" s="132">
        <v>166.05</v>
      </c>
      <c r="E25" s="158">
        <f aca="true" t="shared" si="5" ref="E25:E30">D25/C25</f>
        <v>0.8550463439752833</v>
      </c>
      <c r="F25" s="132">
        <v>25.14</v>
      </c>
      <c r="G25" s="158">
        <f aca="true" t="shared" si="6" ref="G25:G30">F25/C25</f>
        <v>0.1294541709577755</v>
      </c>
      <c r="H25" s="132">
        <v>3.01</v>
      </c>
      <c r="I25" s="158">
        <f aca="true" t="shared" si="7" ref="I25:I30">H25/C25</f>
        <v>0.015499485066941297</v>
      </c>
      <c r="J25" s="133">
        <f>K25+L25</f>
        <v>49348</v>
      </c>
      <c r="K25" s="133">
        <v>46466</v>
      </c>
      <c r="L25" s="134">
        <v>2882</v>
      </c>
    </row>
    <row r="26" spans="1:12" s="12" customFormat="1" ht="30" customHeight="1">
      <c r="A26" s="130" t="s">
        <v>88</v>
      </c>
      <c r="B26" s="145">
        <v>6</v>
      </c>
      <c r="C26" s="131">
        <f>D26+F26+H26</f>
        <v>123.10000000000001</v>
      </c>
      <c r="D26" s="132">
        <v>103.86</v>
      </c>
      <c r="E26" s="158">
        <f t="shared" si="5"/>
        <v>0.8437043054427295</v>
      </c>
      <c r="F26" s="132">
        <v>16.62</v>
      </c>
      <c r="G26" s="158">
        <f t="shared" si="6"/>
        <v>0.13501218521527214</v>
      </c>
      <c r="H26" s="132">
        <v>2.62</v>
      </c>
      <c r="I26" s="158">
        <f t="shared" si="7"/>
        <v>0.021283509341998373</v>
      </c>
      <c r="J26" s="133">
        <f>K26+L26</f>
        <v>34789</v>
      </c>
      <c r="K26" s="133">
        <v>32663</v>
      </c>
      <c r="L26" s="134">
        <v>2126</v>
      </c>
    </row>
    <row r="27" spans="1:12" s="13" customFormat="1" ht="30" customHeight="1">
      <c r="A27" s="198" t="s">
        <v>89</v>
      </c>
      <c r="B27" s="146">
        <f>SUM(B28:B30)</f>
        <v>6</v>
      </c>
      <c r="C27" s="135">
        <f>SUM(C28:C30)</f>
        <v>123.1</v>
      </c>
      <c r="D27" s="135">
        <f>SUM(D28:D30)</f>
        <v>103.85999999999999</v>
      </c>
      <c r="E27" s="159">
        <f t="shared" si="5"/>
        <v>0.8437043054427295</v>
      </c>
      <c r="F27" s="135">
        <f>SUM(F28:F30)</f>
        <v>16.62</v>
      </c>
      <c r="G27" s="159">
        <f t="shared" si="6"/>
        <v>0.13501218521527214</v>
      </c>
      <c r="H27" s="135">
        <f>SUM(H28:H30)</f>
        <v>2.62</v>
      </c>
      <c r="I27" s="159">
        <f t="shared" si="7"/>
        <v>0.021283509341998377</v>
      </c>
      <c r="J27" s="202">
        <f>SUM(J28:J30)</f>
        <v>36422</v>
      </c>
      <c r="K27" s="202">
        <f>SUM(K28:K30)</f>
        <v>34206</v>
      </c>
      <c r="L27" s="203">
        <f>SUM(L28:L30)</f>
        <v>2216</v>
      </c>
    </row>
    <row r="28" spans="1:12" s="12" customFormat="1" ht="30" customHeight="1">
      <c r="A28" s="136" t="s">
        <v>77</v>
      </c>
      <c r="B28" s="145">
        <v>1</v>
      </c>
      <c r="C28" s="131">
        <f>D28+F28+H28</f>
        <v>46.15</v>
      </c>
      <c r="D28" s="132">
        <v>39.16</v>
      </c>
      <c r="E28" s="158">
        <f t="shared" si="5"/>
        <v>0.8485373781148429</v>
      </c>
      <c r="F28" s="132">
        <v>6.99</v>
      </c>
      <c r="G28" s="158">
        <f t="shared" si="6"/>
        <v>0.1514626218851571</v>
      </c>
      <c r="H28" s="132">
        <v>0</v>
      </c>
      <c r="I28" s="158">
        <f t="shared" si="7"/>
        <v>0</v>
      </c>
      <c r="J28" s="204">
        <f>K28+L28</f>
        <v>7678</v>
      </c>
      <c r="K28" s="204">
        <v>6849</v>
      </c>
      <c r="L28" s="205">
        <v>829</v>
      </c>
    </row>
    <row r="29" spans="1:12" s="12" customFormat="1" ht="30" customHeight="1">
      <c r="A29" s="136" t="s">
        <v>78</v>
      </c>
      <c r="B29" s="145">
        <v>2</v>
      </c>
      <c r="C29" s="131">
        <f>D29+F29+H29</f>
        <v>51.93</v>
      </c>
      <c r="D29" s="132">
        <v>40.54</v>
      </c>
      <c r="E29" s="158">
        <f t="shared" si="5"/>
        <v>0.7806662815328327</v>
      </c>
      <c r="F29" s="132">
        <v>9.63</v>
      </c>
      <c r="G29" s="158">
        <f t="shared" si="6"/>
        <v>0.18544194107452341</v>
      </c>
      <c r="H29" s="132">
        <v>1.76</v>
      </c>
      <c r="I29" s="158">
        <f t="shared" si="7"/>
        <v>0.03389177739264394</v>
      </c>
      <c r="J29" s="204">
        <f>K29+L29</f>
        <v>17628</v>
      </c>
      <c r="K29" s="204">
        <v>16241</v>
      </c>
      <c r="L29" s="205">
        <v>1387</v>
      </c>
    </row>
    <row r="30" spans="1:12" s="12" customFormat="1" ht="30" customHeight="1">
      <c r="A30" s="136" t="s">
        <v>90</v>
      </c>
      <c r="B30" s="145">
        <v>3</v>
      </c>
      <c r="C30" s="131">
        <f>D30+F30+H30</f>
        <v>25.02</v>
      </c>
      <c r="D30" s="132">
        <v>24.16</v>
      </c>
      <c r="E30" s="158">
        <f t="shared" si="5"/>
        <v>0.9656274980015987</v>
      </c>
      <c r="F30" s="132">
        <v>0</v>
      </c>
      <c r="G30" s="158">
        <f t="shared" si="6"/>
        <v>0</v>
      </c>
      <c r="H30" s="132">
        <v>0.86</v>
      </c>
      <c r="I30" s="158">
        <f t="shared" si="7"/>
        <v>0.03437250199840128</v>
      </c>
      <c r="J30" s="204">
        <f>K30+L30</f>
        <v>11116</v>
      </c>
      <c r="K30" s="204">
        <v>11116</v>
      </c>
      <c r="L30" s="205">
        <v>0</v>
      </c>
    </row>
    <row r="31" spans="1:12" s="12" customFormat="1" ht="19.5" customHeight="1">
      <c r="A31" s="137"/>
      <c r="B31" s="147"/>
      <c r="C31" s="148"/>
      <c r="D31" s="22"/>
      <c r="E31" s="22"/>
      <c r="F31" s="22"/>
      <c r="G31" s="22"/>
      <c r="H31" s="22"/>
      <c r="I31" s="22"/>
      <c r="J31" s="149"/>
      <c r="K31" s="149"/>
      <c r="L31" s="150"/>
    </row>
    <row r="32" spans="1:12" s="12" customFormat="1" ht="30" customHeight="1" thickBot="1">
      <c r="A32" s="208" t="s">
        <v>75</v>
      </c>
      <c r="B32" s="151"/>
      <c r="C32" s="152">
        <f>C9+C27</f>
        <v>4083.79</v>
      </c>
      <c r="D32" s="209">
        <f>D9+D27</f>
        <v>2093.57</v>
      </c>
      <c r="E32" s="160">
        <f>D32/C32</f>
        <v>0.5126536868937923</v>
      </c>
      <c r="F32" s="209">
        <f>F9+F27</f>
        <v>1761.94</v>
      </c>
      <c r="G32" s="160">
        <f>F32/C32</f>
        <v>0.43144725855149263</v>
      </c>
      <c r="H32" s="209">
        <f>H9+H27</f>
        <v>228.28</v>
      </c>
      <c r="I32" s="160">
        <f>H32/C32</f>
        <v>0.055899054554715104</v>
      </c>
      <c r="J32" s="210">
        <f>J9+J27</f>
        <v>808634</v>
      </c>
      <c r="K32" s="210">
        <f>K9+K27</f>
        <v>587178</v>
      </c>
      <c r="L32" s="211">
        <f>L9+L27</f>
        <v>221456</v>
      </c>
    </row>
    <row r="33" spans="1:12" s="12" customFormat="1" ht="17.25" customHeight="1">
      <c r="A33" s="153"/>
      <c r="B33" s="101"/>
      <c r="C33" s="154"/>
      <c r="D33" s="154"/>
      <c r="E33" s="154"/>
      <c r="F33" s="154"/>
      <c r="G33" s="154"/>
      <c r="H33" s="154"/>
      <c r="I33" s="154"/>
      <c r="J33" s="155"/>
      <c r="K33" s="156" t="s">
        <v>91</v>
      </c>
      <c r="L33" s="155"/>
    </row>
    <row r="34" spans="1:12" s="12" customFormat="1" ht="12">
      <c r="A34" s="12" t="s">
        <v>68</v>
      </c>
      <c r="B34" s="14"/>
      <c r="C34" s="156"/>
      <c r="D34" s="156"/>
      <c r="E34" s="156"/>
      <c r="F34" s="156"/>
      <c r="G34" s="156"/>
      <c r="H34" s="156"/>
      <c r="I34" s="156"/>
      <c r="J34" s="156"/>
      <c r="L34" s="157"/>
    </row>
    <row r="35" spans="1:2" s="12" customFormat="1" ht="12">
      <c r="A35" s="12" t="s">
        <v>76</v>
      </c>
      <c r="B35" s="14"/>
    </row>
    <row r="36" s="12" customFormat="1" ht="27" customHeight="1"/>
    <row r="37" s="12" customFormat="1" ht="27" customHeight="1"/>
    <row r="38" s="12" customFormat="1" ht="27" customHeight="1"/>
    <row r="39" s="12" customFormat="1" ht="27" customHeight="1"/>
    <row r="40" s="12" customFormat="1" ht="27" customHeight="1"/>
    <row r="41" s="12" customFormat="1" ht="27" customHeight="1"/>
    <row r="42" s="12" customFormat="1" ht="27" customHeight="1"/>
    <row r="43" s="12" customFormat="1" ht="27" customHeight="1"/>
    <row r="44" s="12" customFormat="1" ht="27" customHeight="1"/>
    <row r="45" s="12" customFormat="1" ht="27" customHeight="1"/>
    <row r="46" s="12" customFormat="1" ht="27" customHeight="1"/>
    <row r="47" s="12" customFormat="1" ht="27" customHeight="1"/>
  </sheetData>
  <sheetProtection/>
  <mergeCells count="4">
    <mergeCell ref="J3:L3"/>
    <mergeCell ref="A3:A4"/>
    <mergeCell ref="B4:C4"/>
    <mergeCell ref="B3:I3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showGridLines="0" showZeros="0" view="pageBreakPreview" zoomScale="106" zoomScaleSheetLayoutView="106" zoomScalePageLayoutView="0" workbookViewId="0" topLeftCell="A1">
      <selection activeCell="O4" sqref="O4"/>
    </sheetView>
  </sheetViews>
  <sheetFormatPr defaultColWidth="9.00390625" defaultRowHeight="20.25" customHeight="1"/>
  <cols>
    <col min="1" max="1" width="4.625" style="5" customWidth="1"/>
    <col min="2" max="2" width="8.625" style="5" customWidth="1"/>
    <col min="3" max="5" width="10.625" style="5" customWidth="1"/>
    <col min="6" max="6" width="5.625" style="5" customWidth="1"/>
    <col min="7" max="7" width="4.625" style="5" customWidth="1"/>
    <col min="8" max="8" width="8.625" style="5" customWidth="1"/>
    <col min="9" max="11" width="10.625" style="5" customWidth="1"/>
    <col min="12" max="12" width="9.00390625" style="5" customWidth="1"/>
    <col min="13" max="13" width="11.125" style="5" bestFit="1" customWidth="1"/>
    <col min="14" max="16384" width="9.00390625" style="5" customWidth="1"/>
  </cols>
  <sheetData>
    <row r="1" spans="1:11" s="12" customFormat="1" ht="17.25">
      <c r="A1" s="15" t="s">
        <v>22</v>
      </c>
      <c r="B1" s="16"/>
      <c r="G1" s="166" t="s">
        <v>36</v>
      </c>
      <c r="H1" s="166"/>
      <c r="I1" s="166"/>
      <c r="J1" s="166"/>
      <c r="K1" s="166"/>
    </row>
    <row r="2" spans="5:11" s="12" customFormat="1" ht="15" thickBot="1">
      <c r="E2" s="17" t="s">
        <v>23</v>
      </c>
      <c r="K2" s="17" t="s">
        <v>43</v>
      </c>
    </row>
    <row r="3" spans="1:11" s="12" customFormat="1" ht="20.25" customHeight="1">
      <c r="A3" s="167" t="s">
        <v>24</v>
      </c>
      <c r="B3" s="190"/>
      <c r="C3" s="18" t="s">
        <v>25</v>
      </c>
      <c r="D3" s="18" t="s">
        <v>26</v>
      </c>
      <c r="E3" s="19" t="s">
        <v>27</v>
      </c>
      <c r="G3" s="167" t="s">
        <v>24</v>
      </c>
      <c r="H3" s="190"/>
      <c r="I3" s="18" t="s">
        <v>25</v>
      </c>
      <c r="J3" s="18" t="s">
        <v>37</v>
      </c>
      <c r="K3" s="19" t="s">
        <v>38</v>
      </c>
    </row>
    <row r="4" spans="1:11" s="12" customFormat="1" ht="15" customHeight="1">
      <c r="A4" s="20"/>
      <c r="B4" s="21"/>
      <c r="C4" s="22"/>
      <c r="D4" s="22"/>
      <c r="E4" s="23"/>
      <c r="G4" s="20"/>
      <c r="H4" s="21"/>
      <c r="I4" s="24"/>
      <c r="J4" s="24"/>
      <c r="K4" s="25"/>
    </row>
    <row r="5" spans="1:11" s="12" customFormat="1" ht="15" customHeight="1">
      <c r="A5" s="161" t="s">
        <v>45</v>
      </c>
      <c r="B5" s="212"/>
      <c r="C5" s="26">
        <f>D5+E5</f>
        <v>3.33</v>
      </c>
      <c r="D5" s="26">
        <v>3.33</v>
      </c>
      <c r="E5" s="27">
        <v>0</v>
      </c>
      <c r="G5" s="161" t="s">
        <v>45</v>
      </c>
      <c r="H5" s="212"/>
      <c r="I5" s="24">
        <f>J5+K5</f>
        <v>378</v>
      </c>
      <c r="J5" s="24">
        <v>248</v>
      </c>
      <c r="K5" s="25">
        <v>130</v>
      </c>
    </row>
    <row r="6" spans="1:11" s="12" customFormat="1" ht="15" customHeight="1">
      <c r="A6" s="161" t="s">
        <v>53</v>
      </c>
      <c r="B6" s="212"/>
      <c r="C6" s="26">
        <f>D6+E6</f>
        <v>0.08</v>
      </c>
      <c r="D6" s="26">
        <v>0.08</v>
      </c>
      <c r="E6" s="27">
        <v>0</v>
      </c>
      <c r="G6" s="161" t="s">
        <v>53</v>
      </c>
      <c r="H6" s="212"/>
      <c r="I6" s="24">
        <f>J6+K6</f>
        <v>1178</v>
      </c>
      <c r="J6" s="24">
        <v>610</v>
      </c>
      <c r="K6" s="25">
        <v>568</v>
      </c>
    </row>
    <row r="7" spans="1:11" s="13" customFormat="1" ht="15" customHeight="1">
      <c r="A7" s="213" t="s">
        <v>92</v>
      </c>
      <c r="B7" s="214"/>
      <c r="C7" s="215">
        <f>D7+E7</f>
        <v>0.01</v>
      </c>
      <c r="D7" s="215">
        <f>SUM(D9:D20)</f>
        <v>0.01</v>
      </c>
      <c r="E7" s="28">
        <f>SUM(E9:E20)</f>
        <v>0</v>
      </c>
      <c r="G7" s="213" t="s">
        <v>92</v>
      </c>
      <c r="H7" s="214"/>
      <c r="I7" s="216">
        <f>SUM(I9:I20)</f>
        <v>507</v>
      </c>
      <c r="J7" s="216">
        <f>SUM(J9:J20)</f>
        <v>196</v>
      </c>
      <c r="K7" s="217">
        <f>SUM(K9:K20)</f>
        <v>311</v>
      </c>
    </row>
    <row r="8" spans="1:11" s="12" customFormat="1" ht="15" customHeight="1">
      <c r="A8" s="29"/>
      <c r="B8" s="30"/>
      <c r="C8" s="26"/>
      <c r="D8" s="26"/>
      <c r="E8" s="27"/>
      <c r="G8" s="29"/>
      <c r="H8" s="30"/>
      <c r="I8" s="24"/>
      <c r="J8" s="24"/>
      <c r="K8" s="25"/>
    </row>
    <row r="9" spans="1:11" s="12" customFormat="1" ht="15" customHeight="1">
      <c r="A9" s="29"/>
      <c r="B9" s="31" t="s">
        <v>31</v>
      </c>
      <c r="C9" s="26">
        <f aca="true" t="shared" si="0" ref="C9:C20">D9+E9</f>
        <v>0</v>
      </c>
      <c r="D9" s="26">
        <v>0</v>
      </c>
      <c r="E9" s="27">
        <v>0</v>
      </c>
      <c r="G9" s="29"/>
      <c r="H9" s="31" t="s">
        <v>31</v>
      </c>
      <c r="I9" s="24">
        <f aca="true" t="shared" si="1" ref="I9:I20">J9+K9</f>
        <v>0</v>
      </c>
      <c r="J9" s="24">
        <v>0</v>
      </c>
      <c r="K9" s="25">
        <v>0</v>
      </c>
    </row>
    <row r="10" spans="1:11" s="12" customFormat="1" ht="15" customHeight="1">
      <c r="A10" s="29"/>
      <c r="B10" s="31" t="s">
        <v>32</v>
      </c>
      <c r="C10" s="26">
        <f t="shared" si="0"/>
        <v>0</v>
      </c>
      <c r="D10" s="26">
        <v>0</v>
      </c>
      <c r="E10" s="27">
        <v>0</v>
      </c>
      <c r="G10" s="29"/>
      <c r="H10" s="31" t="s">
        <v>32</v>
      </c>
      <c r="I10" s="218">
        <f t="shared" si="1"/>
        <v>2</v>
      </c>
      <c r="J10" s="218">
        <v>2</v>
      </c>
      <c r="K10" s="25">
        <v>0</v>
      </c>
    </row>
    <row r="11" spans="1:11" s="12" customFormat="1" ht="15" customHeight="1">
      <c r="A11" s="29"/>
      <c r="B11" s="31" t="s">
        <v>30</v>
      </c>
      <c r="C11" s="26">
        <f t="shared" si="0"/>
        <v>0</v>
      </c>
      <c r="D11" s="26">
        <v>0</v>
      </c>
      <c r="E11" s="27">
        <v>0</v>
      </c>
      <c r="G11" s="29"/>
      <c r="H11" s="31" t="s">
        <v>30</v>
      </c>
      <c r="I11" s="24">
        <f t="shared" si="1"/>
        <v>0</v>
      </c>
      <c r="J11" s="24">
        <v>0</v>
      </c>
      <c r="K11" s="25">
        <v>0</v>
      </c>
    </row>
    <row r="12" spans="1:11" s="12" customFormat="1" ht="15" customHeight="1">
      <c r="A12" s="29"/>
      <c r="B12" s="31" t="s">
        <v>41</v>
      </c>
      <c r="C12" s="32" t="s">
        <v>93</v>
      </c>
      <c r="D12" s="32" t="s">
        <v>93</v>
      </c>
      <c r="E12" s="27">
        <v>0</v>
      </c>
      <c r="G12" s="29"/>
      <c r="H12" s="31" t="s">
        <v>41</v>
      </c>
      <c r="I12" s="24">
        <f t="shared" si="1"/>
        <v>0</v>
      </c>
      <c r="J12" s="24">
        <v>0</v>
      </c>
      <c r="K12" s="25">
        <v>0</v>
      </c>
    </row>
    <row r="13" spans="1:11" s="12" customFormat="1" ht="15" customHeight="1">
      <c r="A13" s="29"/>
      <c r="B13" s="31" t="s">
        <v>42</v>
      </c>
      <c r="C13" s="32">
        <f t="shared" si="0"/>
        <v>0</v>
      </c>
      <c r="D13" s="26">
        <f>E13+F13</f>
        <v>0</v>
      </c>
      <c r="E13" s="27">
        <v>0</v>
      </c>
      <c r="G13" s="29"/>
      <c r="H13" s="31" t="s">
        <v>42</v>
      </c>
      <c r="I13" s="24">
        <f t="shared" si="1"/>
        <v>0</v>
      </c>
      <c r="J13" s="24">
        <v>0</v>
      </c>
      <c r="K13" s="25">
        <v>0</v>
      </c>
    </row>
    <row r="14" spans="1:11" s="12" customFormat="1" ht="15" customHeight="1">
      <c r="A14" s="29"/>
      <c r="B14" s="31" t="s">
        <v>33</v>
      </c>
      <c r="C14" s="32" t="s">
        <v>93</v>
      </c>
      <c r="D14" s="32" t="s">
        <v>93</v>
      </c>
      <c r="E14" s="27">
        <v>0</v>
      </c>
      <c r="G14" s="29"/>
      <c r="H14" s="31" t="s">
        <v>33</v>
      </c>
      <c r="I14" s="24">
        <f t="shared" si="1"/>
        <v>0</v>
      </c>
      <c r="J14" s="24">
        <v>0</v>
      </c>
      <c r="K14" s="33">
        <v>0</v>
      </c>
    </row>
    <row r="15" spans="1:11" s="12" customFormat="1" ht="15" customHeight="1">
      <c r="A15" s="29"/>
      <c r="B15" s="31" t="s">
        <v>34</v>
      </c>
      <c r="C15" s="32">
        <f t="shared" si="0"/>
        <v>0</v>
      </c>
      <c r="D15" s="26">
        <f>E15+F15</f>
        <v>0</v>
      </c>
      <c r="E15" s="27">
        <v>0</v>
      </c>
      <c r="G15" s="29"/>
      <c r="H15" s="31" t="s">
        <v>34</v>
      </c>
      <c r="I15" s="24">
        <f t="shared" si="1"/>
        <v>0</v>
      </c>
      <c r="J15" s="24">
        <v>0</v>
      </c>
      <c r="K15" s="25">
        <v>0</v>
      </c>
    </row>
    <row r="16" spans="1:11" s="12" customFormat="1" ht="15" customHeight="1">
      <c r="A16" s="29"/>
      <c r="B16" s="31" t="s">
        <v>35</v>
      </c>
      <c r="C16" s="219">
        <f t="shared" si="0"/>
        <v>0.01</v>
      </c>
      <c r="D16" s="220">
        <v>0.01</v>
      </c>
      <c r="E16" s="27">
        <v>0</v>
      </c>
      <c r="G16" s="29"/>
      <c r="H16" s="31" t="s">
        <v>35</v>
      </c>
      <c r="I16" s="218">
        <f t="shared" si="1"/>
        <v>505</v>
      </c>
      <c r="J16" s="218">
        <v>194</v>
      </c>
      <c r="K16" s="221">
        <v>311</v>
      </c>
    </row>
    <row r="17" spans="1:13" s="12" customFormat="1" ht="15" customHeight="1">
      <c r="A17" s="29"/>
      <c r="B17" s="31" t="s">
        <v>29</v>
      </c>
      <c r="C17" s="32" t="s">
        <v>93</v>
      </c>
      <c r="D17" s="32" t="s">
        <v>93</v>
      </c>
      <c r="E17" s="27">
        <v>0</v>
      </c>
      <c r="G17" s="29"/>
      <c r="H17" s="31" t="s">
        <v>29</v>
      </c>
      <c r="I17" s="24">
        <f t="shared" si="1"/>
        <v>0</v>
      </c>
      <c r="J17" s="24">
        <v>0</v>
      </c>
      <c r="K17" s="25">
        <v>0</v>
      </c>
      <c r="M17" s="7"/>
    </row>
    <row r="18" spans="1:13" s="12" customFormat="1" ht="15" customHeight="1">
      <c r="A18" s="29"/>
      <c r="B18" s="31" t="s">
        <v>40</v>
      </c>
      <c r="C18" s="32" t="s">
        <v>93</v>
      </c>
      <c r="D18" s="32" t="s">
        <v>93</v>
      </c>
      <c r="E18" s="27">
        <v>0</v>
      </c>
      <c r="G18" s="29"/>
      <c r="H18" s="31" t="s">
        <v>40</v>
      </c>
      <c r="I18" s="24">
        <f t="shared" si="1"/>
        <v>0</v>
      </c>
      <c r="J18" s="24">
        <v>0</v>
      </c>
      <c r="K18" s="25">
        <v>0</v>
      </c>
      <c r="M18" s="7"/>
    </row>
    <row r="19" spans="1:13" s="12" customFormat="1" ht="15" customHeight="1">
      <c r="A19" s="29"/>
      <c r="B19" s="31" t="s">
        <v>28</v>
      </c>
      <c r="C19" s="26">
        <f t="shared" si="0"/>
        <v>0</v>
      </c>
      <c r="D19" s="26">
        <f>E19+F19</f>
        <v>0</v>
      </c>
      <c r="E19" s="27">
        <v>0</v>
      </c>
      <c r="G19" s="29"/>
      <c r="H19" s="31" t="s">
        <v>28</v>
      </c>
      <c r="I19" s="24">
        <f t="shared" si="1"/>
        <v>0</v>
      </c>
      <c r="J19" s="24">
        <v>0</v>
      </c>
      <c r="K19" s="25">
        <v>0</v>
      </c>
      <c r="M19" s="7"/>
    </row>
    <row r="20" spans="1:13" s="12" customFormat="1" ht="15" customHeight="1" thickBot="1">
      <c r="A20" s="34"/>
      <c r="B20" s="35" t="s">
        <v>2</v>
      </c>
      <c r="C20" s="36">
        <f t="shared" si="0"/>
        <v>0</v>
      </c>
      <c r="D20" s="36">
        <f>E20+F20</f>
        <v>0</v>
      </c>
      <c r="E20" s="37">
        <v>0</v>
      </c>
      <c r="G20" s="34"/>
      <c r="H20" s="35" t="s">
        <v>2</v>
      </c>
      <c r="I20" s="38">
        <f t="shared" si="1"/>
        <v>0</v>
      </c>
      <c r="J20" s="38">
        <v>0</v>
      </c>
      <c r="K20" s="39">
        <v>0</v>
      </c>
      <c r="M20" s="8"/>
    </row>
    <row r="21" spans="5:13" s="12" customFormat="1" ht="4.5" customHeight="1">
      <c r="E21" s="17"/>
      <c r="K21" s="40"/>
      <c r="M21" s="7"/>
    </row>
    <row r="22" spans="1:13" s="12" customFormat="1" ht="12">
      <c r="A22" s="116" t="s">
        <v>54</v>
      </c>
      <c r="B22" s="14"/>
      <c r="G22" s="116" t="s">
        <v>54</v>
      </c>
      <c r="H22" s="14"/>
      <c r="M22" s="7"/>
    </row>
    <row r="23" spans="1:31" s="12" customFormat="1" ht="20.25" customHeight="1">
      <c r="A23" s="14"/>
      <c r="B23" s="14"/>
      <c r="G23" s="14"/>
      <c r="H23" s="14"/>
      <c r="V23" s="102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12" customFormat="1" ht="20.25" customHeight="1">
      <c r="A24" s="14"/>
      <c r="B24" s="14"/>
      <c r="G24" s="14"/>
      <c r="H24" s="14"/>
      <c r="V24" s="46"/>
      <c r="W24" s="46"/>
      <c r="X24" s="46"/>
      <c r="Y24" s="46"/>
      <c r="Z24" s="46"/>
      <c r="AA24" s="46"/>
      <c r="AB24" s="46"/>
      <c r="AC24" s="103"/>
      <c r="AD24" s="46"/>
      <c r="AE24" s="104"/>
    </row>
    <row r="25" spans="1:31" s="12" customFormat="1" ht="20.25" customHeight="1">
      <c r="A25" s="14"/>
      <c r="B25" s="14"/>
      <c r="G25" s="14"/>
      <c r="H25" s="14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22:31" s="12" customFormat="1" ht="20.25" customHeight="1">
      <c r="V26" s="168"/>
      <c r="W26" s="168"/>
      <c r="X26" s="101"/>
      <c r="Y26" s="46"/>
      <c r="Z26" s="46"/>
      <c r="AA26" s="101"/>
      <c r="AB26" s="101"/>
      <c r="AC26" s="46"/>
      <c r="AD26" s="46"/>
      <c r="AE26" s="101"/>
    </row>
    <row r="27" spans="22:31" s="12" customFormat="1" ht="20.25" customHeight="1">
      <c r="V27" s="168"/>
      <c r="W27" s="168"/>
      <c r="X27" s="105"/>
      <c r="Y27" s="105"/>
      <c r="Z27" s="101"/>
      <c r="AA27" s="101"/>
      <c r="AB27" s="105"/>
      <c r="AC27" s="105"/>
      <c r="AD27" s="46"/>
      <c r="AE27" s="101"/>
    </row>
    <row r="28" spans="1:31" s="41" customFormat="1" ht="18" customHeight="1">
      <c r="A28" s="171" t="s">
        <v>50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V28" s="169"/>
      <c r="W28" s="8"/>
      <c r="X28" s="106"/>
      <c r="Y28" s="63"/>
      <c r="Z28" s="107"/>
      <c r="AA28" s="107"/>
      <c r="AB28" s="108"/>
      <c r="AC28" s="63"/>
      <c r="AD28" s="107"/>
      <c r="AE28" s="107"/>
    </row>
    <row r="29" spans="13:31" s="41" customFormat="1" ht="18" customHeight="1" thickBot="1">
      <c r="M29" s="12"/>
      <c r="N29" s="172" t="s">
        <v>48</v>
      </c>
      <c r="O29" s="172"/>
      <c r="P29" s="172"/>
      <c r="Q29" s="172" t="s">
        <v>49</v>
      </c>
      <c r="R29" s="172"/>
      <c r="S29" s="172"/>
      <c r="V29" s="222"/>
      <c r="W29" s="8"/>
      <c r="X29" s="106"/>
      <c r="Y29" s="63"/>
      <c r="Z29" s="107"/>
      <c r="AA29" s="107"/>
      <c r="AB29" s="108"/>
      <c r="AC29" s="63"/>
      <c r="AD29" s="107"/>
      <c r="AE29" s="107"/>
    </row>
    <row r="30" spans="13:31" s="41" customFormat="1" ht="18" customHeight="1">
      <c r="M30" s="65" t="s">
        <v>11</v>
      </c>
      <c r="N30" s="66">
        <f>'グラフ県有林樹種別構成（面積&amp;蓄積）'!C6</f>
        <v>605.59</v>
      </c>
      <c r="O30" s="67"/>
      <c r="P30" s="117">
        <f>'グラフ県有林樹種別構成（面積&amp;蓄積）'!F6</f>
        <v>0.153</v>
      </c>
      <c r="Q30" s="68">
        <f>'グラフ県有林樹種別構成（面積&amp;蓄積）'!G6</f>
        <v>222207</v>
      </c>
      <c r="R30" s="69"/>
      <c r="S30" s="117">
        <f>'グラフ県有林樹種別構成（面積&amp;蓄積）'!J6</f>
        <v>0.288</v>
      </c>
      <c r="V30" s="222"/>
      <c r="W30" s="8"/>
      <c r="X30" s="106"/>
      <c r="Y30" s="63"/>
      <c r="Z30" s="107"/>
      <c r="AA30" s="107"/>
      <c r="AB30" s="108"/>
      <c r="AC30" s="63"/>
      <c r="AD30" s="107"/>
      <c r="AE30" s="107"/>
    </row>
    <row r="31" spans="13:31" s="41" customFormat="1" ht="18" customHeight="1">
      <c r="M31" s="70" t="s">
        <v>12</v>
      </c>
      <c r="N31" s="71">
        <f>'グラフ県有林樹種別構成（面積&amp;蓄積）'!C7</f>
        <v>366.4</v>
      </c>
      <c r="O31" s="72"/>
      <c r="P31" s="118">
        <f>'グラフ県有林樹種別構成（面積&amp;蓄積）'!F7</f>
        <v>0.093</v>
      </c>
      <c r="Q31" s="73">
        <f>'グラフ県有林樹種別構成（面積&amp;蓄積）'!G7</f>
        <v>73357</v>
      </c>
      <c r="R31" s="74"/>
      <c r="S31" s="118">
        <f>'グラフ県有林樹種別構成（面積&amp;蓄積）'!J7</f>
        <v>0.095</v>
      </c>
      <c r="V31" s="222"/>
      <c r="W31" s="8"/>
      <c r="X31" s="106"/>
      <c r="Y31" s="63"/>
      <c r="Z31" s="107"/>
      <c r="AA31" s="107"/>
      <c r="AB31" s="108"/>
      <c r="AC31" s="63"/>
      <c r="AD31" s="107"/>
      <c r="AE31" s="107"/>
    </row>
    <row r="32" spans="13:31" s="41" customFormat="1" ht="18" customHeight="1">
      <c r="M32" s="70" t="s">
        <v>13</v>
      </c>
      <c r="N32" s="71">
        <f>'グラフ県有林樹種別構成（面積&amp;蓄積）'!C8</f>
        <v>453.95</v>
      </c>
      <c r="O32" s="72"/>
      <c r="P32" s="118">
        <f>'グラフ県有林樹種別構成（面積&amp;蓄積）'!F8</f>
        <v>0.115</v>
      </c>
      <c r="Q32" s="73">
        <f>'グラフ県有林樹種別構成（面積&amp;蓄積）'!G8</f>
        <v>126144</v>
      </c>
      <c r="R32" s="74"/>
      <c r="S32" s="118">
        <f>'グラフ県有林樹種別構成（面積&amp;蓄積）'!J8</f>
        <v>0.163</v>
      </c>
      <c r="V32" s="222"/>
      <c r="W32" s="8"/>
      <c r="X32" s="106"/>
      <c r="Y32" s="63"/>
      <c r="Z32" s="107"/>
      <c r="AA32" s="107"/>
      <c r="AB32" s="108"/>
      <c r="AC32" s="63"/>
      <c r="AD32" s="107"/>
      <c r="AE32" s="107"/>
    </row>
    <row r="33" spans="13:31" s="41" customFormat="1" ht="18" customHeight="1">
      <c r="M33" s="70" t="s">
        <v>14</v>
      </c>
      <c r="N33" s="71">
        <f>'グラフ県有林樹種別構成（面積&amp;蓄積）'!C9</f>
        <v>528.07</v>
      </c>
      <c r="O33" s="72"/>
      <c r="P33" s="118">
        <f>'グラフ県有林樹種別構成（面積&amp;蓄積）'!F9</f>
        <v>0.133</v>
      </c>
      <c r="Q33" s="73">
        <f>'グラフ県有林樹種別構成（面積&amp;蓄積）'!G9</f>
        <v>126720</v>
      </c>
      <c r="R33" s="74"/>
      <c r="S33" s="118">
        <f>'グラフ県有林樹種別構成（面積&amp;蓄積）'!J9</f>
        <v>0.164</v>
      </c>
      <c r="V33" s="222"/>
      <c r="W33" s="8"/>
      <c r="X33" s="106"/>
      <c r="Y33" s="63"/>
      <c r="Z33" s="107"/>
      <c r="AA33" s="107"/>
      <c r="AB33" s="108"/>
      <c r="AC33" s="63"/>
      <c r="AD33" s="107"/>
      <c r="AE33" s="107"/>
    </row>
    <row r="34" spans="13:31" s="41" customFormat="1" ht="18" customHeight="1">
      <c r="M34" s="70" t="s">
        <v>52</v>
      </c>
      <c r="N34" s="71">
        <f>'グラフ県有林樹種別構成（面積&amp;蓄積）'!C10</f>
        <v>35.7</v>
      </c>
      <c r="O34" s="72"/>
      <c r="P34" s="118">
        <f>'グラフ県有林樹種別構成（面積&amp;蓄積）'!F10</f>
        <v>0.009</v>
      </c>
      <c r="Q34" s="73">
        <f>'グラフ県有林樹種別構成（面積&amp;蓄積）'!G10</f>
        <v>4544</v>
      </c>
      <c r="R34" s="74"/>
      <c r="S34" s="118">
        <f>'グラフ県有林樹種別構成（面積&amp;蓄積）'!J10</f>
        <v>0.006</v>
      </c>
      <c r="V34" s="169"/>
      <c r="W34" s="8"/>
      <c r="X34" s="106"/>
      <c r="Y34" s="63"/>
      <c r="Z34" s="107"/>
      <c r="AA34" s="107"/>
      <c r="AB34" s="108"/>
      <c r="AC34" s="63"/>
      <c r="AD34" s="107"/>
      <c r="AE34" s="107"/>
    </row>
    <row r="35" spans="13:31" s="41" customFormat="1" ht="18" customHeight="1">
      <c r="M35" s="70" t="s">
        <v>46</v>
      </c>
      <c r="N35" s="83"/>
      <c r="O35" s="72">
        <f>SUM(N30:N34)</f>
        <v>1989.7100000000003</v>
      </c>
      <c r="P35" s="118">
        <f>'グラフ県有林樹種別構成（面積&amp;蓄積）'!F11</f>
        <v>0.503</v>
      </c>
      <c r="Q35" s="83"/>
      <c r="R35" s="84">
        <f>SUM(Q30:Q34)</f>
        <v>552972</v>
      </c>
      <c r="S35" s="118">
        <f>'グラフ県有林樹種別構成（面積&amp;蓄積）'!J11</f>
        <v>0.7160000000000001</v>
      </c>
      <c r="V35" s="223"/>
      <c r="W35" s="8"/>
      <c r="X35" s="106"/>
      <c r="Y35" s="63"/>
      <c r="Z35" s="107"/>
      <c r="AA35" s="107"/>
      <c r="AB35" s="108"/>
      <c r="AC35" s="63"/>
      <c r="AD35" s="107"/>
      <c r="AE35" s="107"/>
    </row>
    <row r="36" spans="13:31" s="41" customFormat="1" ht="18" customHeight="1">
      <c r="M36" s="70" t="s">
        <v>17</v>
      </c>
      <c r="N36" s="71">
        <f>'グラフ県有林樹種別構成（面積&amp;蓄積）'!C12</f>
        <v>49.24</v>
      </c>
      <c r="O36" s="74"/>
      <c r="P36" s="118">
        <f>'グラフ県有林樹種別構成（面積&amp;蓄積）'!F12</f>
        <v>0.012</v>
      </c>
      <c r="Q36" s="73">
        <f>'グラフ県有林樹種別構成（面積&amp;蓄積）'!G12</f>
        <v>3511</v>
      </c>
      <c r="R36" s="74"/>
      <c r="S36" s="118">
        <f>'グラフ県有林樹種別構成（面積&amp;蓄積）'!J12</f>
        <v>0.005</v>
      </c>
      <c r="V36" s="223"/>
      <c r="W36" s="8"/>
      <c r="X36" s="106"/>
      <c r="Y36" s="63"/>
      <c r="Z36" s="107"/>
      <c r="AA36" s="107"/>
      <c r="AB36" s="108"/>
      <c r="AC36" s="63"/>
      <c r="AD36" s="107"/>
      <c r="AE36" s="107"/>
    </row>
    <row r="37" spans="13:31" s="41" customFormat="1" ht="18" customHeight="1">
      <c r="M37" s="70" t="s">
        <v>18</v>
      </c>
      <c r="N37" s="71">
        <f>'グラフ県有林樹種別構成（面積&amp;蓄積）'!C13</f>
        <v>1696.08</v>
      </c>
      <c r="O37" s="74"/>
      <c r="P37" s="118">
        <f>'グラフ県有林樹種別構成（面積&amp;蓄積）'!F13</f>
        <v>0.428</v>
      </c>
      <c r="Q37" s="73">
        <f>'グラフ県有林樹種別構成（面積&amp;蓄積）'!G13</f>
        <v>215729</v>
      </c>
      <c r="R37" s="74"/>
      <c r="S37" s="118">
        <f>'グラフ県有林樹種別構成（面積&amp;蓄積）'!J13</f>
        <v>0.279</v>
      </c>
      <c r="V37" s="170"/>
      <c r="W37" s="224"/>
      <c r="X37" s="109"/>
      <c r="Y37" s="63"/>
      <c r="Z37" s="107"/>
      <c r="AA37" s="107"/>
      <c r="AB37" s="108"/>
      <c r="AC37" s="63"/>
      <c r="AD37" s="107"/>
      <c r="AE37" s="107"/>
    </row>
    <row r="38" spans="13:31" s="41" customFormat="1" ht="18" customHeight="1">
      <c r="M38" s="70" t="s">
        <v>47</v>
      </c>
      <c r="N38" s="83"/>
      <c r="O38" s="72">
        <f>SUM(N36:N37)</f>
        <v>1745.32</v>
      </c>
      <c r="P38" s="118">
        <f>'グラフ県有林樹種別構成（面積&amp;蓄積）'!F14</f>
        <v>0.44</v>
      </c>
      <c r="Q38" s="83"/>
      <c r="R38" s="84">
        <f>Q36+Q37</f>
        <v>219240</v>
      </c>
      <c r="S38" s="118">
        <f>'グラフ県有林樹種別構成（面積&amp;蓄積）'!J14</f>
        <v>0.28400000000000003</v>
      </c>
      <c r="V38" s="170"/>
      <c r="W38" s="224"/>
      <c r="X38" s="106"/>
      <c r="Y38" s="63"/>
      <c r="Z38" s="107"/>
      <c r="AA38" s="107"/>
      <c r="AB38" s="108"/>
      <c r="AC38" s="63"/>
      <c r="AD38" s="107"/>
      <c r="AE38" s="107"/>
    </row>
    <row r="39" spans="13:31" s="41" customFormat="1" ht="18" customHeight="1">
      <c r="M39" s="70" t="s">
        <v>94</v>
      </c>
      <c r="N39" s="85">
        <f>'グラフ県有林樹種別構成（面積&amp;蓄積）'!C15</f>
        <v>7.78</v>
      </c>
      <c r="O39" s="86">
        <f>SUM(N39)</f>
        <v>7.78</v>
      </c>
      <c r="P39" s="118">
        <f>'グラフ県有林樹種別構成（面積&amp;蓄積）'!F15</f>
        <v>0.002</v>
      </c>
      <c r="Q39" s="83"/>
      <c r="R39" s="74"/>
      <c r="S39" s="118"/>
      <c r="V39" s="168"/>
      <c r="W39" s="168"/>
      <c r="X39" s="106"/>
      <c r="Y39" s="7"/>
      <c r="Z39" s="107"/>
      <c r="AA39" s="107"/>
      <c r="AB39" s="108"/>
      <c r="AC39" s="63"/>
      <c r="AD39" s="107"/>
      <c r="AE39" s="107"/>
    </row>
    <row r="40" spans="13:31" s="41" customFormat="1" ht="18" customHeight="1">
      <c r="M40" s="70" t="s">
        <v>20</v>
      </c>
      <c r="N40" s="71">
        <f>'グラフ県有林樹種別構成（面積&amp;蓄積）'!C16</f>
        <v>217.88</v>
      </c>
      <c r="O40" s="72">
        <f>SUM(N40)</f>
        <v>217.88</v>
      </c>
      <c r="P40" s="118">
        <f>'グラフ県有林樹種別構成（面積&amp;蓄積）'!F16</f>
        <v>0.055</v>
      </c>
      <c r="Q40" s="83"/>
      <c r="R40" s="74"/>
      <c r="S40" s="118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3:19" s="41" customFormat="1" ht="18" customHeight="1" thickBot="1">
      <c r="M41" s="94" t="s">
        <v>51</v>
      </c>
      <c r="N41" s="95">
        <f>SUM(N30:N40)</f>
        <v>3960.6900000000005</v>
      </c>
      <c r="O41" s="96">
        <f>SUM(O35:O40)</f>
        <v>3960.6900000000005</v>
      </c>
      <c r="P41" s="97"/>
      <c r="Q41" s="98">
        <f>SUM(Q30:Q40)</f>
        <v>772212</v>
      </c>
      <c r="R41" s="99">
        <f>SUM(R35:R40)</f>
        <v>772212</v>
      </c>
      <c r="S41" s="97"/>
    </row>
    <row r="42" spans="13:19" s="41" customFormat="1" ht="18" customHeight="1">
      <c r="M42" s="12"/>
      <c r="N42" s="12"/>
      <c r="O42" s="100">
        <f>P35+P38+P39+P40</f>
        <v>1</v>
      </c>
      <c r="P42" s="100">
        <f>P30+P31+P32+P33+P34+P36+P37+P39+P40</f>
        <v>1</v>
      </c>
      <c r="Q42" s="12"/>
      <c r="R42" s="100">
        <f>S35+S38</f>
        <v>1</v>
      </c>
      <c r="S42" s="100">
        <f>S30+S31+S32+S33+S34+S36+S37</f>
        <v>1</v>
      </c>
    </row>
    <row r="43" s="41" customFormat="1" ht="18" customHeight="1"/>
    <row r="44" s="41" customFormat="1" ht="18" customHeight="1"/>
    <row r="45" spans="3:12" s="41" customFormat="1" ht="18" customHeight="1">
      <c r="C45" s="173"/>
      <c r="D45" s="225"/>
      <c r="E45" s="225"/>
      <c r="F45" s="225"/>
      <c r="G45" s="225"/>
      <c r="H45" s="225"/>
      <c r="I45" s="225"/>
      <c r="J45" s="225"/>
      <c r="K45" s="225"/>
      <c r="L45" s="225"/>
    </row>
    <row r="46" s="12" customFormat="1" ht="20.25" customHeight="1"/>
    <row r="47" s="12" customFormat="1" ht="20.25" customHeight="1"/>
    <row r="48" s="12" customFormat="1" ht="20.25" customHeight="1"/>
    <row r="49" s="12" customFormat="1" ht="20.25" customHeight="1"/>
    <row r="50" s="12" customFormat="1" ht="20.25" customHeight="1"/>
    <row r="51" s="12" customFormat="1" ht="20.25" customHeight="1"/>
    <row r="52" s="12" customFormat="1" ht="20.25" customHeight="1"/>
    <row r="53" s="12" customFormat="1" ht="20.25" customHeight="1"/>
    <row r="54" s="12" customFormat="1" ht="20.25" customHeight="1"/>
    <row r="55" s="12" customFormat="1" ht="20.25" customHeight="1"/>
  </sheetData>
  <sheetProtection/>
  <mergeCells count="21">
    <mergeCell ref="C45:L45"/>
    <mergeCell ref="V34:V36"/>
    <mergeCell ref="V37:W37"/>
    <mergeCell ref="V38:W38"/>
    <mergeCell ref="V39:W39"/>
    <mergeCell ref="V28:V33"/>
    <mergeCell ref="X25:AA25"/>
    <mergeCell ref="AB25:AE25"/>
    <mergeCell ref="A3:B3"/>
    <mergeCell ref="A5:B5"/>
    <mergeCell ref="A6:B6"/>
    <mergeCell ref="A7:B7"/>
    <mergeCell ref="A28:K28"/>
    <mergeCell ref="N29:P29"/>
    <mergeCell ref="Q29:S29"/>
    <mergeCell ref="G1:K1"/>
    <mergeCell ref="G3:H3"/>
    <mergeCell ref="G5:H5"/>
    <mergeCell ref="V25:W27"/>
    <mergeCell ref="G6:H6"/>
    <mergeCell ref="G7:H7"/>
  </mergeCells>
  <printOptions horizontalCentered="1"/>
  <pageMargins left="0.27" right="0.1968503937007874" top="0.984251968503937" bottom="0.47" header="0.5905511811023623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SheetLayoutView="100" zoomScalePageLayoutView="0" workbookViewId="0" topLeftCell="A1">
      <selection activeCell="P1" sqref="P1"/>
    </sheetView>
  </sheetViews>
  <sheetFormatPr defaultColWidth="9.00390625" defaultRowHeight="18" customHeight="1"/>
  <cols>
    <col min="1" max="1" width="2.625" style="2" customWidth="1"/>
    <col min="2" max="2" width="11.125" style="2" bestFit="1" customWidth="1"/>
    <col min="3" max="3" width="10.875" style="2" customWidth="1"/>
    <col min="4" max="4" width="8.625" style="2" customWidth="1"/>
    <col min="5" max="5" width="6.75390625" style="2" customWidth="1"/>
    <col min="6" max="6" width="7.50390625" style="2" customWidth="1"/>
    <col min="7" max="7" width="10.875" style="2" customWidth="1"/>
    <col min="8" max="8" width="8.625" style="2" customWidth="1"/>
    <col min="9" max="10" width="7.75390625" style="2" customWidth="1"/>
    <col min="11" max="16384" width="9.00390625" style="2" customWidth="1"/>
  </cols>
  <sheetData>
    <row r="1" ht="18" customHeight="1">
      <c r="A1" s="1" t="s">
        <v>39</v>
      </c>
    </row>
    <row r="2" spans="8:10" s="41" customFormat="1" ht="18" customHeight="1" thickBot="1">
      <c r="H2" s="42"/>
      <c r="J2" s="43" t="s">
        <v>79</v>
      </c>
    </row>
    <row r="3" spans="1:10" s="41" customFormat="1" ht="18" customHeight="1">
      <c r="A3" s="178" t="s">
        <v>3</v>
      </c>
      <c r="B3" s="179"/>
      <c r="C3" s="162" t="s">
        <v>4</v>
      </c>
      <c r="D3" s="175"/>
      <c r="E3" s="175"/>
      <c r="F3" s="176"/>
      <c r="G3" s="162" t="s">
        <v>5</v>
      </c>
      <c r="H3" s="175"/>
      <c r="I3" s="175"/>
      <c r="J3" s="177"/>
    </row>
    <row r="4" spans="1:10" s="41" customFormat="1" ht="18" customHeight="1">
      <c r="A4" s="180"/>
      <c r="B4" s="168"/>
      <c r="C4" s="44" t="s">
        <v>6</v>
      </c>
      <c r="D4" s="45"/>
      <c r="E4" s="46"/>
      <c r="F4" s="30" t="s">
        <v>7</v>
      </c>
      <c r="G4" s="44" t="s">
        <v>8</v>
      </c>
      <c r="H4" s="46"/>
      <c r="I4" s="46"/>
      <c r="J4" s="47" t="s">
        <v>7</v>
      </c>
    </row>
    <row r="5" spans="1:10" s="41" customFormat="1" ht="18" customHeight="1">
      <c r="A5" s="181"/>
      <c r="B5" s="182"/>
      <c r="C5" s="49" t="s">
        <v>9</v>
      </c>
      <c r="D5" s="50" t="s">
        <v>10</v>
      </c>
      <c r="E5" s="48"/>
      <c r="F5" s="51" t="s">
        <v>10</v>
      </c>
      <c r="G5" s="49" t="s">
        <v>44</v>
      </c>
      <c r="H5" s="50" t="s">
        <v>10</v>
      </c>
      <c r="I5" s="52"/>
      <c r="J5" s="53" t="s">
        <v>10</v>
      </c>
    </row>
    <row r="6" spans="1:10" s="41" customFormat="1" ht="18" customHeight="1">
      <c r="A6" s="183" t="s">
        <v>0</v>
      </c>
      <c r="B6" s="54" t="s">
        <v>11</v>
      </c>
      <c r="C6" s="110">
        <v>605.59</v>
      </c>
      <c r="D6" s="55">
        <f>C6/C17</f>
        <v>0.1529001259881485</v>
      </c>
      <c r="E6" s="56">
        <f>ROUND(D6,3)</f>
        <v>0.153</v>
      </c>
      <c r="F6" s="57">
        <f>E6</f>
        <v>0.153</v>
      </c>
      <c r="G6" s="112">
        <v>222207</v>
      </c>
      <c r="H6" s="58">
        <f>G6/G17</f>
        <v>0.2877538810585694</v>
      </c>
      <c r="I6" s="56">
        <f>ROUND(H6,3)</f>
        <v>0.288</v>
      </c>
      <c r="J6" s="59">
        <f>I6</f>
        <v>0.288</v>
      </c>
    </row>
    <row r="7" spans="1:10" s="41" customFormat="1" ht="18" customHeight="1">
      <c r="A7" s="184"/>
      <c r="B7" s="8" t="s">
        <v>12</v>
      </c>
      <c r="C7" s="111">
        <v>366.4</v>
      </c>
      <c r="D7" s="60">
        <f>C7/C17</f>
        <v>0.09250913350956523</v>
      </c>
      <c r="E7" s="61">
        <f>ROUND(D7,3)</f>
        <v>0.093</v>
      </c>
      <c r="F7" s="62">
        <f>E7</f>
        <v>0.093</v>
      </c>
      <c r="G7" s="113">
        <v>73357</v>
      </c>
      <c r="H7" s="63">
        <f>G7/G17</f>
        <v>0.09499593375912314</v>
      </c>
      <c r="I7" s="61">
        <f>ROUND(H7,3)</f>
        <v>0.095</v>
      </c>
      <c r="J7" s="64">
        <f>I7</f>
        <v>0.095</v>
      </c>
    </row>
    <row r="8" spans="1:10" s="41" customFormat="1" ht="18" customHeight="1">
      <c r="A8" s="184"/>
      <c r="B8" s="8" t="s">
        <v>13</v>
      </c>
      <c r="C8" s="111">
        <v>453.95</v>
      </c>
      <c r="D8" s="60">
        <f>C8/C17</f>
        <v>0.1146138677856636</v>
      </c>
      <c r="E8" s="61">
        <f>ROUND(D8,3)</f>
        <v>0.115</v>
      </c>
      <c r="F8" s="62">
        <f aca="true" t="shared" si="0" ref="F8:F16">E8</f>
        <v>0.115</v>
      </c>
      <c r="G8" s="113">
        <v>126144</v>
      </c>
      <c r="H8" s="63">
        <f>G8/G17</f>
        <v>0.16335410483131577</v>
      </c>
      <c r="I8" s="61">
        <f>ROUND(H8,3)</f>
        <v>0.163</v>
      </c>
      <c r="J8" s="64">
        <f>I8</f>
        <v>0.163</v>
      </c>
    </row>
    <row r="9" spans="1:10" s="41" customFormat="1" ht="18" customHeight="1">
      <c r="A9" s="184"/>
      <c r="B9" s="8" t="s">
        <v>14</v>
      </c>
      <c r="C9" s="111">
        <v>528.07</v>
      </c>
      <c r="D9" s="60">
        <f>C9/C17</f>
        <v>0.1333277787456226</v>
      </c>
      <c r="E9" s="61">
        <f>ROUND(D9,3)</f>
        <v>0.133</v>
      </c>
      <c r="F9" s="62">
        <f t="shared" si="0"/>
        <v>0.133</v>
      </c>
      <c r="G9" s="113">
        <v>126720</v>
      </c>
      <c r="H9" s="63">
        <f>G9/G17</f>
        <v>0.16410001398579666</v>
      </c>
      <c r="I9" s="61">
        <f>ROUND(H9,3)</f>
        <v>0.164</v>
      </c>
      <c r="J9" s="64">
        <f>I9</f>
        <v>0.164</v>
      </c>
    </row>
    <row r="10" spans="1:10" s="41" customFormat="1" ht="18" customHeight="1">
      <c r="A10" s="184"/>
      <c r="B10" s="8" t="s">
        <v>15</v>
      </c>
      <c r="C10" s="111">
        <v>35.7</v>
      </c>
      <c r="D10" s="60">
        <f>C10/C17</f>
        <v>0.009013580966952728</v>
      </c>
      <c r="E10" s="61">
        <f>ROUND(D10,3)</f>
        <v>0.009</v>
      </c>
      <c r="F10" s="62">
        <f>E10</f>
        <v>0.009</v>
      </c>
      <c r="G10" s="113">
        <v>4544</v>
      </c>
      <c r="H10" s="63">
        <f>G10/G17</f>
        <v>0.005884394440904829</v>
      </c>
      <c r="I10" s="61">
        <f>ROUND(H10,3)</f>
        <v>0.006</v>
      </c>
      <c r="J10" s="75">
        <f>I10</f>
        <v>0.006</v>
      </c>
    </row>
    <row r="11" spans="1:10" s="41" customFormat="1" ht="18" customHeight="1">
      <c r="A11" s="185"/>
      <c r="B11" s="76" t="s">
        <v>16</v>
      </c>
      <c r="C11" s="77">
        <f>SUM(C6:C10)</f>
        <v>1989.7100000000003</v>
      </c>
      <c r="D11" s="78">
        <f>C11/C17</f>
        <v>0.5023644869959527</v>
      </c>
      <c r="E11" s="61">
        <f>SUM(E6:E10)</f>
        <v>0.503</v>
      </c>
      <c r="F11" s="79">
        <f>SUM(F6:F10)</f>
        <v>0.503</v>
      </c>
      <c r="G11" s="80">
        <f>SUM(G6:G10)</f>
        <v>552972</v>
      </c>
      <c r="H11" s="81">
        <f>G11/G17</f>
        <v>0.7160883280757098</v>
      </c>
      <c r="I11" s="10">
        <f>SUM(I6:I10)</f>
        <v>0.7160000000000001</v>
      </c>
      <c r="J11" s="82">
        <f>SUM(J6:J10)</f>
        <v>0.7160000000000001</v>
      </c>
    </row>
    <row r="12" spans="1:10" s="41" customFormat="1" ht="18" customHeight="1">
      <c r="A12" s="183" t="s">
        <v>1</v>
      </c>
      <c r="B12" s="54" t="s">
        <v>17</v>
      </c>
      <c r="C12" s="110">
        <v>49.24</v>
      </c>
      <c r="D12" s="55">
        <f>C12/C17</f>
        <v>0.012432177221645722</v>
      </c>
      <c r="E12" s="56">
        <f>ROUND(D12,3)</f>
        <v>0.012</v>
      </c>
      <c r="F12" s="62">
        <f t="shared" si="0"/>
        <v>0.012</v>
      </c>
      <c r="G12" s="112">
        <v>3511</v>
      </c>
      <c r="H12" s="58">
        <f>G12/G17</f>
        <v>0.0045466788912889205</v>
      </c>
      <c r="I12" s="56">
        <f>ROUND(H12,3)</f>
        <v>0.005</v>
      </c>
      <c r="J12" s="59">
        <f>I12</f>
        <v>0.005</v>
      </c>
    </row>
    <row r="13" spans="1:10" s="41" customFormat="1" ht="18" customHeight="1">
      <c r="A13" s="186"/>
      <c r="B13" s="8" t="s">
        <v>18</v>
      </c>
      <c r="C13" s="111">
        <v>1696.08</v>
      </c>
      <c r="D13" s="60">
        <f>C13/C17</f>
        <v>0.4282284147459154</v>
      </c>
      <c r="E13" s="61">
        <f>ROUND(D13,3)</f>
        <v>0.428</v>
      </c>
      <c r="F13" s="62">
        <f t="shared" si="0"/>
        <v>0.428</v>
      </c>
      <c r="G13" s="113">
        <v>215729</v>
      </c>
      <c r="H13" s="63">
        <f>G13/G17</f>
        <v>0.2793649930330013</v>
      </c>
      <c r="I13" s="61">
        <f>ROUND(H13,3)</f>
        <v>0.279</v>
      </c>
      <c r="J13" s="75">
        <f>I13</f>
        <v>0.279</v>
      </c>
    </row>
    <row r="14" spans="1:10" s="41" customFormat="1" ht="18" customHeight="1">
      <c r="A14" s="164"/>
      <c r="B14" s="76" t="s">
        <v>16</v>
      </c>
      <c r="C14" s="77">
        <f>SUM(C12:C13)</f>
        <v>1745.32</v>
      </c>
      <c r="D14" s="78">
        <f>C14/C17</f>
        <v>0.44066059196756113</v>
      </c>
      <c r="E14" s="10">
        <f>SUM(E12:E13)</f>
        <v>0.44</v>
      </c>
      <c r="F14" s="62">
        <f>F12+F13</f>
        <v>0.44</v>
      </c>
      <c r="G14" s="80">
        <f>G12+G13</f>
        <v>219240</v>
      </c>
      <c r="H14" s="81">
        <f>H12+H13</f>
        <v>0.2839116719242902</v>
      </c>
      <c r="I14" s="10">
        <f>SUM(I12:I13)</f>
        <v>0.28400000000000003</v>
      </c>
      <c r="J14" s="82">
        <f>SUM(J12:J13)</f>
        <v>0.28400000000000003</v>
      </c>
    </row>
    <row r="15" spans="1:10" s="41" customFormat="1" ht="18" customHeight="1">
      <c r="A15" s="187" t="s">
        <v>19</v>
      </c>
      <c r="B15" s="188"/>
      <c r="C15" s="114">
        <v>7.78</v>
      </c>
      <c r="D15" s="78">
        <f>C15/C17</f>
        <v>0.0019643041995207906</v>
      </c>
      <c r="E15" s="10">
        <f>ROUND(D15,3)</f>
        <v>0.002</v>
      </c>
      <c r="F15" s="11">
        <f t="shared" si="0"/>
        <v>0.002</v>
      </c>
      <c r="G15" s="115">
        <v>0</v>
      </c>
      <c r="H15" s="81">
        <f>G15/G17</f>
        <v>0</v>
      </c>
      <c r="I15" s="10">
        <f>ROUND(H15,3)</f>
        <v>0</v>
      </c>
      <c r="J15" s="82">
        <v>0</v>
      </c>
    </row>
    <row r="16" spans="1:10" s="41" customFormat="1" ht="18" customHeight="1">
      <c r="A16" s="187" t="s">
        <v>20</v>
      </c>
      <c r="B16" s="188"/>
      <c r="C16" s="114">
        <v>217.88</v>
      </c>
      <c r="D16" s="78">
        <f>C16/C17</f>
        <v>0.055010616836965266</v>
      </c>
      <c r="E16" s="10">
        <f>ROUND(D16,3)</f>
        <v>0.055</v>
      </c>
      <c r="F16" s="11">
        <f t="shared" si="0"/>
        <v>0.055</v>
      </c>
      <c r="G16" s="115">
        <v>0</v>
      </c>
      <c r="H16" s="81">
        <f>G16/G17</f>
        <v>0</v>
      </c>
      <c r="I16" s="10">
        <f>ROUND(H16,3)</f>
        <v>0</v>
      </c>
      <c r="J16" s="82">
        <v>0</v>
      </c>
    </row>
    <row r="17" spans="1:10" s="41" customFormat="1" ht="18" customHeight="1" thickBot="1">
      <c r="A17" s="174" t="s">
        <v>21</v>
      </c>
      <c r="B17" s="172"/>
      <c r="C17" s="87">
        <f>C11+C14+C15+C16</f>
        <v>3960.6900000000005</v>
      </c>
      <c r="D17" s="88"/>
      <c r="E17" s="89">
        <f>E11+E14+E15+E16</f>
        <v>1</v>
      </c>
      <c r="F17" s="90">
        <f>F11+F14+F15+F16</f>
        <v>1</v>
      </c>
      <c r="G17" s="91">
        <f>G11+G14+G15+G16</f>
        <v>772212</v>
      </c>
      <c r="H17" s="92"/>
      <c r="I17" s="89">
        <f>I11+I14+I15+I16</f>
        <v>1</v>
      </c>
      <c r="J17" s="93">
        <f>J11+J14+J15+J16</f>
        <v>1</v>
      </c>
    </row>
    <row r="19" spans="1:7" ht="18" customHeight="1">
      <c r="A19" s="3"/>
      <c r="C19" s="4"/>
      <c r="E19" s="9"/>
      <c r="G19" s="6"/>
    </row>
  </sheetData>
  <sheetProtection/>
  <mergeCells count="8">
    <mergeCell ref="A17:B17"/>
    <mergeCell ref="C3:F3"/>
    <mergeCell ref="G3:J3"/>
    <mergeCell ref="A3:B5"/>
    <mergeCell ref="A6:A11"/>
    <mergeCell ref="A12:A14"/>
    <mergeCell ref="A15:B15"/>
    <mergeCell ref="A16:B1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&amp;R&amp;"ＪＳ明朝,標準"&amp;6&amp;F*&amp;A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izm-k</cp:lastModifiedBy>
  <cp:lastPrinted>2010-12-20T09:20:15Z</cp:lastPrinted>
  <dcterms:created xsi:type="dcterms:W3CDTF">1997-01-08T22:48:59Z</dcterms:created>
  <dcterms:modified xsi:type="dcterms:W3CDTF">2010-12-20T09:21:13Z</dcterms:modified>
  <cp:category/>
  <cp:version/>
  <cp:contentType/>
  <cp:contentStatus/>
</cp:coreProperties>
</file>