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tabRatio="921" activeTab="0"/>
  </bookViews>
  <sheets>
    <sheet name="高(8)卒業後状況" sheetId="1" r:id="rId1"/>
  </sheets>
  <definedNames>
    <definedName name="_xlnm.Print_Area" localSheetId="0">'高(8)卒業後状況'!$B$1:$V$21</definedName>
    <definedName name="Z_4362D68E_B364_4F30_81B1_C48B54499618_.wvu.Rows" localSheetId="0" hidden="1">'高(8)卒業後状況'!#REF!</definedName>
    <definedName name="Z_C766263C_F444_4195_B901_C9353B0A3BEA_.wvu.Rows" localSheetId="0" hidden="1">'高(8)卒業後状況'!#REF!</definedName>
  </definedNames>
  <calcPr fullCalcOnLoad="1"/>
</workbook>
</file>

<file path=xl/sharedStrings.xml><?xml version="1.0" encoding="utf-8"?>
<sst xmlns="http://schemas.openxmlformats.org/spreadsheetml/2006/main" count="63" uniqueCount="40">
  <si>
    <t>年度</t>
  </si>
  <si>
    <t>計</t>
  </si>
  <si>
    <t>私立</t>
  </si>
  <si>
    <t>公立</t>
  </si>
  <si>
    <t>12年度</t>
  </si>
  <si>
    <t>13年度</t>
  </si>
  <si>
    <t>区分</t>
  </si>
  <si>
    <t>その他</t>
  </si>
  <si>
    <t>－</t>
  </si>
  <si>
    <t>合計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</si>
  <si>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</si>
  <si>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</si>
  <si>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</si>
  <si>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</si>
  <si>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</si>
  <si>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</si>
  <si>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</si>
  <si>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総数</t>
  </si>
  <si>
    <t>うち進　　　学者数</t>
  </si>
  <si>
    <t>卒業者　　　総数</t>
  </si>
  <si>
    <t>大学</t>
  </si>
  <si>
    <t>短期　　　　大学</t>
  </si>
  <si>
    <t>進学率</t>
  </si>
  <si>
    <t>進学率　</t>
  </si>
  <si>
    <t>14年度</t>
  </si>
  <si>
    <t>15年度</t>
  </si>
  <si>
    <t>－</t>
  </si>
  <si>
    <t>16年度</t>
  </si>
  <si>
    <t>17年度</t>
  </si>
  <si>
    <t>18年度</t>
  </si>
  <si>
    <t>（８）高等学校（全日制）卒業後の状況</t>
  </si>
  <si>
    <t>19年度</t>
  </si>
  <si>
    <t>20年度</t>
  </si>
  <si>
    <t>　　　　２　専修学校各種学校等入学者には、公共職業能力開発施設等入学者を含む。</t>
  </si>
  <si>
    <t>　　　　３　就職者には、一時的な仕事に就いたものも含む。</t>
  </si>
  <si>
    <t>（注）　１　私立の進学者欄のその他は、大学等の別科・高等学校の専攻科・大学等の通信教育部です。</t>
  </si>
  <si>
    <t>21年度</t>
  </si>
  <si>
    <t>出典：「ぐんまの学校統計」第８８表</t>
  </si>
  <si>
    <t>22年度</t>
  </si>
  <si>
    <t>23年度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</si>
</sst>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11" xfId="0" applyNumberFormat="1" applyBorder="1" applyAlignment="1">
      <alignment vertical="center"/>
    </xf>
    <xf numFmtId="194" fontId="0" fillId="0" borderId="12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4" fontId="0" fillId="0" borderId="11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92" fontId="0" fillId="0" borderId="13" xfId="0" applyNumberFormat="1" applyBorder="1" applyAlignment="1">
      <alignment horizontal="right" vertical="center"/>
    </xf>
    <xf numFmtId="192" fontId="0" fillId="0" borderId="13" xfId="0" applyNumberFormat="1" applyBorder="1" applyAlignment="1" quotePrefix="1">
      <alignment horizontal="right" vertical="center"/>
    </xf>
    <xf numFmtId="0" fontId="0" fillId="0" borderId="15" xfId="0" applyBorder="1" applyAlignment="1">
      <alignment vertical="center"/>
    </xf>
    <xf numFmtId="192" fontId="0" fillId="0" borderId="1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4" fontId="0" fillId="0" borderId="1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4" fontId="0" fillId="0" borderId="17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9" xfId="0" applyNumberFormat="1" applyBorder="1" applyAlignment="1">
      <alignment horizontal="right" vertical="center"/>
    </xf>
    <xf numFmtId="194" fontId="0" fillId="0" borderId="20" xfId="0" applyNumberFormat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4" fontId="0" fillId="0" borderId="12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vertical="center"/>
    </xf>
    <xf numFmtId="194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horizontal="right" vertical="center"/>
    </xf>
    <xf numFmtId="194" fontId="0" fillId="0" borderId="14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right" vertical="center"/>
    </xf>
    <xf numFmtId="0" fontId="0" fillId="34" borderId="19" xfId="0" applyFill="1" applyBorder="1" applyAlignment="1">
      <alignment horizontal="distributed" vertical="center"/>
    </xf>
    <xf numFmtId="0" fontId="0" fillId="33" borderId="22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3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 wrapText="1"/>
    </xf>
    <xf numFmtId="0" fontId="0" fillId="33" borderId="25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34" borderId="2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9" xfId="0" applyNumberFormat="1" applyBorder="1" applyAlignment="1">
      <alignment horizontal="right" vertical="center"/>
    </xf>
    <xf numFmtId="192" fontId="0" fillId="0" borderId="12" xfId="0" applyNumberFormat="1" applyFill="1" applyBorder="1" applyAlignment="1">
      <alignment vertical="center"/>
    </xf>
    <xf numFmtId="192" fontId="0" fillId="0" borderId="29" xfId="0" applyNumberForma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distributed"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194" fontId="0" fillId="0" borderId="12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192" fontId="0" fillId="0" borderId="12" xfId="0" applyNumberFormat="1" applyFont="1" applyFill="1" applyBorder="1" applyAlignment="1">
      <alignment vertical="center"/>
    </xf>
    <xf numFmtId="192" fontId="0" fillId="0" borderId="29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/>
    </xf>
    <xf numFmtId="194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0" fontId="0" fillId="33" borderId="32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762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0" customWidth="1"/>
    <col min="3" max="12" width="8.25390625" style="0" customWidth="1"/>
    <col min="13" max="13" width="7.625" style="0" customWidth="1"/>
    <col min="14" max="14" width="7.75390625" style="0" customWidth="1"/>
    <col min="15" max="15" width="7.25390625" style="0" customWidth="1"/>
    <col min="16" max="16" width="7.75390625" style="0" customWidth="1"/>
    <col min="17" max="17" width="8.25390625" style="0" customWidth="1"/>
    <col min="18" max="18" width="7.50390625" style="0" customWidth="1"/>
    <col min="19" max="19" width="8.25390625" style="0" customWidth="1"/>
    <col min="20" max="20" width="7.625" style="0" customWidth="1"/>
    <col min="21" max="21" width="7.25390625" style="0" customWidth="1"/>
    <col min="22" max="22" width="8.25390625" style="0" customWidth="1"/>
  </cols>
  <sheetData>
    <row r="1" spans="2:5" ht="18.75">
      <c r="B1" s="1" t="s">
        <v>30</v>
      </c>
      <c r="C1" s="2"/>
      <c r="D1" s="2"/>
      <c r="E1" s="2"/>
    </row>
    <row r="3" spans="2:22" s="3" customFormat="1" ht="33.75" customHeight="1">
      <c r="B3" s="34" t="s">
        <v>6</v>
      </c>
      <c r="C3" s="62" t="s">
        <v>9</v>
      </c>
      <c r="D3" s="63"/>
      <c r="E3" s="63"/>
      <c r="F3" s="62" t="s">
        <v>2</v>
      </c>
      <c r="G3" s="63"/>
      <c r="H3" s="63"/>
      <c r="I3" s="63"/>
      <c r="J3" s="63"/>
      <c r="K3" s="63"/>
      <c r="L3" s="63"/>
      <c r="M3" s="63"/>
      <c r="N3" s="63"/>
      <c r="O3" s="67"/>
      <c r="P3" s="62" t="s">
        <v>3</v>
      </c>
      <c r="Q3" s="63"/>
      <c r="R3" s="63"/>
      <c r="S3" s="63"/>
      <c r="T3" s="63"/>
      <c r="U3" s="63"/>
      <c r="V3" s="67"/>
    </row>
    <row r="4" spans="2:22" s="3" customFormat="1" ht="33.75" customHeight="1">
      <c r="B4" s="36"/>
      <c r="C4" s="64" t="s">
        <v>10</v>
      </c>
      <c r="D4" s="65"/>
      <c r="E4" s="65"/>
      <c r="F4" s="32" t="s">
        <v>2</v>
      </c>
      <c r="G4" s="64" t="s">
        <v>11</v>
      </c>
      <c r="H4" s="65"/>
      <c r="I4" s="65"/>
      <c r="J4" s="65"/>
      <c r="K4" s="66"/>
      <c r="L4" s="68" t="s">
        <v>12</v>
      </c>
      <c r="M4" s="70" t="s">
        <v>13</v>
      </c>
      <c r="N4" s="70" t="s">
        <v>14</v>
      </c>
      <c r="O4" s="70" t="s">
        <v>15</v>
      </c>
      <c r="P4" s="68" t="s">
        <v>16</v>
      </c>
      <c r="Q4" s="64" t="s">
        <v>11</v>
      </c>
      <c r="R4" s="66"/>
      <c r="S4" s="68" t="s">
        <v>12</v>
      </c>
      <c r="T4" s="70" t="s">
        <v>13</v>
      </c>
      <c r="U4" s="70" t="s">
        <v>14</v>
      </c>
      <c r="V4" s="70" t="s">
        <v>15</v>
      </c>
    </row>
    <row r="5" spans="2:22" s="3" customFormat="1" ht="33.75" customHeight="1">
      <c r="B5" s="37" t="s">
        <v>0</v>
      </c>
      <c r="C5" s="38" t="s">
        <v>17</v>
      </c>
      <c r="D5" s="39" t="s">
        <v>18</v>
      </c>
      <c r="E5" s="40" t="s">
        <v>22</v>
      </c>
      <c r="F5" s="33" t="s">
        <v>19</v>
      </c>
      <c r="G5" s="41" t="s">
        <v>1</v>
      </c>
      <c r="H5" s="39" t="s">
        <v>22</v>
      </c>
      <c r="I5" s="39" t="s">
        <v>20</v>
      </c>
      <c r="J5" s="39" t="s">
        <v>21</v>
      </c>
      <c r="K5" s="42" t="s">
        <v>7</v>
      </c>
      <c r="L5" s="69"/>
      <c r="M5" s="71"/>
      <c r="N5" s="71"/>
      <c r="O5" s="71"/>
      <c r="P5" s="69"/>
      <c r="Q5" s="41"/>
      <c r="R5" s="42" t="s">
        <v>23</v>
      </c>
      <c r="S5" s="69"/>
      <c r="T5" s="71"/>
      <c r="U5" s="71"/>
      <c r="V5" s="71"/>
    </row>
    <row r="6" spans="2:22" s="3" customFormat="1" ht="33.75" customHeight="1" hidden="1">
      <c r="B6" s="44" t="s">
        <v>4</v>
      </c>
      <c r="C6" s="5">
        <f aca="true" t="shared" si="0" ref="C6:C13">SUM(F6,P6)</f>
        <v>21315</v>
      </c>
      <c r="D6" s="6">
        <f aca="true" t="shared" si="1" ref="D6:D13">SUM(G6,Q6)</f>
        <v>9312</v>
      </c>
      <c r="E6" s="7">
        <f aca="true" t="shared" si="2" ref="E6:E15">+ROUND(D6/C6,3)</f>
        <v>0.437</v>
      </c>
      <c r="F6" s="8">
        <f aca="true" t="shared" si="3" ref="F6:F15">SUM(G6,L6:O6)</f>
        <v>5017</v>
      </c>
      <c r="G6" s="5">
        <f aca="true" t="shared" si="4" ref="G6:G14">SUM(I6:K6)</f>
        <v>2351</v>
      </c>
      <c r="H6" s="9">
        <f aca="true" t="shared" si="5" ref="H6:H15">+ROUND(G6/F6,3)</f>
        <v>0.469</v>
      </c>
      <c r="I6" s="6">
        <v>1478</v>
      </c>
      <c r="J6" s="6">
        <v>866</v>
      </c>
      <c r="K6" s="10">
        <v>7</v>
      </c>
      <c r="L6" s="8">
        <v>1533</v>
      </c>
      <c r="M6" s="8">
        <v>734</v>
      </c>
      <c r="N6" s="8">
        <v>399</v>
      </c>
      <c r="O6" s="13" t="s">
        <v>8</v>
      </c>
      <c r="P6" s="8">
        <f aca="true" t="shared" si="6" ref="P6:P15">SUM(Q6,S6:V6)</f>
        <v>16298</v>
      </c>
      <c r="Q6" s="5">
        <f>3655+3306</f>
        <v>6961</v>
      </c>
      <c r="R6" s="11">
        <f aca="true" t="shared" si="7" ref="R6:R15">+ROUND(Q6/P6,3)</f>
        <v>0.427</v>
      </c>
      <c r="S6" s="8">
        <f>1576+1754+810+585+189+66</f>
        <v>4980</v>
      </c>
      <c r="T6" s="8">
        <f>1957+1304</f>
        <v>3261</v>
      </c>
      <c r="U6" s="8">
        <f>529+566</f>
        <v>1095</v>
      </c>
      <c r="V6" s="8">
        <v>1</v>
      </c>
    </row>
    <row r="7" spans="1:256" s="14" customFormat="1" ht="33.75" customHeight="1" hidden="1" thickBot="1">
      <c r="A7" s="46"/>
      <c r="B7" s="35" t="s">
        <v>5</v>
      </c>
      <c r="C7" s="15">
        <f t="shared" si="0"/>
        <v>21298</v>
      </c>
      <c r="D7" s="16">
        <f t="shared" si="1"/>
        <v>9224</v>
      </c>
      <c r="E7" s="17">
        <f t="shared" si="2"/>
        <v>0.433</v>
      </c>
      <c r="F7" s="18">
        <f t="shared" si="3"/>
        <v>4930</v>
      </c>
      <c r="G7" s="15">
        <f t="shared" si="4"/>
        <v>2162</v>
      </c>
      <c r="H7" s="19">
        <f t="shared" si="5"/>
        <v>0.439</v>
      </c>
      <c r="I7" s="16">
        <v>1450</v>
      </c>
      <c r="J7" s="16">
        <v>700</v>
      </c>
      <c r="K7" s="20">
        <v>12</v>
      </c>
      <c r="L7" s="18">
        <v>1524</v>
      </c>
      <c r="M7" s="18">
        <v>731</v>
      </c>
      <c r="N7" s="18">
        <v>513</v>
      </c>
      <c r="O7" s="21" t="s">
        <v>8</v>
      </c>
      <c r="P7" s="18">
        <f t="shared" si="6"/>
        <v>16368</v>
      </c>
      <c r="Q7" s="15">
        <v>7062</v>
      </c>
      <c r="R7" s="22">
        <f t="shared" si="7"/>
        <v>0.431</v>
      </c>
      <c r="S7" s="18">
        <v>4768</v>
      </c>
      <c r="T7" s="18">
        <v>3354</v>
      </c>
      <c r="U7" s="18">
        <v>1184</v>
      </c>
      <c r="V7" s="21" t="s">
        <v>8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2:22" s="3" customFormat="1" ht="33.75" customHeight="1">
      <c r="B8" s="35" t="s">
        <v>24</v>
      </c>
      <c r="C8" s="15">
        <f t="shared" si="0"/>
        <v>21246</v>
      </c>
      <c r="D8" s="16">
        <f t="shared" si="1"/>
        <v>9273</v>
      </c>
      <c r="E8" s="17">
        <f t="shared" si="2"/>
        <v>0.436</v>
      </c>
      <c r="F8" s="18">
        <f t="shared" si="3"/>
        <v>4803</v>
      </c>
      <c r="G8" s="15">
        <f t="shared" si="4"/>
        <v>2195</v>
      </c>
      <c r="H8" s="19">
        <f t="shared" si="5"/>
        <v>0.457</v>
      </c>
      <c r="I8" s="16">
        <v>1507</v>
      </c>
      <c r="J8" s="16">
        <v>683</v>
      </c>
      <c r="K8" s="20">
        <v>5</v>
      </c>
      <c r="L8" s="18">
        <v>1532</v>
      </c>
      <c r="M8" s="18">
        <v>574</v>
      </c>
      <c r="N8" s="18">
        <v>502</v>
      </c>
      <c r="O8" s="21" t="s">
        <v>8</v>
      </c>
      <c r="P8" s="18">
        <f t="shared" si="6"/>
        <v>16443</v>
      </c>
      <c r="Q8" s="15">
        <v>7078</v>
      </c>
      <c r="R8" s="22">
        <f t="shared" si="7"/>
        <v>0.43</v>
      </c>
      <c r="S8" s="18">
        <v>5254</v>
      </c>
      <c r="T8" s="18">
        <v>2952</v>
      </c>
      <c r="U8" s="18">
        <v>1152</v>
      </c>
      <c r="V8" s="21">
        <v>7</v>
      </c>
    </row>
    <row r="9" spans="2:22" s="3" customFormat="1" ht="33.75" customHeight="1">
      <c r="B9" s="43" t="s">
        <v>25</v>
      </c>
      <c r="C9" s="23">
        <f t="shared" si="0"/>
        <v>20689</v>
      </c>
      <c r="D9" s="24">
        <f t="shared" si="1"/>
        <v>9088</v>
      </c>
      <c r="E9" s="25">
        <f t="shared" si="2"/>
        <v>0.439</v>
      </c>
      <c r="F9" s="26">
        <f t="shared" si="3"/>
        <v>4800</v>
      </c>
      <c r="G9" s="23">
        <f t="shared" si="4"/>
        <v>2234</v>
      </c>
      <c r="H9" s="27">
        <f t="shared" si="5"/>
        <v>0.465</v>
      </c>
      <c r="I9" s="24">
        <v>1559</v>
      </c>
      <c r="J9" s="24">
        <v>668</v>
      </c>
      <c r="K9" s="28">
        <v>7</v>
      </c>
      <c r="L9" s="26">
        <v>1655</v>
      </c>
      <c r="M9" s="26">
        <v>530</v>
      </c>
      <c r="N9" s="26">
        <v>379</v>
      </c>
      <c r="O9" s="29">
        <v>2</v>
      </c>
      <c r="P9" s="26">
        <f t="shared" si="6"/>
        <v>15889</v>
      </c>
      <c r="Q9" s="23">
        <v>6854</v>
      </c>
      <c r="R9" s="30">
        <f t="shared" si="7"/>
        <v>0.431</v>
      </c>
      <c r="S9" s="26">
        <v>5268</v>
      </c>
      <c r="T9" s="26">
        <v>2682</v>
      </c>
      <c r="U9" s="26">
        <v>1085</v>
      </c>
      <c r="V9" s="29" t="s">
        <v>26</v>
      </c>
    </row>
    <row r="10" spans="2:22" s="4" customFormat="1" ht="33.75" customHeight="1">
      <c r="B10" s="43" t="s">
        <v>27</v>
      </c>
      <c r="C10" s="23">
        <f t="shared" si="0"/>
        <v>19845</v>
      </c>
      <c r="D10" s="24">
        <f t="shared" si="1"/>
        <v>8799</v>
      </c>
      <c r="E10" s="25">
        <f t="shared" si="2"/>
        <v>0.443</v>
      </c>
      <c r="F10" s="26">
        <f t="shared" si="3"/>
        <v>4614</v>
      </c>
      <c r="G10" s="23">
        <f t="shared" si="4"/>
        <v>2222</v>
      </c>
      <c r="H10" s="27">
        <f t="shared" si="5"/>
        <v>0.482</v>
      </c>
      <c r="I10" s="24">
        <f>880+678</f>
        <v>1558</v>
      </c>
      <c r="J10" s="24">
        <f>74+585</f>
        <v>659</v>
      </c>
      <c r="K10" s="28">
        <v>5</v>
      </c>
      <c r="L10" s="26">
        <f>418+697+224+115+38+7</f>
        <v>1499</v>
      </c>
      <c r="M10" s="26">
        <f>283+235+4+25</f>
        <v>547</v>
      </c>
      <c r="N10" s="26">
        <f>109+234</f>
        <v>343</v>
      </c>
      <c r="O10" s="29">
        <v>3</v>
      </c>
      <c r="P10" s="26">
        <f t="shared" si="6"/>
        <v>15231</v>
      </c>
      <c r="Q10" s="23">
        <f>3420+3157</f>
        <v>6577</v>
      </c>
      <c r="R10" s="30">
        <f t="shared" si="7"/>
        <v>0.432</v>
      </c>
      <c r="S10" s="26">
        <f>1612+1918+794+399+160+17</f>
        <v>4900</v>
      </c>
      <c r="T10" s="26">
        <f>1639+1072+55+78</f>
        <v>2844</v>
      </c>
      <c r="U10" s="26">
        <f>425+483</f>
        <v>908</v>
      </c>
      <c r="V10" s="29">
        <v>2</v>
      </c>
    </row>
    <row r="11" spans="2:22" s="4" customFormat="1" ht="33.75" customHeight="1">
      <c r="B11" s="43" t="s">
        <v>28</v>
      </c>
      <c r="C11" s="23">
        <f t="shared" si="0"/>
        <v>19123</v>
      </c>
      <c r="D11" s="24">
        <f t="shared" si="1"/>
        <v>8968</v>
      </c>
      <c r="E11" s="25">
        <f t="shared" si="2"/>
        <v>0.469</v>
      </c>
      <c r="F11" s="26">
        <f t="shared" si="3"/>
        <v>4488</v>
      </c>
      <c r="G11" s="23">
        <f t="shared" si="4"/>
        <v>2251</v>
      </c>
      <c r="H11" s="27">
        <f t="shared" si="5"/>
        <v>0.502</v>
      </c>
      <c r="I11" s="24">
        <f>896+748</f>
        <v>1644</v>
      </c>
      <c r="J11" s="24">
        <f>56+539</f>
        <v>595</v>
      </c>
      <c r="K11" s="28">
        <f>2+10</f>
        <v>12</v>
      </c>
      <c r="L11" s="26">
        <f>380+728+202+118+15+5</f>
        <v>1448</v>
      </c>
      <c r="M11" s="26">
        <f>240+233+15</f>
        <v>488</v>
      </c>
      <c r="N11" s="26">
        <f>108+193</f>
        <v>301</v>
      </c>
      <c r="O11" s="13" t="s">
        <v>8</v>
      </c>
      <c r="P11" s="26">
        <f t="shared" si="6"/>
        <v>14635</v>
      </c>
      <c r="Q11" s="23">
        <f>3382+2406+111+810+2+4+2</f>
        <v>6717</v>
      </c>
      <c r="R11" s="30">
        <f t="shared" si="7"/>
        <v>0.459</v>
      </c>
      <c r="S11" s="26">
        <f>1560+1854+599+292+144+9</f>
        <v>4458</v>
      </c>
      <c r="T11" s="26">
        <f>1628+992+49+79</f>
        <v>2748</v>
      </c>
      <c r="U11" s="26">
        <f>275+437</f>
        <v>712</v>
      </c>
      <c r="V11" s="29" t="s">
        <v>26</v>
      </c>
    </row>
    <row r="12" spans="2:22" s="4" customFormat="1" ht="33.75" customHeight="1">
      <c r="B12" s="43" t="s">
        <v>29</v>
      </c>
      <c r="C12" s="23">
        <f t="shared" si="0"/>
        <v>18818</v>
      </c>
      <c r="D12" s="24">
        <f t="shared" si="1"/>
        <v>9079</v>
      </c>
      <c r="E12" s="25">
        <f t="shared" si="2"/>
        <v>0.482</v>
      </c>
      <c r="F12" s="26">
        <f t="shared" si="3"/>
        <v>4485</v>
      </c>
      <c r="G12" s="23">
        <f t="shared" si="4"/>
        <v>2302</v>
      </c>
      <c r="H12" s="27">
        <f t="shared" si="5"/>
        <v>0.513</v>
      </c>
      <c r="I12" s="24">
        <f>1002+803</f>
        <v>1805</v>
      </c>
      <c r="J12" s="24">
        <f>47+444</f>
        <v>491</v>
      </c>
      <c r="K12" s="28">
        <f>3+3</f>
        <v>6</v>
      </c>
      <c r="L12" s="26">
        <f>424+651+131+98+8</f>
        <v>1312</v>
      </c>
      <c r="M12" s="26">
        <f>240+254+12</f>
        <v>506</v>
      </c>
      <c r="N12" s="26">
        <f>167+198</f>
        <v>365</v>
      </c>
      <c r="O12" s="21" t="s">
        <v>8</v>
      </c>
      <c r="P12" s="26">
        <f t="shared" si="6"/>
        <v>14333</v>
      </c>
      <c r="Q12" s="23">
        <f>3521+2419+97+738+2</f>
        <v>6777</v>
      </c>
      <c r="R12" s="30">
        <f t="shared" si="7"/>
        <v>0.473</v>
      </c>
      <c r="S12" s="26">
        <f>1351+1822+596+270+93+17</f>
        <v>4149</v>
      </c>
      <c r="T12" s="26">
        <f>1667+1014+70+127</f>
        <v>2878</v>
      </c>
      <c r="U12" s="26">
        <f>212+317</f>
        <v>529</v>
      </c>
      <c r="V12" s="29" t="s">
        <v>26</v>
      </c>
    </row>
    <row r="13" spans="2:22" s="4" customFormat="1" ht="33.75" customHeight="1">
      <c r="B13" s="43" t="s">
        <v>31</v>
      </c>
      <c r="C13" s="23">
        <f t="shared" si="0"/>
        <v>18663</v>
      </c>
      <c r="D13" s="24">
        <f t="shared" si="1"/>
        <v>9435</v>
      </c>
      <c r="E13" s="25">
        <f t="shared" si="2"/>
        <v>0.506</v>
      </c>
      <c r="F13" s="26">
        <f t="shared" si="3"/>
        <v>4417</v>
      </c>
      <c r="G13" s="23">
        <f t="shared" si="4"/>
        <v>2432</v>
      </c>
      <c r="H13" s="27">
        <f t="shared" si="5"/>
        <v>0.551</v>
      </c>
      <c r="I13" s="24">
        <f>1030+895</f>
        <v>1925</v>
      </c>
      <c r="J13" s="24">
        <f>41+464</f>
        <v>505</v>
      </c>
      <c r="K13" s="28">
        <v>2</v>
      </c>
      <c r="L13" s="26">
        <f>939+277+22</f>
        <v>1238</v>
      </c>
      <c r="M13" s="26">
        <f>501+4</f>
        <v>505</v>
      </c>
      <c r="N13" s="26">
        <v>242</v>
      </c>
      <c r="O13" s="21" t="s">
        <v>8</v>
      </c>
      <c r="P13" s="26">
        <f t="shared" si="6"/>
        <v>14246</v>
      </c>
      <c r="Q13" s="23">
        <v>7003</v>
      </c>
      <c r="R13" s="30">
        <f t="shared" si="7"/>
        <v>0.492</v>
      </c>
      <c r="S13" s="26">
        <f>2990+738+90</f>
        <v>3818</v>
      </c>
      <c r="T13" s="26">
        <f>2752+189</f>
        <v>2941</v>
      </c>
      <c r="U13" s="26">
        <v>484</v>
      </c>
      <c r="V13" s="29" t="s">
        <v>26</v>
      </c>
    </row>
    <row r="14" spans="2:22" s="4" customFormat="1" ht="33.75" customHeight="1">
      <c r="B14" s="43" t="s">
        <v>32</v>
      </c>
      <c r="C14" s="5">
        <f aca="true" t="shared" si="8" ref="C14:D16">SUM(F14,P14)</f>
        <v>17532</v>
      </c>
      <c r="D14" s="6">
        <f t="shared" si="8"/>
        <v>9280</v>
      </c>
      <c r="E14" s="7">
        <f t="shared" si="2"/>
        <v>0.529</v>
      </c>
      <c r="F14" s="8">
        <f t="shared" si="3"/>
        <v>3801</v>
      </c>
      <c r="G14" s="5">
        <f t="shared" si="4"/>
        <v>2314</v>
      </c>
      <c r="H14" s="9">
        <f t="shared" si="5"/>
        <v>0.609</v>
      </c>
      <c r="I14" s="6">
        <v>1861</v>
      </c>
      <c r="J14" s="6">
        <v>388</v>
      </c>
      <c r="K14" s="10">
        <v>65</v>
      </c>
      <c r="L14" s="8">
        <v>898</v>
      </c>
      <c r="M14" s="8">
        <v>421</v>
      </c>
      <c r="N14" s="8">
        <v>168</v>
      </c>
      <c r="O14" s="12" t="s">
        <v>8</v>
      </c>
      <c r="P14" s="8">
        <f t="shared" si="6"/>
        <v>13731</v>
      </c>
      <c r="Q14" s="5">
        <v>6966</v>
      </c>
      <c r="R14" s="11">
        <f t="shared" si="7"/>
        <v>0.507</v>
      </c>
      <c r="S14" s="8">
        <v>3540</v>
      </c>
      <c r="T14" s="8">
        <v>2803</v>
      </c>
      <c r="U14" s="8">
        <v>420</v>
      </c>
      <c r="V14" s="8">
        <v>2</v>
      </c>
    </row>
    <row r="15" spans="2:22" s="3" customFormat="1" ht="33.75" customHeight="1">
      <c r="B15" s="43" t="s">
        <v>36</v>
      </c>
      <c r="C15" s="5">
        <f t="shared" si="8"/>
        <v>17018</v>
      </c>
      <c r="D15" s="6">
        <f t="shared" si="8"/>
        <v>9175</v>
      </c>
      <c r="E15" s="7">
        <f t="shared" si="2"/>
        <v>0.539</v>
      </c>
      <c r="F15" s="8">
        <f t="shared" si="3"/>
        <v>3709</v>
      </c>
      <c r="G15" s="5">
        <f>SUM(I15:K15)</f>
        <v>2267</v>
      </c>
      <c r="H15" s="9">
        <f t="shared" si="5"/>
        <v>0.611</v>
      </c>
      <c r="I15" s="6">
        <v>1864</v>
      </c>
      <c r="J15" s="47">
        <v>403</v>
      </c>
      <c r="K15" s="48" t="s">
        <v>8</v>
      </c>
      <c r="L15" s="8">
        <v>815</v>
      </c>
      <c r="M15" s="8">
        <v>441</v>
      </c>
      <c r="N15" s="8">
        <v>186</v>
      </c>
      <c r="O15" s="12" t="s">
        <v>8</v>
      </c>
      <c r="P15" s="8">
        <f t="shared" si="6"/>
        <v>13309</v>
      </c>
      <c r="Q15" s="5">
        <v>6908</v>
      </c>
      <c r="R15" s="11">
        <f t="shared" si="7"/>
        <v>0.519</v>
      </c>
      <c r="S15" s="8">
        <v>3309</v>
      </c>
      <c r="T15" s="8">
        <v>2660</v>
      </c>
      <c r="U15" s="8">
        <v>432</v>
      </c>
      <c r="V15" s="29" t="s">
        <v>26</v>
      </c>
    </row>
    <row r="16" spans="2:22" s="3" customFormat="1" ht="33.75" customHeight="1">
      <c r="B16" s="43" t="s">
        <v>38</v>
      </c>
      <c r="C16" s="23">
        <f t="shared" si="8"/>
        <v>17174</v>
      </c>
      <c r="D16" s="24">
        <f t="shared" si="8"/>
        <v>9344</v>
      </c>
      <c r="E16" s="25">
        <f>+ROUND(D16/C16,3)</f>
        <v>0.544</v>
      </c>
      <c r="F16" s="26">
        <f>SUM(G16,L16:O16)</f>
        <v>4017</v>
      </c>
      <c r="G16" s="23">
        <f>SUM(I16:K16)</f>
        <v>2524</v>
      </c>
      <c r="H16" s="27">
        <f>+ROUND(G16/F16,3)</f>
        <v>0.628</v>
      </c>
      <c r="I16" s="24">
        <v>2125</v>
      </c>
      <c r="J16" s="49">
        <v>398</v>
      </c>
      <c r="K16" s="50">
        <v>1</v>
      </c>
      <c r="L16" s="26">
        <v>988</v>
      </c>
      <c r="M16" s="26">
        <v>308</v>
      </c>
      <c r="N16" s="26">
        <v>197</v>
      </c>
      <c r="O16" s="29" t="s">
        <v>8</v>
      </c>
      <c r="P16" s="26">
        <f>SUM(Q16,S16:V16)</f>
        <v>13157</v>
      </c>
      <c r="Q16" s="23">
        <v>6820</v>
      </c>
      <c r="R16" s="30">
        <f>+ROUND(Q16/P16,3)</f>
        <v>0.518</v>
      </c>
      <c r="S16" s="26">
        <v>3347</v>
      </c>
      <c r="T16" s="26">
        <v>2499</v>
      </c>
      <c r="U16" s="26">
        <v>488</v>
      </c>
      <c r="V16" s="29">
        <v>3</v>
      </c>
    </row>
    <row r="17" spans="2:22" s="61" customFormat="1" ht="33.75" customHeight="1">
      <c r="B17" s="51" t="s">
        <v>39</v>
      </c>
      <c r="C17" s="52">
        <f>SUM(F17,P17)</f>
        <v>17007</v>
      </c>
      <c r="D17" s="53">
        <f>SUM(G17,Q17)</f>
        <v>8921</v>
      </c>
      <c r="E17" s="54">
        <f>+ROUND(D17/C17,3)</f>
        <v>0.525</v>
      </c>
      <c r="F17" s="55">
        <f>SUM(G17,L17:O17)</f>
        <v>3914</v>
      </c>
      <c r="G17" s="52">
        <f>SUM(I17:K17)</f>
        <v>2353</v>
      </c>
      <c r="H17" s="56">
        <f>+ROUND(G17/F17,3)</f>
        <v>0.601</v>
      </c>
      <c r="I17" s="53">
        <v>1971</v>
      </c>
      <c r="J17" s="57">
        <v>382</v>
      </c>
      <c r="K17" s="58" t="s">
        <v>26</v>
      </c>
      <c r="L17" s="55">
        <v>978</v>
      </c>
      <c r="M17" s="55">
        <v>360</v>
      </c>
      <c r="N17" s="55">
        <v>223</v>
      </c>
      <c r="O17" s="59" t="s">
        <v>8</v>
      </c>
      <c r="P17" s="55">
        <f>SUM(Q17,S17:V17)</f>
        <v>13093</v>
      </c>
      <c r="Q17" s="52">
        <v>6568</v>
      </c>
      <c r="R17" s="60">
        <f>+ROUND(Q17/P17,3)</f>
        <v>0.502</v>
      </c>
      <c r="S17" s="55">
        <v>3410</v>
      </c>
      <c r="T17" s="55">
        <v>2633</v>
      </c>
      <c r="U17" s="55">
        <v>476</v>
      </c>
      <c r="V17" s="59">
        <v>6</v>
      </c>
    </row>
    <row r="18" s="3" customFormat="1" ht="12" customHeight="1">
      <c r="S18" s="3" t="s">
        <v>37</v>
      </c>
    </row>
    <row r="19" spans="2:11" s="3" customFormat="1" ht="12" customHeight="1">
      <c r="B19" s="31" t="s">
        <v>35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s="3" customFormat="1" ht="12" customHeight="1">
      <c r="B20" s="31" t="s">
        <v>33</v>
      </c>
      <c r="C20" s="31"/>
      <c r="D20" s="31"/>
      <c r="E20" s="31"/>
      <c r="F20" s="31"/>
      <c r="G20" s="31"/>
      <c r="H20" s="31"/>
      <c r="I20" s="31"/>
      <c r="J20" s="31"/>
      <c r="K20" s="31"/>
    </row>
    <row r="21" ht="12" customHeight="1">
      <c r="B21" s="45" t="s">
        <v>34</v>
      </c>
    </row>
  </sheetData>
  <sheetProtection/>
  <mergeCells count="15">
    <mergeCell ref="P3:V3"/>
    <mergeCell ref="P4:P5"/>
    <mergeCell ref="Q4:R4"/>
    <mergeCell ref="S4:S5"/>
    <mergeCell ref="T4:T5"/>
    <mergeCell ref="U4:U5"/>
    <mergeCell ref="V4:V5"/>
    <mergeCell ref="C3:E3"/>
    <mergeCell ref="C4:E4"/>
    <mergeCell ref="G4:K4"/>
    <mergeCell ref="F3:O3"/>
    <mergeCell ref="L4:L5"/>
    <mergeCell ref="M4:M5"/>
    <mergeCell ref="N4:N5"/>
    <mergeCell ref="O4:O5"/>
  </mergeCells>
  <printOptions horizontalCentered="1"/>
  <pageMargins left="0.4" right="0.28" top="0.984251968503937" bottom="0.54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2010-01-22T04:29:50Z</cp:lastPrinted>
  <dcterms:created xsi:type="dcterms:W3CDTF">2005-01-04T05:19:28Z</dcterms:created>
  <dcterms:modified xsi:type="dcterms:W3CDTF">2012-02-15T06:57:37Z</dcterms:modified>
  <cp:category/>
  <cp:version/>
  <cp:contentType/>
  <cp:contentStatus/>
</cp:coreProperties>
</file>