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5" yWindow="65506" windowWidth="7545" windowHeight="8505" tabRatio="827" activeTab="0"/>
  </bookViews>
  <sheets>
    <sheet name="床面積" sheetId="1" r:id="rId1"/>
    <sheet name="前年比較" sheetId="2" r:id="rId2"/>
    <sheet name="全国との比較（戸数） " sheetId="3" r:id="rId3"/>
    <sheet name="地域別（利用関係）" sheetId="4" r:id="rId4"/>
    <sheet name="地域別（建て方）" sheetId="5" r:id="rId5"/>
    <sheet name="床面積全国比" sheetId="6" r:id="rId6"/>
    <sheet name="戸当床面積" sheetId="7" r:id="rId7"/>
    <sheet name="グラフ" sheetId="8" r:id="rId8"/>
  </sheets>
  <definedNames>
    <definedName name="_xlnm.Print_Area" localSheetId="7">'グラフ'!$A$1:$N$171</definedName>
    <definedName name="_xlnm.Print_Area" localSheetId="6">'戸当床面積'!$A$1:$Y$30</definedName>
    <definedName name="_xlnm.Print_Area" localSheetId="0">'床面積'!$A$1:$T$18</definedName>
    <definedName name="_xlnm.Print_Area" localSheetId="5">'床面積全国比'!$A$1:$AE$29</definedName>
    <definedName name="_xlnm.Print_Area" localSheetId="1">'前年比較'!$A$1:$W$20</definedName>
    <definedName name="_xlnm.Print_Area" localSheetId="2">'全国との比較（戸数） '!$A$1:$AR$23</definedName>
    <definedName name="_xlnm.Print_Area" localSheetId="4">'地域別（建て方）'!$B$1:$AD$81</definedName>
    <definedName name="_xlnm.Print_Titles" localSheetId="4">'地域別（建て方）'!$1:$3</definedName>
    <definedName name="_xlnm.Print_Titles" localSheetId="3">'地域別（利用関係）'!$1:$3</definedName>
  </definedNames>
  <calcPr fullCalcOnLoad="1"/>
</workbook>
</file>

<file path=xl/sharedStrings.xml><?xml version="1.0" encoding="utf-8"?>
<sst xmlns="http://schemas.openxmlformats.org/spreadsheetml/2006/main" count="672" uniqueCount="197">
  <si>
    <t>持　家　率</t>
  </si>
  <si>
    <t>月</t>
  </si>
  <si>
    <t>戸　　数</t>
  </si>
  <si>
    <t>持　　　家</t>
  </si>
  <si>
    <t>貸　　　家</t>
  </si>
  <si>
    <t>共　同　建</t>
  </si>
  <si>
    <t>持家系</t>
  </si>
  <si>
    <t>借家系</t>
  </si>
  <si>
    <t>戸</t>
  </si>
  <si>
    <t>％</t>
  </si>
  <si>
    <t>㎡</t>
  </si>
  <si>
    <t>戸数</t>
  </si>
  <si>
    <t>床面積</t>
  </si>
  <si>
    <t>持家＋分譲</t>
  </si>
  <si>
    <t>貸家＋給与</t>
  </si>
  <si>
    <t>計</t>
  </si>
  <si>
    <t xml:space="preserve">注：％は前年同月比  </t>
  </si>
  <si>
    <t>　</t>
  </si>
  <si>
    <t>一 戸 建・ 長 屋 建</t>
  </si>
  <si>
    <t>小計</t>
  </si>
  <si>
    <t>年計</t>
  </si>
  <si>
    <t>新　設　住　宅　着　工　戸　数　（群馬県）</t>
  </si>
  <si>
    <t>持家率</t>
  </si>
  <si>
    <t>年</t>
  </si>
  <si>
    <t>全　　国</t>
  </si>
  <si>
    <t>持　　家</t>
  </si>
  <si>
    <t>　　持　　家</t>
  </si>
  <si>
    <t>貸　　家</t>
  </si>
  <si>
    <t>　　貸　　家</t>
  </si>
  <si>
    <t>給与住宅</t>
  </si>
  <si>
    <t>　給与住宅</t>
  </si>
  <si>
    <t>分譲住宅</t>
  </si>
  <si>
    <t>　分譲住宅</t>
  </si>
  <si>
    <t>　一戸建・長屋建</t>
  </si>
  <si>
    <t>共同建</t>
  </si>
  <si>
    <t>　　共同建</t>
  </si>
  <si>
    <t>全国比</t>
  </si>
  <si>
    <t>戸当床面積</t>
  </si>
  <si>
    <r>
      <rPr>
        <sz val="7.5"/>
        <color indexed="8"/>
        <rFont val="ＭＳ ゴシック"/>
        <family val="3"/>
      </rPr>
      <t>持家+</t>
    </r>
    <r>
      <rPr>
        <sz val="7.5"/>
        <color indexed="8"/>
        <rFont val="ＭＳ ゴシック"/>
        <family val="3"/>
      </rPr>
      <t>分譲</t>
    </r>
  </si>
  <si>
    <r>
      <rPr>
        <sz val="7.5"/>
        <color indexed="8"/>
        <rFont val="ＭＳ ゴシック"/>
        <family val="3"/>
      </rPr>
      <t>貸家+</t>
    </r>
    <r>
      <rPr>
        <sz val="7.5"/>
        <color indexed="8"/>
        <rFont val="ＭＳ ゴシック"/>
        <family val="3"/>
      </rPr>
      <t>給与</t>
    </r>
  </si>
  <si>
    <t>昭和</t>
  </si>
  <si>
    <t>－</t>
  </si>
  <si>
    <t>平成</t>
  </si>
  <si>
    <t>（単位：㎡）</t>
  </si>
  <si>
    <t>総　　計</t>
  </si>
  <si>
    <t>全国</t>
  </si>
  <si>
    <t>県</t>
  </si>
  <si>
    <t>平均全国</t>
  </si>
  <si>
    <t>持家全国</t>
  </si>
  <si>
    <t>持家　県</t>
  </si>
  <si>
    <t>貸家全国</t>
  </si>
  <si>
    <t>貸家　県</t>
  </si>
  <si>
    <t>給与全国</t>
  </si>
  <si>
    <t>給与　県</t>
  </si>
  <si>
    <t>分譲全国</t>
  </si>
  <si>
    <t>分譲　県</t>
  </si>
  <si>
    <t>　※一戸建は長屋を含む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</si>
  <si>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</si>
  <si>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</si>
  <si>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</si>
  <si>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</si>
  <si>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</si>
  <si>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</si>
  <si>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</si>
  <si>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</si>
  <si>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</si>
  <si>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</si>
  <si>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</si>
  <si>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</si>
  <si>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rPr>
        <sz val="7.95"/>
        <color indexed="8"/>
        <rFont val="ＭＳ ゴシック"/>
        <family val="3"/>
      </rPr>
      <t>平成3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</si>
  <si>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平成4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</si>
  <si>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平成5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</si>
  <si>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平成6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</si>
  <si>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平成7</t>
    </r>
    <r>
      <rPr>
        <sz val="7.95"/>
        <color indexed="8"/>
        <rFont val="ＭＳ ゴシック"/>
        <family val="3"/>
      </rPr>
      <t>年</t>
    </r>
  </si>
  <si>
    <r>
      <rPr>
        <sz val="7.95"/>
        <color indexed="8"/>
        <rFont val="ＭＳ ゴシック"/>
        <family val="3"/>
      </rPr>
      <t>平成8</t>
    </r>
    <r>
      <rPr>
        <sz val="7.95"/>
        <color indexed="8"/>
        <rFont val="ＭＳ ゴシック"/>
        <family val="3"/>
      </rPr>
      <t>年</t>
    </r>
  </si>
  <si>
    <t>前年比</t>
  </si>
  <si>
    <t>合計</t>
  </si>
  <si>
    <t>県計</t>
  </si>
  <si>
    <t>一戸建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</si>
  <si>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</si>
  <si>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</si>
  <si>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</si>
  <si>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</si>
  <si>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</si>
  <si>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</si>
  <si>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</si>
  <si>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</si>
  <si>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</si>
  <si>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</si>
  <si>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</si>
  <si>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</si>
  <si>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</si>
  <si>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</si>
  <si>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</si>
  <si>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</si>
  <si>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</si>
  <si>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</si>
  <si>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</si>
  <si>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</si>
  <si>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</si>
  <si>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</si>
  <si>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</si>
  <si>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</si>
  <si>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</si>
  <si>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持家</t>
  </si>
  <si>
    <t>県　計</t>
  </si>
  <si>
    <t>貸家</t>
  </si>
  <si>
    <t>給与</t>
  </si>
  <si>
    <t>分譲</t>
  </si>
  <si>
    <t>平成</t>
  </si>
  <si>
    <t>平成</t>
  </si>
  <si>
    <t>共同建</t>
  </si>
  <si>
    <t>建　て　方　別</t>
  </si>
  <si>
    <t>分譲住宅</t>
  </si>
  <si>
    <t>給与住宅</t>
  </si>
  <si>
    <t>貸　家</t>
  </si>
  <si>
    <t>新設住宅総計</t>
  </si>
  <si>
    <t>一戸建・長屋建</t>
  </si>
  <si>
    <t>新設住宅総計</t>
  </si>
  <si>
    <t>利用関係別</t>
  </si>
  <si>
    <t>元</t>
  </si>
  <si>
    <t>年</t>
  </si>
  <si>
    <t>戸数</t>
  </si>
  <si>
    <t>全国比</t>
  </si>
  <si>
    <t>貸家</t>
  </si>
  <si>
    <t>給与住宅</t>
  </si>
  <si>
    <t>分譲住宅</t>
  </si>
  <si>
    <t>持家</t>
  </si>
  <si>
    <t>建て方別</t>
  </si>
  <si>
    <t>総計</t>
  </si>
  <si>
    <t>共同建</t>
  </si>
  <si>
    <t>市部・郡部別</t>
  </si>
  <si>
    <t>持　家</t>
  </si>
  <si>
    <t>利　用　関　係　別</t>
  </si>
  <si>
    <t>平成10年</t>
  </si>
  <si>
    <t>平成9年</t>
  </si>
  <si>
    <t>平成11年</t>
  </si>
  <si>
    <t>一戸建･ 長屋建</t>
  </si>
  <si>
    <t>利用関係別</t>
  </si>
  <si>
    <t>建て方別</t>
  </si>
  <si>
    <t>給与住宅</t>
  </si>
  <si>
    <t>分譲住宅</t>
  </si>
  <si>
    <t>一戸建・長屋建</t>
  </si>
  <si>
    <t xml:space="preserve"> 市部・郡部別</t>
  </si>
  <si>
    <t>平成12年</t>
  </si>
  <si>
    <t>床面積</t>
  </si>
  <si>
    <t>年度</t>
  </si>
  <si>
    <t>平成13年</t>
  </si>
  <si>
    <t>１２年</t>
  </si>
  <si>
    <t>１３年</t>
  </si>
  <si>
    <t>１４年</t>
  </si>
  <si>
    <t>利　　用　　関　　係　　別</t>
  </si>
  <si>
    <t>（単位：戸、㎡）</t>
  </si>
  <si>
    <t>（単位：戸）</t>
  </si>
  <si>
    <t>（単位：戸）</t>
  </si>
  <si>
    <t>平均  県</t>
  </si>
  <si>
    <t>注：％は前年比</t>
  </si>
  <si>
    <t>床　面　積</t>
  </si>
  <si>
    <t>注：％は前年同月比</t>
  </si>
  <si>
    <t>平成１４年</t>
  </si>
  <si>
    <t>１５年</t>
  </si>
  <si>
    <t>１４年</t>
  </si>
  <si>
    <t>注：％は前年同月比</t>
  </si>
  <si>
    <t>全国</t>
  </si>
  <si>
    <t>群馬県</t>
  </si>
  <si>
    <t>(単位：戸)</t>
  </si>
  <si>
    <t>新設住宅総計</t>
  </si>
  <si>
    <t>元</t>
  </si>
  <si>
    <t>年</t>
  </si>
  <si>
    <t>平均  県</t>
  </si>
  <si>
    <t>利  　 用   　関　   係　   別</t>
  </si>
  <si>
    <t>給 与 住 宅</t>
  </si>
  <si>
    <t>持  　家</t>
  </si>
  <si>
    <t>貸  　家</t>
  </si>
  <si>
    <t>分 譲 住 宅</t>
  </si>
  <si>
    <t>建　 て　 方　 別</t>
  </si>
  <si>
    <t>共  同  建</t>
  </si>
  <si>
    <t>全  国</t>
  </si>
  <si>
    <t>新設住宅戸当たり床面積の推移（全国及び群馬県）</t>
  </si>
  <si>
    <t>平成</t>
  </si>
  <si>
    <t>県　建て方別</t>
  </si>
  <si>
    <t>利用関係別戸当り床面積の推移（全国・県）</t>
  </si>
  <si>
    <t>県</t>
  </si>
  <si>
    <t>持家</t>
  </si>
  <si>
    <t>貸家</t>
  </si>
  <si>
    <t>給与</t>
  </si>
  <si>
    <t>分譲</t>
  </si>
  <si>
    <t>群　馬　県　新　設　住　宅　着　工　戸　数　（平成１６年及び平成１５年比較表）</t>
  </si>
  <si>
    <t>１６年</t>
  </si>
  <si>
    <t>平 成 １６年   群　馬　県　新　設　住　宅　着　工　戸　数　（全国との比較）</t>
  </si>
  <si>
    <t>平　成　16　年　　新　設　住　宅　着　工　戸　数　（ 地　域　別 ・ 利 用 関 係 別 ）</t>
  </si>
  <si>
    <t>平　成　１６年　新　設　住　宅　着　工　戸　数（ 地　域　別 ・ 建 て 方 別 ）</t>
  </si>
  <si>
    <t>平成１５年</t>
  </si>
  <si>
    <t>平成１６年新設住宅着工戸数利用関係別割合</t>
  </si>
  <si>
    <t>Ｈ１５</t>
  </si>
  <si>
    <t xml:space="preserve"> 平 成 16 年　　　新　設　住　宅　着　工　戸　数　（群馬県）</t>
  </si>
  <si>
    <t>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</si>
</sst>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;[Black]\-0.0%"/>
    <numFmt numFmtId="179" formatCode="0.0000%"/>
    <numFmt numFmtId="180" formatCode="0.0"/>
    <numFmt numFmtId="181" formatCode="0%;[Black]\-0%"/>
    <numFmt numFmtId="182" formatCode="0.00%;[Black]\-0.00%"/>
    <numFmt numFmtId="183" formatCode="0.000%;[Black]\-0.000%"/>
    <numFmt numFmtId="184" formatCode="0.0000%;[Black]\-0.0000%"/>
    <numFmt numFmtId="185" formatCode="#,##0_ "/>
    <numFmt numFmtId="186" formatCode="#,##0_);[Red]\(#,##0\)"/>
    <numFmt numFmtId="187" formatCode="0.0%"/>
    <numFmt numFmtId="188" formatCode="0_);[Red]\(0\)"/>
    <numFmt numFmtId="189" formatCode="#,##0_ ;[Red]\-#,##0\ 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.5"/>
      <color indexed="8"/>
      <name val="ＭＳ ゴシック"/>
      <family val="3"/>
    </font>
    <font>
      <sz val="7.95"/>
      <color indexed="8"/>
      <name val="ＭＳ ゴシック"/>
      <family val="3"/>
    </font>
    <font>
      <sz val="7.5"/>
      <color indexed="8"/>
      <name val="ＭＳ ゴシック"/>
      <family val="3"/>
    </font>
    <font>
      <sz val="10.45"/>
      <color indexed="8"/>
      <name val="ＭＳ ゴシック"/>
      <family val="3"/>
    </font>
    <font>
      <sz val="7.5"/>
      <name val="ＭＳ Ｐゴシック"/>
      <family val="3"/>
    </font>
    <font>
      <sz val="18.75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name val="ＭＳ Ｐゴシック"/>
      <family val="3"/>
    </font>
    <font>
      <sz val="19.75"/>
      <name val="ＭＳ Ｐゴシック"/>
      <family val="3"/>
    </font>
    <font>
      <sz val="12"/>
      <name val="ＭＳ Ｐゴシック"/>
      <family val="3"/>
    </font>
    <font>
      <sz val="14.5"/>
      <name val="ＭＳ Ｐゴシック"/>
      <family val="3"/>
    </font>
    <font>
      <sz val="14.25"/>
      <name val="ＭＳ Ｐ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9.25"/>
      <name val="ＭＳ Ｐゴシック"/>
      <family val="3"/>
    </font>
    <font>
      <sz val="10.5"/>
      <name val="ＭＳ Ｐゴシック"/>
      <family val="3"/>
    </font>
    <font>
      <sz val="11.25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12.5"/>
      <name val="ＭＳ Ｐゴシック"/>
      <family val="3"/>
    </font>
    <font>
      <sz val="16.25"/>
      <name val="ＭＳ Ｐゴシック"/>
      <family val="3"/>
    </font>
    <font>
      <sz val="19"/>
      <name val="ＭＳ Ｐゴシック"/>
      <family val="3"/>
    </font>
    <font>
      <sz val="21.75"/>
      <name val="ＭＳ Ｐゴシック"/>
      <family val="3"/>
    </font>
    <font>
      <sz val="13.5"/>
      <name val="ＭＳ Ｐゴシック"/>
      <family val="3"/>
    </font>
    <font>
      <sz val="11.75"/>
      <name val="ＭＳ Ｐゴシック"/>
      <family val="3"/>
    </font>
    <font>
      <sz val="12.75"/>
      <name val="ＭＳ Ｐゴシック"/>
      <family val="3"/>
    </font>
    <font>
      <sz val="20.75"/>
      <name val="ＭＳ Ｐゴシック"/>
      <family val="3"/>
    </font>
    <font>
      <sz val="23"/>
      <name val="ＭＳ Ｐゴシック"/>
      <family val="3"/>
    </font>
    <font>
      <sz val="15.25"/>
      <name val="ＭＳ Ｐゴシック"/>
      <family val="3"/>
    </font>
    <font>
      <b/>
      <sz val="16"/>
      <color indexed="8"/>
      <name val="ＭＳ ゴシック"/>
      <family val="3"/>
    </font>
    <font>
      <b/>
      <sz val="12"/>
      <name val="ＭＳ 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b/>
      <sz val="10.45"/>
      <color indexed="10"/>
      <name val="ＭＳ ゴシック"/>
      <family val="3"/>
    </font>
    <font>
      <b/>
      <sz val="7.5"/>
      <color indexed="10"/>
      <name val="ＭＳ Ｐゴシック"/>
      <family val="3"/>
    </font>
    <font>
      <b/>
      <sz val="7.5"/>
      <color indexed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9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ck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8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12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3" xfId="0" applyNumberFormat="1" applyFont="1" applyBorder="1" applyAlignment="1">
      <alignment/>
    </xf>
    <xf numFmtId="10" fontId="6" fillId="0" borderId="14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179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0" fontId="6" fillId="0" borderId="7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3" fontId="6" fillId="0" borderId="0" xfId="0" applyFont="1" applyAlignment="1">
      <alignment horizontal="center"/>
    </xf>
    <xf numFmtId="178" fontId="6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80" fontId="7" fillId="0" borderId="13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7" fillId="0" borderId="1" xfId="0" applyNumberFormat="1" applyFont="1" applyBorder="1" applyAlignment="1">
      <alignment/>
    </xf>
    <xf numFmtId="180" fontId="7" fillId="0" borderId="15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Font="1" applyAlignment="1">
      <alignment/>
    </xf>
    <xf numFmtId="0" fontId="0" fillId="0" borderId="0" xfId="0" applyAlignment="1">
      <alignment horizontal="right"/>
    </xf>
    <xf numFmtId="38" fontId="0" fillId="0" borderId="0" xfId="16" applyAlignment="1">
      <alignment/>
    </xf>
    <xf numFmtId="184" fontId="6" fillId="0" borderId="0" xfId="0" applyNumberFormat="1" applyFont="1" applyAlignment="1">
      <alignment/>
    </xf>
    <xf numFmtId="3" fontId="10" fillId="0" borderId="0" xfId="0" applyFont="1" applyAlignment="1">
      <alignment/>
    </xf>
    <xf numFmtId="178" fontId="10" fillId="0" borderId="0" xfId="0" applyFont="1" applyAlignment="1">
      <alignment/>
    </xf>
    <xf numFmtId="3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8" fontId="11" fillId="0" borderId="0" xfId="16" applyFont="1" applyAlignment="1">
      <alignment/>
    </xf>
    <xf numFmtId="178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10" fontId="6" fillId="0" borderId="21" xfId="0" applyNumberFormat="1" applyFont="1" applyBorder="1" applyAlignment="1">
      <alignment/>
    </xf>
    <xf numFmtId="10" fontId="6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8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top"/>
      <protection locked="0"/>
    </xf>
    <xf numFmtId="3" fontId="6" fillId="0" borderId="0" xfId="0" applyNumberFormat="1" applyFont="1" applyAlignment="1">
      <alignment vertical="top"/>
    </xf>
    <xf numFmtId="178" fontId="6" fillId="0" borderId="0" xfId="0" applyNumberFormat="1" applyFont="1" applyAlignment="1">
      <alignment vertical="top"/>
    </xf>
    <xf numFmtId="178" fontId="10" fillId="0" borderId="0" xfId="0" applyNumberFormat="1" applyFont="1" applyAlignment="1">
      <alignment vertical="top"/>
    </xf>
    <xf numFmtId="3" fontId="10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 horizontal="center"/>
    </xf>
    <xf numFmtId="3" fontId="20" fillId="0" borderId="1" xfId="0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0" fontId="0" fillId="0" borderId="0" xfId="0" applyAlignment="1">
      <alignment horizontal="center"/>
    </xf>
    <xf numFmtId="3" fontId="20" fillId="0" borderId="4" xfId="0" applyNumberFormat="1" applyFont="1" applyBorder="1" applyAlignment="1">
      <alignment/>
    </xf>
    <xf numFmtId="178" fontId="20" fillId="0" borderId="3" xfId="0" applyNumberFormat="1" applyFont="1" applyBorder="1" applyAlignment="1">
      <alignment/>
    </xf>
    <xf numFmtId="10" fontId="20" fillId="0" borderId="4" xfId="0" applyNumberFormat="1" applyFont="1" applyBorder="1" applyAlignment="1">
      <alignment/>
    </xf>
    <xf numFmtId="10" fontId="20" fillId="0" borderId="32" xfId="0" applyNumberFormat="1" applyFont="1" applyBorder="1" applyAlignment="1">
      <alignment/>
    </xf>
    <xf numFmtId="3" fontId="20" fillId="0" borderId="7" xfId="0" applyNumberFormat="1" applyFont="1" applyBorder="1" applyAlignment="1">
      <alignment/>
    </xf>
    <xf numFmtId="178" fontId="20" fillId="0" borderId="1" xfId="0" applyNumberFormat="1" applyFont="1" applyBorder="1" applyAlignment="1">
      <alignment/>
    </xf>
    <xf numFmtId="10" fontId="20" fillId="0" borderId="7" xfId="0" applyNumberFormat="1" applyFont="1" applyBorder="1" applyAlignment="1">
      <alignment/>
    </xf>
    <xf numFmtId="10" fontId="20" fillId="0" borderId="33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178" fontId="20" fillId="0" borderId="35" xfId="0" applyNumberFormat="1" applyFont="1" applyBorder="1" applyAlignment="1">
      <alignment/>
    </xf>
    <xf numFmtId="3" fontId="20" fillId="0" borderId="35" xfId="0" applyNumberFormat="1" applyFont="1" applyBorder="1" applyAlignment="1">
      <alignment/>
    </xf>
    <xf numFmtId="10" fontId="20" fillId="0" borderId="34" xfId="0" applyNumberFormat="1" applyFont="1" applyBorder="1" applyAlignment="1">
      <alignment/>
    </xf>
    <xf numFmtId="10" fontId="20" fillId="0" borderId="36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22" fillId="0" borderId="0" xfId="0" applyFont="1" applyAlignment="1">
      <alignment vertical="center"/>
    </xf>
    <xf numFmtId="3" fontId="20" fillId="0" borderId="37" xfId="0" applyNumberFormat="1" applyFont="1" applyBorder="1" applyAlignment="1">
      <alignment vertical="center"/>
    </xf>
    <xf numFmtId="3" fontId="20" fillId="0" borderId="38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0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4" xfId="0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5" fillId="0" borderId="46" xfId="0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3" fontId="6" fillId="0" borderId="48" xfId="0" applyNumberFormat="1" applyFont="1" applyBorder="1" applyAlignment="1">
      <alignment/>
    </xf>
    <xf numFmtId="179" fontId="6" fillId="0" borderId="29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10" fontId="6" fillId="0" borderId="48" xfId="0" applyNumberFormat="1" applyFont="1" applyBorder="1" applyAlignment="1">
      <alignment/>
    </xf>
    <xf numFmtId="10" fontId="6" fillId="0" borderId="49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4" xfId="0" applyFont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56" xfId="0" applyNumberFormat="1" applyFont="1" applyBorder="1" applyAlignment="1">
      <alignment/>
    </xf>
    <xf numFmtId="3" fontId="5" fillId="0" borderId="5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54" xfId="0" applyNumberFormat="1" applyFont="1" applyBorder="1" applyAlignment="1">
      <alignment/>
    </xf>
    <xf numFmtId="3" fontId="5" fillId="0" borderId="58" xfId="0" applyNumberFormat="1" applyFont="1" applyBorder="1" applyAlignment="1">
      <alignment/>
    </xf>
    <xf numFmtId="3" fontId="5" fillId="0" borderId="59" xfId="0" applyNumberFormat="1" applyFont="1" applyBorder="1" applyAlignment="1">
      <alignment/>
    </xf>
    <xf numFmtId="3" fontId="5" fillId="0" borderId="60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6" fillId="0" borderId="6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10" fillId="0" borderId="0" xfId="0" applyFont="1" applyAlignment="1">
      <alignment horizontal="left"/>
    </xf>
    <xf numFmtId="3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20" fillId="0" borderId="64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65" xfId="0" applyNumberFormat="1" applyFont="1" applyBorder="1" applyAlignment="1">
      <alignment vertical="center"/>
    </xf>
    <xf numFmtId="3" fontId="24" fillId="0" borderId="51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0" fontId="5" fillId="0" borderId="67" xfId="0" applyFont="1" applyBorder="1" applyAlignment="1">
      <alignment/>
    </xf>
    <xf numFmtId="187" fontId="5" fillId="0" borderId="9" xfId="0" applyNumberFormat="1" applyFont="1" applyBorder="1" applyAlignment="1">
      <alignment/>
    </xf>
    <xf numFmtId="187" fontId="5" fillId="0" borderId="1" xfId="0" applyNumberFormat="1" applyFont="1" applyBorder="1" applyAlignment="1">
      <alignment/>
    </xf>
    <xf numFmtId="178" fontId="5" fillId="0" borderId="68" xfId="0" applyNumberFormat="1" applyFont="1" applyBorder="1" applyAlignment="1">
      <alignment/>
    </xf>
    <xf numFmtId="3" fontId="6" fillId="0" borderId="69" xfId="0" applyNumberFormat="1" applyFont="1" applyBorder="1" applyAlignment="1">
      <alignment/>
    </xf>
    <xf numFmtId="3" fontId="6" fillId="0" borderId="70" xfId="0" applyNumberFormat="1" applyFont="1" applyBorder="1" applyAlignment="1">
      <alignment/>
    </xf>
    <xf numFmtId="178" fontId="6" fillId="0" borderId="71" xfId="0" applyNumberFormat="1" applyFont="1" applyBorder="1" applyAlignment="1">
      <alignment/>
    </xf>
    <xf numFmtId="179" fontId="6" fillId="0" borderId="71" xfId="0" applyNumberFormat="1" applyFont="1" applyBorder="1" applyAlignment="1">
      <alignment/>
    </xf>
    <xf numFmtId="3" fontId="6" fillId="0" borderId="71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0" fontId="6" fillId="0" borderId="71" xfId="0" applyFont="1" applyBorder="1" applyAlignment="1">
      <alignment/>
    </xf>
    <xf numFmtId="3" fontId="6" fillId="0" borderId="15" xfId="0" applyNumberFormat="1" applyFont="1" applyBorder="1" applyAlignment="1">
      <alignment/>
    </xf>
    <xf numFmtId="10" fontId="6" fillId="0" borderId="71" xfId="0" applyNumberFormat="1" applyFont="1" applyBorder="1" applyAlignment="1">
      <alignment/>
    </xf>
    <xf numFmtId="180" fontId="6" fillId="2" borderId="12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/>
    </xf>
    <xf numFmtId="180" fontId="6" fillId="2" borderId="29" xfId="0" applyNumberFormat="1" applyFont="1" applyFill="1" applyBorder="1" applyAlignment="1">
      <alignment/>
    </xf>
    <xf numFmtId="180" fontId="6" fillId="2" borderId="71" xfId="0" applyNumberFormat="1" applyFont="1" applyFill="1" applyBorder="1" applyAlignment="1">
      <alignment/>
    </xf>
    <xf numFmtId="180" fontId="6" fillId="2" borderId="13" xfId="0" applyNumberFormat="1" applyFont="1" applyFill="1" applyBorder="1" applyAlignment="1">
      <alignment/>
    </xf>
    <xf numFmtId="180" fontId="6" fillId="2" borderId="7" xfId="0" applyNumberFormat="1" applyFont="1" applyFill="1" applyBorder="1" applyAlignment="1">
      <alignment/>
    </xf>
    <xf numFmtId="180" fontId="6" fillId="2" borderId="21" xfId="0" applyNumberFormat="1" applyFont="1" applyFill="1" applyBorder="1" applyAlignment="1">
      <alignment/>
    </xf>
    <xf numFmtId="180" fontId="6" fillId="2" borderId="48" xfId="0" applyNumberFormat="1" applyFont="1" applyFill="1" applyBorder="1" applyAlignment="1">
      <alignment/>
    </xf>
    <xf numFmtId="180" fontId="6" fillId="2" borderId="69" xfId="0" applyNumberFormat="1" applyFont="1" applyFill="1" applyBorder="1" applyAlignment="1">
      <alignment/>
    </xf>
    <xf numFmtId="180" fontId="7" fillId="0" borderId="70" xfId="0" applyNumberFormat="1" applyFont="1" applyBorder="1" applyAlignment="1">
      <alignment/>
    </xf>
    <xf numFmtId="180" fontId="7" fillId="0" borderId="62" xfId="0" applyNumberFormat="1" applyFont="1" applyBorder="1" applyAlignment="1">
      <alignment/>
    </xf>
    <xf numFmtId="180" fontId="7" fillId="0" borderId="71" xfId="0" applyNumberFormat="1" applyFont="1" applyBorder="1" applyAlignment="1">
      <alignment/>
    </xf>
    <xf numFmtId="180" fontId="7" fillId="0" borderId="72" xfId="0" applyNumberFormat="1" applyFont="1" applyBorder="1" applyAlignment="1">
      <alignment/>
    </xf>
    <xf numFmtId="38" fontId="0" fillId="0" borderId="0" xfId="16" applyAlignment="1">
      <alignment/>
    </xf>
    <xf numFmtId="0" fontId="5" fillId="3" borderId="1" xfId="0" applyFont="1" applyFill="1" applyBorder="1" applyAlignment="1">
      <alignment horizontal="center"/>
    </xf>
    <xf numFmtId="3" fontId="5" fillId="0" borderId="73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178" fontId="5" fillId="0" borderId="75" xfId="0" applyNumberFormat="1" applyFont="1" applyBorder="1" applyAlignment="1">
      <alignment/>
    </xf>
    <xf numFmtId="3" fontId="5" fillId="0" borderId="76" xfId="0" applyNumberFormat="1" applyFont="1" applyBorder="1" applyAlignment="1">
      <alignment/>
    </xf>
    <xf numFmtId="187" fontId="5" fillId="0" borderId="77" xfId="0" applyNumberFormat="1" applyFont="1" applyBorder="1" applyAlignment="1">
      <alignment/>
    </xf>
    <xf numFmtId="3" fontId="5" fillId="0" borderId="78" xfId="0" applyNumberFormat="1" applyFont="1" applyBorder="1" applyAlignment="1">
      <alignment/>
    </xf>
    <xf numFmtId="178" fontId="5" fillId="0" borderId="77" xfId="0" applyNumberFormat="1" applyFont="1" applyBorder="1" applyAlignment="1">
      <alignment/>
    </xf>
    <xf numFmtId="178" fontId="5" fillId="0" borderId="50" xfId="0" applyNumberFormat="1" applyFont="1" applyBorder="1" applyAlignment="1">
      <alignment/>
    </xf>
    <xf numFmtId="3" fontId="5" fillId="0" borderId="79" xfId="0" applyNumberFormat="1" applyFont="1" applyBorder="1" applyAlignment="1">
      <alignment/>
    </xf>
    <xf numFmtId="3" fontId="5" fillId="0" borderId="80" xfId="0" applyNumberFormat="1" applyFont="1" applyBorder="1" applyAlignment="1">
      <alignment/>
    </xf>
    <xf numFmtId="0" fontId="7" fillId="2" borderId="6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61" xfId="0" applyNumberFormat="1" applyFont="1" applyFill="1" applyBorder="1" applyAlignment="1">
      <alignment/>
    </xf>
    <xf numFmtId="3" fontId="7" fillId="2" borderId="62" xfId="0" applyNumberFormat="1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71" xfId="0" applyFont="1" applyFill="1" applyBorder="1" applyAlignment="1">
      <alignment/>
    </xf>
    <xf numFmtId="0" fontId="5" fillId="2" borderId="81" xfId="0" applyFont="1" applyFill="1" applyBorder="1" applyAlignment="1">
      <alignment horizontal="center"/>
    </xf>
    <xf numFmtId="3" fontId="5" fillId="2" borderId="81" xfId="0" applyNumberFormat="1" applyFont="1" applyFill="1" applyBorder="1" applyAlignment="1">
      <alignment/>
    </xf>
    <xf numFmtId="3" fontId="5" fillId="2" borderId="82" xfId="0" applyNumberFormat="1" applyFont="1" applyFill="1" applyBorder="1" applyAlignment="1">
      <alignment/>
    </xf>
    <xf numFmtId="3" fontId="24" fillId="0" borderId="16" xfId="0" applyNumberFormat="1" applyFont="1" applyBorder="1" applyAlignment="1">
      <alignment vertical="center"/>
    </xf>
    <xf numFmtId="3" fontId="24" fillId="0" borderId="56" xfId="0" applyNumberFormat="1" applyFont="1" applyBorder="1" applyAlignment="1">
      <alignment vertical="center"/>
    </xf>
    <xf numFmtId="3" fontId="24" fillId="0" borderId="71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0" borderId="56" xfId="0" applyNumberFormat="1" applyFont="1" applyBorder="1" applyAlignment="1">
      <alignment/>
    </xf>
    <xf numFmtId="3" fontId="24" fillId="0" borderId="71" xfId="0" applyNumberFormat="1" applyFont="1" applyBorder="1" applyAlignment="1">
      <alignment/>
    </xf>
    <xf numFmtId="3" fontId="24" fillId="0" borderId="26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4" fillId="0" borderId="27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83" xfId="0" applyNumberFormat="1" applyFont="1" applyBorder="1" applyAlignment="1">
      <alignment/>
    </xf>
    <xf numFmtId="3" fontId="24" fillId="0" borderId="84" xfId="0" applyNumberFormat="1" applyFont="1" applyBorder="1" applyAlignment="1">
      <alignment/>
    </xf>
    <xf numFmtId="3" fontId="24" fillId="0" borderId="85" xfId="0" applyNumberFormat="1" applyFont="1" applyBorder="1" applyAlignment="1">
      <alignment/>
    </xf>
    <xf numFmtId="3" fontId="24" fillId="0" borderId="86" xfId="0" applyNumberFormat="1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 shrinkToFit="1"/>
    </xf>
    <xf numFmtId="0" fontId="0" fillId="0" borderId="89" xfId="0" applyBorder="1" applyAlignment="1">
      <alignment shrinkToFit="1"/>
    </xf>
    <xf numFmtId="0" fontId="0" fillId="0" borderId="90" xfId="0" applyBorder="1" applyAlignment="1">
      <alignment/>
    </xf>
    <xf numFmtId="180" fontId="0" fillId="0" borderId="91" xfId="0" applyNumberFormat="1" applyBorder="1" applyAlignment="1">
      <alignment/>
    </xf>
    <xf numFmtId="180" fontId="0" fillId="0" borderId="92" xfId="0" applyNumberFormat="1" applyBorder="1" applyAlignment="1">
      <alignment/>
    </xf>
    <xf numFmtId="0" fontId="0" fillId="0" borderId="90" xfId="0" applyBorder="1" applyAlignment="1">
      <alignment horizontal="right"/>
    </xf>
    <xf numFmtId="0" fontId="0" fillId="0" borderId="93" xfId="0" applyBorder="1" applyAlignment="1">
      <alignment/>
    </xf>
    <xf numFmtId="180" fontId="0" fillId="0" borderId="94" xfId="0" applyNumberFormat="1" applyBorder="1" applyAlignment="1">
      <alignment/>
    </xf>
    <xf numFmtId="180" fontId="0" fillId="0" borderId="95" xfId="0" applyNumberFormat="1" applyBorder="1" applyAlignment="1">
      <alignment/>
    </xf>
    <xf numFmtId="0" fontId="0" fillId="0" borderId="87" xfId="0" applyBorder="1" applyAlignment="1">
      <alignment shrinkToFit="1"/>
    </xf>
    <xf numFmtId="0" fontId="0" fillId="0" borderId="0" xfId="0" applyBorder="1" applyAlignment="1">
      <alignment shrinkToFit="1"/>
    </xf>
    <xf numFmtId="180" fontId="0" fillId="0" borderId="0" xfId="0" applyNumberFormat="1" applyBorder="1" applyAlignment="1">
      <alignment/>
    </xf>
    <xf numFmtId="188" fontId="0" fillId="0" borderId="90" xfId="0" applyNumberFormat="1" applyBorder="1" applyAlignment="1">
      <alignment horizontal="right"/>
    </xf>
    <xf numFmtId="188" fontId="0" fillId="0" borderId="93" xfId="0" applyNumberFormat="1" applyBorder="1" applyAlignment="1">
      <alignment horizontal="right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178" fontId="5" fillId="3" borderId="1" xfId="0" applyNumberFormat="1" applyFont="1" applyFill="1" applyBorder="1" applyAlignment="1">
      <alignment horizontal="right"/>
    </xf>
    <xf numFmtId="0" fontId="43" fillId="0" borderId="0" xfId="0" applyFont="1" applyAlignment="1">
      <alignment horizontal="left" vertical="top"/>
    </xf>
    <xf numFmtId="0" fontId="5" fillId="3" borderId="96" xfId="0" applyFont="1" applyFill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right"/>
    </xf>
    <xf numFmtId="0" fontId="20" fillId="3" borderId="12" xfId="0" applyFont="1" applyFill="1" applyBorder="1" applyAlignment="1">
      <alignment horizontal="right"/>
    </xf>
    <xf numFmtId="0" fontId="20" fillId="3" borderId="13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20" fillId="3" borderId="97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 vertical="center"/>
    </xf>
    <xf numFmtId="0" fontId="20" fillId="4" borderId="30" xfId="0" applyFont="1" applyFill="1" applyAlignment="1">
      <alignment horizontal="center" vertical="center"/>
    </xf>
    <xf numFmtId="0" fontId="20" fillId="4" borderId="30" xfId="0" applyFont="1" applyFill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1" fontId="20" fillId="4" borderId="6" xfId="0" applyNumberFormat="1" applyFont="1" applyFill="1" applyBorder="1" applyAlignment="1">
      <alignment horizontal="center"/>
    </xf>
    <xf numFmtId="1" fontId="20" fillId="4" borderId="98" xfId="0" applyNumberFormat="1" applyFont="1" applyFill="1" applyBorder="1" applyAlignment="1">
      <alignment horizontal="center"/>
    </xf>
    <xf numFmtId="178" fontId="5" fillId="0" borderId="99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101" xfId="0" applyNumberFormat="1" applyFont="1" applyBorder="1" applyAlignment="1">
      <alignment/>
    </xf>
    <xf numFmtId="0" fontId="5" fillId="4" borderId="17" xfId="0" applyFont="1" applyFill="1" applyBorder="1" applyAlignment="1">
      <alignment/>
    </xf>
    <xf numFmtId="0" fontId="5" fillId="4" borderId="30" xfId="0" applyFont="1" applyFill="1" applyAlignment="1">
      <alignment horizontal="center"/>
    </xf>
    <xf numFmtId="0" fontId="5" fillId="4" borderId="30" xfId="0" applyFont="1" applyFill="1" applyAlignment="1">
      <alignment/>
    </xf>
    <xf numFmtId="0" fontId="5" fillId="4" borderId="10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5" fillId="3" borderId="57" xfId="0" applyFont="1" applyFill="1" applyBorder="1" applyAlignment="1">
      <alignment horizontal="center"/>
    </xf>
    <xf numFmtId="0" fontId="5" fillId="3" borderId="102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left"/>
    </xf>
    <xf numFmtId="0" fontId="5" fillId="3" borderId="103" xfId="0" applyFont="1" applyFill="1" applyBorder="1" applyAlignment="1">
      <alignment horizontal="center"/>
    </xf>
    <xf numFmtId="0" fontId="5" fillId="3" borderId="30" xfId="0" applyFont="1" applyFill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0" fillId="3" borderId="104" xfId="0" applyFill="1" applyBorder="1" applyAlignment="1">
      <alignment/>
    </xf>
    <xf numFmtId="0" fontId="5" fillId="3" borderId="105" xfId="0" applyFont="1" applyFill="1" applyBorder="1" applyAlignment="1">
      <alignment horizontal="center"/>
    </xf>
    <xf numFmtId="0" fontId="5" fillId="3" borderId="81" xfId="0" applyFont="1" applyFill="1" applyBorder="1" applyAlignment="1">
      <alignment horizontal="center"/>
    </xf>
    <xf numFmtId="0" fontId="5" fillId="3" borderId="50" xfId="0" applyFont="1" applyFill="1" applyBorder="1" applyAlignment="1">
      <alignment/>
    </xf>
    <xf numFmtId="0" fontId="5" fillId="3" borderId="106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4" borderId="107" xfId="0" applyFont="1" applyFill="1" applyBorder="1" applyAlignment="1">
      <alignment horizontal="center"/>
    </xf>
    <xf numFmtId="1" fontId="5" fillId="4" borderId="108" xfId="0" applyNumberFormat="1" applyFont="1" applyFill="1" applyBorder="1" applyAlignment="1">
      <alignment horizontal="center"/>
    </xf>
    <xf numFmtId="1" fontId="5" fillId="4" borderId="109" xfId="0" applyNumberFormat="1" applyFont="1" applyFill="1" applyBorder="1" applyAlignment="1">
      <alignment horizontal="center"/>
    </xf>
    <xf numFmtId="0" fontId="5" fillId="3" borderId="17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5" fillId="3" borderId="17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10" xfId="0" applyFont="1" applyFill="1" applyBorder="1" applyAlignment="1">
      <alignment horizontal="center"/>
    </xf>
    <xf numFmtId="0" fontId="5" fillId="3" borderId="61" xfId="0" applyFont="1" applyFill="1" applyBorder="1" applyAlignment="1">
      <alignment horizontal="center"/>
    </xf>
    <xf numFmtId="0" fontId="5" fillId="3" borderId="11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12" xfId="0" applyFont="1" applyFill="1" applyBorder="1" applyAlignment="1">
      <alignment horizontal="center"/>
    </xf>
    <xf numFmtId="0" fontId="0" fillId="3" borderId="100" xfId="0" applyFill="1" applyBorder="1" applyAlignment="1">
      <alignment/>
    </xf>
    <xf numFmtId="0" fontId="0" fillId="3" borderId="111" xfId="0" applyFill="1" applyBorder="1" applyAlignment="1">
      <alignment/>
    </xf>
    <xf numFmtId="0" fontId="5" fillId="3" borderId="101" xfId="0" applyFont="1" applyFill="1" applyBorder="1" applyAlignment="1">
      <alignment horizontal="center"/>
    </xf>
    <xf numFmtId="3" fontId="5" fillId="5" borderId="100" xfId="0" applyNumberFormat="1" applyFont="1" applyFill="1" applyBorder="1" applyAlignment="1">
      <alignment/>
    </xf>
    <xf numFmtId="187" fontId="5" fillId="5" borderId="77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187" fontId="5" fillId="5" borderId="1" xfId="0" applyNumberFormat="1" applyFont="1" applyFill="1" applyBorder="1" applyAlignment="1">
      <alignment/>
    </xf>
    <xf numFmtId="178" fontId="5" fillId="5" borderId="1" xfId="0" applyNumberFormat="1" applyFont="1" applyFill="1" applyBorder="1" applyAlignment="1">
      <alignment/>
    </xf>
    <xf numFmtId="3" fontId="5" fillId="5" borderId="108" xfId="0" applyNumberFormat="1" applyFont="1" applyFill="1" applyBorder="1" applyAlignment="1">
      <alignment/>
    </xf>
    <xf numFmtId="178" fontId="5" fillId="5" borderId="50" xfId="0" applyNumberFormat="1" applyFont="1" applyFill="1" applyBorder="1" applyAlignment="1">
      <alignment/>
    </xf>
    <xf numFmtId="3" fontId="5" fillId="5" borderId="109" xfId="0" applyNumberFormat="1" applyFont="1" applyFill="1" applyBorder="1" applyAlignment="1">
      <alignment/>
    </xf>
    <xf numFmtId="178" fontId="5" fillId="5" borderId="75" xfId="0" applyNumberFormat="1" applyFont="1" applyFill="1" applyBorder="1" applyAlignment="1">
      <alignment/>
    </xf>
    <xf numFmtId="3" fontId="5" fillId="5" borderId="8" xfId="0" applyNumberFormat="1" applyFont="1" applyFill="1" applyBorder="1" applyAlignment="1">
      <alignment/>
    </xf>
    <xf numFmtId="187" fontId="5" fillId="5" borderId="9" xfId="0" applyNumberFormat="1" applyFont="1" applyFill="1" applyBorder="1" applyAlignment="1">
      <alignment/>
    </xf>
    <xf numFmtId="178" fontId="5" fillId="5" borderId="77" xfId="0" applyNumberFormat="1" applyFont="1" applyFill="1" applyBorder="1" applyAlignment="1">
      <alignment/>
    </xf>
    <xf numFmtId="3" fontId="5" fillId="5" borderId="101" xfId="0" applyNumberFormat="1" applyFont="1" applyFill="1" applyBorder="1" applyAlignment="1">
      <alignment/>
    </xf>
    <xf numFmtId="3" fontId="5" fillId="5" borderId="7" xfId="0" applyNumberFormat="1" applyFont="1" applyFill="1" applyBorder="1" applyAlignment="1">
      <alignment/>
    </xf>
    <xf numFmtId="3" fontId="5" fillId="5" borderId="96" xfId="0" applyNumberFormat="1" applyFont="1" applyFill="1" applyBorder="1" applyAlignment="1">
      <alignment/>
    </xf>
    <xf numFmtId="3" fontId="5" fillId="5" borderId="113" xfId="0" applyNumberFormat="1" applyFont="1" applyFill="1" applyBorder="1" applyAlignment="1">
      <alignment/>
    </xf>
    <xf numFmtId="3" fontId="5" fillId="5" borderId="10" xfId="0" applyNumberFormat="1" applyFont="1" applyFill="1" applyBorder="1" applyAlignment="1">
      <alignment/>
    </xf>
    <xf numFmtId="3" fontId="5" fillId="5" borderId="9" xfId="0" applyNumberFormat="1" applyFont="1" applyFill="1" applyBorder="1" applyAlignment="1">
      <alignment/>
    </xf>
    <xf numFmtId="3" fontId="5" fillId="5" borderId="114" xfId="0" applyNumberFormat="1" applyFont="1" applyFill="1" applyBorder="1" applyAlignment="1">
      <alignment/>
    </xf>
    <xf numFmtId="0" fontId="10" fillId="3" borderId="57" xfId="0" applyFont="1" applyFill="1" applyBorder="1" applyAlignment="1">
      <alignment/>
    </xf>
    <xf numFmtId="0" fontId="10" fillId="3" borderId="61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0" fillId="3" borderId="111" xfId="0" applyFont="1" applyFill="1" applyBorder="1" applyAlignment="1">
      <alignment horizontal="center"/>
    </xf>
    <xf numFmtId="0" fontId="20" fillId="3" borderId="61" xfId="0" applyFont="1" applyFill="1" applyBorder="1" applyAlignment="1">
      <alignment horizontal="center"/>
    </xf>
    <xf numFmtId="0" fontId="10" fillId="3" borderId="115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0" borderId="7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5" borderId="7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178" fontId="11" fillId="5" borderId="1" xfId="0" applyNumberFormat="1" applyFont="1" applyFill="1" applyBorder="1" applyAlignment="1">
      <alignment horizontal="right"/>
    </xf>
    <xf numFmtId="0" fontId="11" fillId="5" borderId="116" xfId="0" applyFont="1" applyFill="1" applyBorder="1" applyAlignment="1">
      <alignment horizontal="center"/>
    </xf>
    <xf numFmtId="3" fontId="20" fillId="0" borderId="46" xfId="0" applyNumberFormat="1" applyFont="1" applyBorder="1" applyAlignment="1">
      <alignment vertical="center"/>
    </xf>
    <xf numFmtId="0" fontId="22" fillId="4" borderId="83" xfId="0" applyFont="1" applyFill="1" applyBorder="1" applyAlignment="1">
      <alignment vertical="center"/>
    </xf>
    <xf numFmtId="0" fontId="22" fillId="4" borderId="57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56" xfId="0" applyFont="1" applyFill="1" applyBorder="1" applyAlignment="1">
      <alignment vertical="center"/>
    </xf>
    <xf numFmtId="0" fontId="22" fillId="4" borderId="37" xfId="0" applyFont="1" applyFill="1" applyBorder="1" applyAlignment="1">
      <alignment vertical="center"/>
    </xf>
    <xf numFmtId="0" fontId="22" fillId="4" borderId="117" xfId="0" applyFont="1" applyFill="1" applyBorder="1" applyAlignment="1">
      <alignment horizontal="center" vertical="center"/>
    </xf>
    <xf numFmtId="0" fontId="22" fillId="4" borderId="118" xfId="0" applyFont="1" applyFill="1" applyBorder="1" applyAlignment="1">
      <alignment horizontal="center" vertical="center"/>
    </xf>
    <xf numFmtId="0" fontId="22" fillId="4" borderId="67" xfId="0" applyFont="1" applyFill="1" applyBorder="1" applyAlignment="1">
      <alignment horizontal="center" vertical="center"/>
    </xf>
    <xf numFmtId="0" fontId="22" fillId="4" borderId="119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vertical="center"/>
    </xf>
    <xf numFmtId="0" fontId="22" fillId="3" borderId="57" xfId="0" applyFont="1" applyFill="1" applyBorder="1" applyAlignment="1">
      <alignment vertical="center"/>
    </xf>
    <xf numFmtId="0" fontId="22" fillId="3" borderId="120" xfId="0" applyFont="1" applyFill="1" applyBorder="1" applyAlignment="1">
      <alignment vertical="center"/>
    </xf>
    <xf numFmtId="0" fontId="22" fillId="3" borderId="118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3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20" fillId="3" borderId="30" xfId="0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0" xfId="0" applyFont="1" applyFill="1" applyAlignment="1">
      <alignment horizontal="center" vertical="center"/>
    </xf>
    <xf numFmtId="0" fontId="5" fillId="3" borderId="120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21" xfId="0" applyFont="1" applyFill="1" applyBorder="1" applyAlignment="1">
      <alignment vertical="center"/>
    </xf>
    <xf numFmtId="0" fontId="5" fillId="3" borderId="122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/>
    </xf>
    <xf numFmtId="0" fontId="0" fillId="3" borderId="123" xfId="0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2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125" xfId="0" applyFont="1" applyFill="1" applyBorder="1" applyAlignment="1">
      <alignment horizontal="center"/>
    </xf>
    <xf numFmtId="0" fontId="5" fillId="3" borderId="120" xfId="0" applyFont="1" applyFill="1" applyBorder="1" applyAlignment="1">
      <alignment/>
    </xf>
    <xf numFmtId="0" fontId="5" fillId="3" borderId="12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3" fontId="5" fillId="4" borderId="127" xfId="0" applyNumberFormat="1" applyFont="1" applyFill="1" applyBorder="1" applyAlignment="1">
      <alignment/>
    </xf>
    <xf numFmtId="3" fontId="5" fillId="4" borderId="16" xfId="0" applyNumberFormat="1" applyFont="1" applyFill="1" applyBorder="1" applyAlignment="1">
      <alignment/>
    </xf>
    <xf numFmtId="3" fontId="5" fillId="4" borderId="128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center"/>
    </xf>
    <xf numFmtId="3" fontId="24" fillId="0" borderId="129" xfId="0" applyNumberFormat="1" applyFont="1" applyBorder="1" applyAlignment="1">
      <alignment vertical="center"/>
    </xf>
    <xf numFmtId="3" fontId="24" fillId="0" borderId="130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87" fontId="5" fillId="0" borderId="131" xfId="0" applyNumberFormat="1" applyFont="1" applyBorder="1" applyAlignment="1">
      <alignment/>
    </xf>
    <xf numFmtId="187" fontId="5" fillId="0" borderId="132" xfId="0" applyNumberFormat="1" applyFont="1" applyBorder="1" applyAlignment="1">
      <alignment/>
    </xf>
    <xf numFmtId="187" fontId="5" fillId="0" borderId="133" xfId="0" applyNumberFormat="1" applyFont="1" applyBorder="1" applyAlignment="1">
      <alignment/>
    </xf>
    <xf numFmtId="187" fontId="5" fillId="0" borderId="134" xfId="0" applyNumberFormat="1" applyFont="1" applyBorder="1" applyAlignment="1">
      <alignment/>
    </xf>
    <xf numFmtId="0" fontId="7" fillId="4" borderId="13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112" xfId="0" applyFont="1" applyFill="1" applyBorder="1" applyAlignment="1">
      <alignment/>
    </xf>
    <xf numFmtId="0" fontId="7" fillId="4" borderId="48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4" borderId="123" xfId="0" applyFill="1" applyBorder="1" applyAlignment="1">
      <alignment/>
    </xf>
    <xf numFmtId="0" fontId="7" fillId="4" borderId="13" xfId="0" applyFont="1" applyFill="1" applyBorder="1" applyAlignment="1">
      <alignment horizontal="center"/>
    </xf>
    <xf numFmtId="0" fontId="7" fillId="4" borderId="61" xfId="0" applyFont="1" applyFill="1" applyBorder="1" applyAlignment="1">
      <alignment horizontal="right"/>
    </xf>
    <xf numFmtId="0" fontId="7" fillId="4" borderId="112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right"/>
    </xf>
    <xf numFmtId="0" fontId="7" fillId="4" borderId="72" xfId="0" applyFon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0" fillId="4" borderId="62" xfId="0" applyFill="1" applyBorder="1" applyAlignment="1">
      <alignment horizontal="right"/>
    </xf>
    <xf numFmtId="0" fontId="0" fillId="4" borderId="72" xfId="0" applyFill="1" applyBorder="1" applyAlignment="1">
      <alignment horizontal="left"/>
    </xf>
    <xf numFmtId="0" fontId="7" fillId="3" borderId="61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62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48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48" xfId="0" applyFont="1" applyFill="1" applyBorder="1" applyAlignment="1">
      <alignment/>
    </xf>
    <xf numFmtId="0" fontId="7" fillId="3" borderId="49" xfId="0" applyFont="1" applyFill="1" applyBorder="1" applyAlignment="1">
      <alignment/>
    </xf>
    <xf numFmtId="0" fontId="7" fillId="3" borderId="135" xfId="0" applyFont="1" applyFill="1" applyBorder="1" applyAlignment="1">
      <alignment/>
    </xf>
    <xf numFmtId="0" fontId="7" fillId="3" borderId="29" xfId="0" applyFont="1" applyFill="1" applyBorder="1" applyAlignment="1">
      <alignment/>
    </xf>
    <xf numFmtId="0" fontId="7" fillId="3" borderId="29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45" fillId="0" borderId="0" xfId="0" applyFont="1" applyAlignment="1">
      <alignment/>
    </xf>
    <xf numFmtId="0" fontId="6" fillId="3" borderId="13" xfId="0" applyFont="1" applyFill="1" applyBorder="1" applyAlignment="1">
      <alignment/>
    </xf>
    <xf numFmtId="0" fontId="6" fillId="3" borderId="6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4" borderId="61" xfId="0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7" xfId="0" applyFont="1" applyFill="1" applyBorder="1" applyAlignment="1">
      <alignment horizontal="center"/>
    </xf>
    <xf numFmtId="0" fontId="46" fillId="4" borderId="136" xfId="0" applyFont="1" applyFill="1" applyBorder="1" applyAlignment="1">
      <alignment horizontal="center"/>
    </xf>
    <xf numFmtId="0" fontId="46" fillId="4" borderId="137" xfId="0" applyFont="1" applyFill="1" applyBorder="1" applyAlignment="1">
      <alignment horizontal="right"/>
    </xf>
    <xf numFmtId="0" fontId="46" fillId="4" borderId="138" xfId="0" applyFont="1" applyFill="1" applyBorder="1" applyAlignment="1">
      <alignment horizontal="left"/>
    </xf>
    <xf numFmtId="3" fontId="47" fillId="2" borderId="137" xfId="0" applyNumberFormat="1" applyFont="1" applyFill="1" applyBorder="1" applyAlignment="1">
      <alignment/>
    </xf>
    <xf numFmtId="180" fontId="47" fillId="0" borderId="139" xfId="0" applyNumberFormat="1" applyFont="1" applyBorder="1" applyAlignment="1">
      <alignment/>
    </xf>
    <xf numFmtId="180" fontId="47" fillId="0" borderId="140" xfId="0" applyNumberFormat="1" applyFont="1" applyBorder="1" applyAlignment="1">
      <alignment/>
    </xf>
    <xf numFmtId="0" fontId="47" fillId="2" borderId="137" xfId="0" applyFont="1" applyFill="1" applyBorder="1" applyAlignment="1">
      <alignment/>
    </xf>
    <xf numFmtId="180" fontId="47" fillId="0" borderId="137" xfId="0" applyNumberFormat="1" applyFont="1" applyBorder="1" applyAlignment="1">
      <alignment/>
    </xf>
    <xf numFmtId="180" fontId="47" fillId="0" borderId="129" xfId="0" applyNumberFormat="1" applyFont="1" applyBorder="1" applyAlignment="1">
      <alignment/>
    </xf>
    <xf numFmtId="0" fontId="47" fillId="2" borderId="129" xfId="0" applyFont="1" applyFill="1" applyBorder="1" applyAlignment="1">
      <alignment/>
    </xf>
    <xf numFmtId="180" fontId="47" fillId="0" borderId="138" xfId="0" applyNumberFormat="1" applyFont="1" applyBorder="1" applyAlignment="1">
      <alignment/>
    </xf>
    <xf numFmtId="3" fontId="5" fillId="6" borderId="17" xfId="0" applyNumberFormat="1" applyFont="1" applyFill="1" applyBorder="1" applyAlignment="1">
      <alignment/>
    </xf>
    <xf numFmtId="3" fontId="5" fillId="6" borderId="16" xfId="0" applyNumberFormat="1" applyFont="1" applyFill="1" applyBorder="1" applyAlignment="1">
      <alignment/>
    </xf>
    <xf numFmtId="0" fontId="5" fillId="6" borderId="16" xfId="0" applyFont="1" applyFill="1" applyBorder="1" applyAlignment="1">
      <alignment/>
    </xf>
    <xf numFmtId="0" fontId="5" fillId="6" borderId="141" xfId="0" applyFont="1" applyFill="1" applyBorder="1" applyAlignment="1">
      <alignment/>
    </xf>
    <xf numFmtId="0" fontId="5" fillId="6" borderId="57" xfId="0" applyFont="1" applyFill="1" applyBorder="1" applyAlignment="1">
      <alignment/>
    </xf>
    <xf numFmtId="0" fontId="5" fillId="6" borderId="37" xfId="0" applyFont="1" applyFill="1" applyBorder="1" applyAlignment="1">
      <alignment/>
    </xf>
    <xf numFmtId="0" fontId="5" fillId="6" borderId="131" xfId="0" applyFont="1" applyFill="1" applyBorder="1" applyAlignment="1">
      <alignment/>
    </xf>
    <xf numFmtId="3" fontId="5" fillId="6" borderId="30" xfId="0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/>
    </xf>
    <xf numFmtId="3" fontId="5" fillId="6" borderId="142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45" xfId="0" applyNumberFormat="1" applyFont="1" applyFill="1" applyBorder="1" applyAlignment="1">
      <alignment horizontal="center" shrinkToFit="1"/>
    </xf>
    <xf numFmtId="3" fontId="5" fillId="6" borderId="13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6" fillId="4" borderId="112" xfId="0" applyFont="1" applyFill="1" applyBorder="1" applyAlignment="1">
      <alignment/>
    </xf>
    <xf numFmtId="0" fontId="6" fillId="4" borderId="48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right"/>
    </xf>
    <xf numFmtId="0" fontId="6" fillId="4" borderId="112" xfId="0" applyFont="1" applyFill="1" applyBorder="1" applyAlignment="1">
      <alignment horizontal="left"/>
    </xf>
    <xf numFmtId="0" fontId="6" fillId="4" borderId="6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63" xfId="0" applyFont="1" applyFill="1" applyBorder="1" applyAlignment="1">
      <alignment horizontal="right"/>
    </xf>
    <xf numFmtId="0" fontId="8" fillId="4" borderId="143" xfId="0" applyFont="1" applyFill="1" applyBorder="1" applyAlignment="1">
      <alignment horizontal="left"/>
    </xf>
    <xf numFmtId="0" fontId="8" fillId="4" borderId="4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right"/>
    </xf>
    <xf numFmtId="0" fontId="8" fillId="4" borderId="123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right"/>
    </xf>
    <xf numFmtId="0" fontId="8" fillId="4" borderId="72" xfId="0" applyFont="1" applyFill="1" applyBorder="1" applyAlignment="1">
      <alignment horizontal="left"/>
    </xf>
    <xf numFmtId="3" fontId="6" fillId="3" borderId="61" xfId="0" applyNumberFormat="1" applyFont="1" applyFill="1" applyBorder="1" applyAlignment="1">
      <alignment/>
    </xf>
    <xf numFmtId="178" fontId="6" fillId="3" borderId="61" xfId="0" applyNumberFormat="1" applyFont="1" applyFill="1" applyBorder="1" applyAlignment="1">
      <alignment/>
    </xf>
    <xf numFmtId="0" fontId="6" fillId="3" borderId="6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6" fillId="3" borderId="62" xfId="0" applyNumberFormat="1" applyFont="1" applyFill="1" applyBorder="1" applyAlignment="1">
      <alignment horizontal="center"/>
    </xf>
    <xf numFmtId="178" fontId="6" fillId="3" borderId="1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5" fillId="0" borderId="14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5" xfId="0" applyNumberFormat="1" applyFont="1" applyBorder="1" applyAlignment="1">
      <alignment/>
    </xf>
    <xf numFmtId="3" fontId="5" fillId="0" borderId="146" xfId="0" applyNumberFormat="1" applyFont="1" applyBorder="1" applyAlignment="1">
      <alignment/>
    </xf>
    <xf numFmtId="3" fontId="5" fillId="0" borderId="71" xfId="0" applyNumberFormat="1" applyFont="1" applyBorder="1" applyAlignment="1">
      <alignment/>
    </xf>
    <xf numFmtId="3" fontId="5" fillId="6" borderId="29" xfId="0" applyNumberFormat="1" applyFont="1" applyFill="1" applyBorder="1" applyAlignment="1">
      <alignment horizontal="center" shrinkToFit="1"/>
    </xf>
    <xf numFmtId="187" fontId="5" fillId="0" borderId="147" xfId="0" applyNumberFormat="1" applyFont="1" applyBorder="1" applyAlignment="1">
      <alignment/>
    </xf>
    <xf numFmtId="187" fontId="5" fillId="0" borderId="148" xfId="0" applyNumberFormat="1" applyFont="1" applyBorder="1" applyAlignment="1">
      <alignment/>
    </xf>
    <xf numFmtId="187" fontId="5" fillId="0" borderId="149" xfId="0" applyNumberFormat="1" applyFont="1" applyBorder="1" applyAlignment="1">
      <alignment/>
    </xf>
    <xf numFmtId="0" fontId="48" fillId="4" borderId="135" xfId="0" applyFont="1" applyFill="1" applyBorder="1" applyAlignment="1">
      <alignment horizontal="center"/>
    </xf>
    <xf numFmtId="0" fontId="48" fillId="4" borderId="150" xfId="0" applyFont="1" applyFill="1" applyBorder="1" applyAlignment="1">
      <alignment horizontal="right"/>
    </xf>
    <xf numFmtId="0" fontId="48" fillId="4" borderId="151" xfId="0" applyFont="1" applyFill="1" applyBorder="1" applyAlignment="1">
      <alignment horizontal="left"/>
    </xf>
    <xf numFmtId="3" fontId="49" fillId="0" borderId="152" xfId="0" applyNumberFormat="1" applyFont="1" applyBorder="1" applyAlignment="1">
      <alignment/>
    </xf>
    <xf numFmtId="178" fontId="49" fillId="0" borderId="153" xfId="0" applyNumberFormat="1" applyFont="1" applyBorder="1" applyAlignment="1">
      <alignment/>
    </xf>
    <xf numFmtId="3" fontId="49" fillId="0" borderId="154" xfId="0" applyNumberFormat="1" applyFont="1" applyBorder="1" applyAlignment="1">
      <alignment/>
    </xf>
    <xf numFmtId="178" fontId="49" fillId="0" borderId="155" xfId="0" applyNumberFormat="1" applyFont="1" applyBorder="1" applyAlignment="1">
      <alignment/>
    </xf>
    <xf numFmtId="179" fontId="49" fillId="0" borderId="155" xfId="0" applyNumberFormat="1" applyFont="1" applyBorder="1" applyAlignment="1">
      <alignment/>
    </xf>
    <xf numFmtId="3" fontId="49" fillId="0" borderId="155" xfId="0" applyNumberFormat="1" applyFont="1" applyBorder="1" applyAlignment="1">
      <alignment/>
    </xf>
    <xf numFmtId="178" fontId="49" fillId="0" borderId="156" xfId="0" applyNumberFormat="1" applyFont="1" applyBorder="1" applyAlignment="1">
      <alignment/>
    </xf>
    <xf numFmtId="180" fontId="49" fillId="2" borderId="155" xfId="0" applyNumberFormat="1" applyFont="1" applyFill="1" applyBorder="1" applyAlignment="1">
      <alignment/>
    </xf>
    <xf numFmtId="180" fontId="49" fillId="2" borderId="157" xfId="0" applyNumberFormat="1" applyFont="1" applyFill="1" applyBorder="1" applyAlignment="1">
      <alignment/>
    </xf>
    <xf numFmtId="180" fontId="49" fillId="2" borderId="153" xfId="0" applyNumberFormat="1" applyFont="1" applyFill="1" applyBorder="1" applyAlignment="1">
      <alignment/>
    </xf>
    <xf numFmtId="3" fontId="49" fillId="0" borderId="156" xfId="0" applyNumberFormat="1" applyFont="1" applyBorder="1" applyAlignment="1">
      <alignment/>
    </xf>
    <xf numFmtId="180" fontId="49" fillId="2" borderId="152" xfId="0" applyNumberFormat="1" applyFont="1" applyFill="1" applyBorder="1" applyAlignment="1">
      <alignment/>
    </xf>
    <xf numFmtId="10" fontId="49" fillId="0" borderId="155" xfId="0" applyNumberFormat="1" applyFont="1" applyBorder="1" applyAlignment="1">
      <alignment/>
    </xf>
    <xf numFmtId="10" fontId="49" fillId="0" borderId="156" xfId="0" applyNumberFormat="1" applyFont="1" applyBorder="1" applyAlignment="1">
      <alignment/>
    </xf>
    <xf numFmtId="0" fontId="8" fillId="4" borderId="96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right"/>
    </xf>
    <xf numFmtId="0" fontId="8" fillId="4" borderId="158" xfId="0" applyFont="1" applyFill="1" applyBorder="1" applyAlignment="1">
      <alignment horizontal="left"/>
    </xf>
    <xf numFmtId="3" fontId="52" fillId="0" borderId="159" xfId="0" applyNumberFormat="1" applyFont="1" applyBorder="1" applyAlignment="1">
      <alignment/>
    </xf>
    <xf numFmtId="178" fontId="52" fillId="0" borderId="50" xfId="0" applyNumberFormat="1" applyFont="1" applyBorder="1" applyAlignment="1">
      <alignment/>
    </xf>
    <xf numFmtId="3" fontId="52" fillId="0" borderId="160" xfId="0" applyNumberFormat="1" applyFont="1" applyBorder="1" applyAlignment="1">
      <alignment/>
    </xf>
    <xf numFmtId="178" fontId="52" fillId="0" borderId="24" xfId="0" applyNumberFormat="1" applyFont="1" applyBorder="1" applyAlignment="1">
      <alignment/>
    </xf>
    <xf numFmtId="179" fontId="52" fillId="0" borderId="24" xfId="0" applyNumberFormat="1" applyFont="1" applyBorder="1" applyAlignment="1">
      <alignment/>
    </xf>
    <xf numFmtId="3" fontId="52" fillId="0" borderId="24" xfId="0" applyNumberFormat="1" applyFont="1" applyBorder="1" applyAlignment="1">
      <alignment/>
    </xf>
    <xf numFmtId="178" fontId="52" fillId="0" borderId="106" xfId="0" applyNumberFormat="1" applyFont="1" applyBorder="1" applyAlignment="1">
      <alignment/>
    </xf>
    <xf numFmtId="180" fontId="52" fillId="2" borderId="24" xfId="0" applyNumberFormat="1" applyFont="1" applyFill="1" applyBorder="1" applyAlignment="1">
      <alignment/>
    </xf>
    <xf numFmtId="180" fontId="52" fillId="2" borderId="50" xfId="0" applyNumberFormat="1" applyFont="1" applyFill="1" applyBorder="1" applyAlignment="1">
      <alignment/>
    </xf>
    <xf numFmtId="3" fontId="52" fillId="0" borderId="106" xfId="0" applyNumberFormat="1" applyFont="1" applyBorder="1" applyAlignment="1">
      <alignment/>
    </xf>
    <xf numFmtId="180" fontId="52" fillId="2" borderId="159" xfId="0" applyNumberFormat="1" applyFont="1" applyFill="1" applyBorder="1" applyAlignment="1">
      <alignment/>
    </xf>
    <xf numFmtId="10" fontId="52" fillId="0" borderId="24" xfId="0" applyNumberFormat="1" applyFont="1" applyBorder="1" applyAlignment="1">
      <alignment/>
    </xf>
    <xf numFmtId="10" fontId="52" fillId="0" borderId="106" xfId="0" applyNumberFormat="1" applyFont="1" applyBorder="1" applyAlignment="1">
      <alignment/>
    </xf>
    <xf numFmtId="3" fontId="24" fillId="0" borderId="51" xfId="0" applyNumberFormat="1" applyFont="1" applyBorder="1" applyAlignment="1">
      <alignment/>
    </xf>
    <xf numFmtId="3" fontId="24" fillId="0" borderId="161" xfId="0" applyNumberFormat="1" applyFont="1" applyBorder="1" applyAlignment="1">
      <alignment/>
    </xf>
    <xf numFmtId="3" fontId="24" fillId="0" borderId="24" xfId="0" applyNumberFormat="1" applyFont="1" applyBorder="1" applyAlignment="1">
      <alignment vertical="center"/>
    </xf>
    <xf numFmtId="3" fontId="24" fillId="0" borderId="50" xfId="0" applyNumberFormat="1" applyFont="1" applyBorder="1" applyAlignment="1">
      <alignment vertical="center"/>
    </xf>
    <xf numFmtId="3" fontId="24" fillId="0" borderId="58" xfId="0" applyNumberFormat="1" applyFont="1" applyBorder="1" applyAlignment="1">
      <alignment vertical="center"/>
    </xf>
    <xf numFmtId="3" fontId="5" fillId="4" borderId="119" xfId="0" applyNumberFormat="1" applyFont="1" applyFill="1" applyBorder="1" applyAlignment="1">
      <alignment horizontal="center"/>
    </xf>
    <xf numFmtId="3" fontId="5" fillId="4" borderId="67" xfId="0" applyNumberFormat="1" applyFont="1" applyFill="1" applyBorder="1" applyAlignment="1">
      <alignment horizontal="center"/>
    </xf>
    <xf numFmtId="3" fontId="24" fillId="0" borderId="60" xfId="0" applyNumberFormat="1" applyFont="1" applyBorder="1" applyAlignment="1">
      <alignment vertical="center"/>
    </xf>
    <xf numFmtId="3" fontId="24" fillId="0" borderId="162" xfId="0" applyNumberFormat="1" applyFont="1" applyBorder="1" applyAlignment="1">
      <alignment/>
    </xf>
    <xf numFmtId="3" fontId="24" fillId="0" borderId="73" xfId="0" applyNumberFormat="1" applyFont="1" applyBorder="1" applyAlignment="1">
      <alignment/>
    </xf>
    <xf numFmtId="3" fontId="24" fillId="0" borderId="163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3" fontId="24" fillId="0" borderId="159" xfId="0" applyNumberFormat="1" applyFont="1" applyBorder="1" applyAlignment="1">
      <alignment/>
    </xf>
    <xf numFmtId="0" fontId="11" fillId="2" borderId="158" xfId="0" applyFont="1" applyFill="1" applyBorder="1" applyAlignment="1">
      <alignment horizontal="center"/>
    </xf>
    <xf numFmtId="0" fontId="11" fillId="2" borderId="72" xfId="0" applyFont="1" applyFill="1" applyBorder="1" applyAlignment="1">
      <alignment horizontal="center"/>
    </xf>
    <xf numFmtId="3" fontId="5" fillId="2" borderId="164" xfId="0" applyNumberFormat="1" applyFont="1" applyFill="1" applyBorder="1" applyAlignment="1">
      <alignment/>
    </xf>
    <xf numFmtId="3" fontId="5" fillId="2" borderId="72" xfId="0" applyNumberFormat="1" applyFont="1" applyFill="1" applyBorder="1" applyAlignment="1">
      <alignment/>
    </xf>
    <xf numFmtId="3" fontId="5" fillId="2" borderId="158" xfId="0" applyNumberFormat="1" applyFont="1" applyFill="1" applyBorder="1" applyAlignment="1">
      <alignment/>
    </xf>
    <xf numFmtId="3" fontId="5" fillId="2" borderId="165" xfId="0" applyNumberFormat="1" applyFont="1" applyFill="1" applyBorder="1" applyAlignment="1">
      <alignment/>
    </xf>
    <xf numFmtId="3" fontId="5" fillId="2" borderId="166" xfId="0" applyNumberFormat="1" applyFont="1" applyFill="1" applyBorder="1" applyAlignment="1">
      <alignment/>
    </xf>
    <xf numFmtId="0" fontId="11" fillId="2" borderId="167" xfId="0" applyFont="1" applyFill="1" applyBorder="1" applyAlignment="1">
      <alignment horizontal="center"/>
    </xf>
    <xf numFmtId="0" fontId="11" fillId="2" borderId="168" xfId="0" applyFont="1" applyFill="1" applyBorder="1" applyAlignment="1">
      <alignment horizontal="center"/>
    </xf>
    <xf numFmtId="3" fontId="5" fillId="2" borderId="169" xfId="0" applyNumberFormat="1" applyFont="1" applyFill="1" applyBorder="1" applyAlignment="1">
      <alignment/>
    </xf>
    <xf numFmtId="3" fontId="5" fillId="2" borderId="168" xfId="0" applyNumberFormat="1" applyFont="1" applyFill="1" applyBorder="1" applyAlignment="1">
      <alignment/>
    </xf>
    <xf numFmtId="3" fontId="5" fillId="2" borderId="167" xfId="0" applyNumberFormat="1" applyFont="1" applyFill="1" applyBorder="1" applyAlignment="1">
      <alignment/>
    </xf>
    <xf numFmtId="3" fontId="5" fillId="2" borderId="170" xfId="0" applyNumberFormat="1" applyFont="1" applyFill="1" applyBorder="1" applyAlignment="1">
      <alignment/>
    </xf>
    <xf numFmtId="3" fontId="5" fillId="2" borderId="171" xfId="0" applyNumberFormat="1" applyFont="1" applyFill="1" applyBorder="1" applyAlignment="1">
      <alignment/>
    </xf>
    <xf numFmtId="3" fontId="5" fillId="2" borderId="172" xfId="0" applyNumberFormat="1" applyFont="1" applyFill="1" applyBorder="1" applyAlignment="1">
      <alignment/>
    </xf>
    <xf numFmtId="178" fontId="5" fillId="0" borderId="9" xfId="0" applyNumberFormat="1" applyFont="1" applyBorder="1" applyAlignment="1">
      <alignment/>
    </xf>
    <xf numFmtId="178" fontId="5" fillId="5" borderId="9" xfId="0" applyNumberFormat="1" applyFont="1" applyFill="1" applyBorder="1" applyAlignment="1">
      <alignment/>
    </xf>
    <xf numFmtId="0" fontId="11" fillId="2" borderId="173" xfId="0" applyFont="1" applyFill="1" applyBorder="1" applyAlignment="1">
      <alignment horizontal="center"/>
    </xf>
    <xf numFmtId="0" fontId="11" fillId="2" borderId="81" xfId="0" applyFont="1" applyFill="1" applyBorder="1" applyAlignment="1">
      <alignment horizontal="center"/>
    </xf>
    <xf numFmtId="3" fontId="5" fillId="2" borderId="174" xfId="0" applyNumberFormat="1" applyFont="1" applyFill="1" applyBorder="1" applyAlignment="1">
      <alignment/>
    </xf>
    <xf numFmtId="3" fontId="5" fillId="2" borderId="173" xfId="0" applyNumberFormat="1" applyFont="1" applyFill="1" applyBorder="1" applyAlignment="1">
      <alignment/>
    </xf>
    <xf numFmtId="3" fontId="5" fillId="2" borderId="175" xfId="0" applyNumberFormat="1" applyFont="1" applyFill="1" applyBorder="1" applyAlignment="1">
      <alignment/>
    </xf>
    <xf numFmtId="0" fontId="11" fillId="3" borderId="168" xfId="0" applyFont="1" applyFill="1" applyBorder="1" applyAlignment="1">
      <alignment horizontal="center"/>
    </xf>
    <xf numFmtId="0" fontId="11" fillId="0" borderId="62" xfId="0" applyFont="1" applyBorder="1" applyAlignment="1">
      <alignment horizontal="center"/>
    </xf>
    <xf numFmtId="3" fontId="5" fillId="0" borderId="111" xfId="0" applyNumberFormat="1" applyFont="1" applyBorder="1" applyAlignment="1">
      <alignment/>
    </xf>
    <xf numFmtId="3" fontId="5" fillId="0" borderId="62" xfId="0" applyNumberFormat="1" applyFont="1" applyBorder="1" applyAlignment="1">
      <alignment/>
    </xf>
    <xf numFmtId="3" fontId="5" fillId="0" borderId="176" xfId="0" applyNumberFormat="1" applyFont="1" applyBorder="1" applyAlignment="1">
      <alignment/>
    </xf>
    <xf numFmtId="3" fontId="5" fillId="0" borderId="177" xfId="0" applyNumberFormat="1" applyFont="1" applyBorder="1" applyAlignment="1">
      <alignment/>
    </xf>
    <xf numFmtId="3" fontId="5" fillId="0" borderId="163" xfId="0" applyNumberFormat="1" applyFont="1" applyBorder="1" applyAlignment="1">
      <alignment/>
    </xf>
    <xf numFmtId="3" fontId="5" fillId="0" borderId="69" xfId="0" applyNumberFormat="1" applyFont="1" applyBorder="1" applyAlignment="1">
      <alignment/>
    </xf>
    <xf numFmtId="0" fontId="0" fillId="0" borderId="0" xfId="0" applyBorder="1" applyAlignment="1">
      <alignment/>
    </xf>
    <xf numFmtId="3" fontId="24" fillId="0" borderId="80" xfId="0" applyNumberFormat="1" applyFont="1" applyBorder="1" applyAlignment="1">
      <alignment/>
    </xf>
    <xf numFmtId="0" fontId="5" fillId="3" borderId="178" xfId="0" applyFont="1" applyFill="1" applyBorder="1" applyAlignment="1">
      <alignment horizontal="center"/>
    </xf>
    <xf numFmtId="0" fontId="5" fillId="3" borderId="179" xfId="0" applyFont="1" applyFill="1" applyBorder="1" applyAlignment="1">
      <alignment horizontal="center"/>
    </xf>
    <xf numFmtId="0" fontId="5" fillId="3" borderId="174" xfId="0" applyFont="1" applyFill="1" applyBorder="1" applyAlignment="1">
      <alignment horizontal="center"/>
    </xf>
    <xf numFmtId="178" fontId="5" fillId="5" borderId="180" xfId="0" applyNumberFormat="1" applyFont="1" applyFill="1" applyBorder="1" applyAlignment="1">
      <alignment/>
    </xf>
    <xf numFmtId="178" fontId="5" fillId="5" borderId="181" xfId="0" applyNumberFormat="1" applyFont="1" applyFill="1" applyBorder="1" applyAlignment="1">
      <alignment/>
    </xf>
    <xf numFmtId="178" fontId="5" fillId="5" borderId="182" xfId="0" applyNumberFormat="1" applyFont="1" applyFill="1" applyBorder="1" applyAlignment="1">
      <alignment/>
    </xf>
    <xf numFmtId="178" fontId="5" fillId="5" borderId="183" xfId="0" applyNumberFormat="1" applyFont="1" applyFill="1" applyBorder="1" applyAlignment="1">
      <alignment/>
    </xf>
    <xf numFmtId="0" fontId="5" fillId="3" borderId="184" xfId="0" applyFont="1" applyFill="1" applyBorder="1" applyAlignment="1">
      <alignment horizontal="center"/>
    </xf>
    <xf numFmtId="0" fontId="11" fillId="0" borderId="38" xfId="0" applyFont="1" applyBorder="1" applyAlignment="1">
      <alignment/>
    </xf>
    <xf numFmtId="178" fontId="5" fillId="0" borderId="38" xfId="0" applyNumberFormat="1" applyFont="1" applyBorder="1" applyAlignment="1">
      <alignment/>
    </xf>
    <xf numFmtId="178" fontId="5" fillId="0" borderId="185" xfId="0" applyNumberFormat="1" applyFont="1" applyBorder="1" applyAlignment="1">
      <alignment/>
    </xf>
    <xf numFmtId="0" fontId="11" fillId="0" borderId="15" xfId="0" applyFont="1" applyBorder="1" applyAlignment="1">
      <alignment/>
    </xf>
    <xf numFmtId="178" fontId="11" fillId="0" borderId="15" xfId="0" applyNumberFormat="1" applyFont="1" applyBorder="1" applyAlignment="1">
      <alignment horizontal="right"/>
    </xf>
    <xf numFmtId="178" fontId="5" fillId="0" borderId="14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06" xfId="0" applyNumberFormat="1" applyFont="1" applyBorder="1" applyAlignment="1">
      <alignment/>
    </xf>
    <xf numFmtId="178" fontId="5" fillId="0" borderId="186" xfId="0" applyNumberFormat="1" applyFont="1" applyBorder="1" applyAlignment="1">
      <alignment/>
    </xf>
    <xf numFmtId="3" fontId="5" fillId="0" borderId="187" xfId="0" applyNumberFormat="1" applyFont="1" applyBorder="1" applyAlignment="1">
      <alignment/>
    </xf>
    <xf numFmtId="0" fontId="11" fillId="2" borderId="62" xfId="0" applyFont="1" applyFill="1" applyBorder="1" applyAlignment="1">
      <alignment horizontal="center"/>
    </xf>
    <xf numFmtId="3" fontId="5" fillId="2" borderId="111" xfId="0" applyNumberFormat="1" applyFont="1" applyFill="1" applyBorder="1" applyAlignment="1">
      <alignment/>
    </xf>
    <xf numFmtId="3" fontId="5" fillId="2" borderId="62" xfId="0" applyNumberFormat="1" applyFont="1" applyFill="1" applyBorder="1" applyAlignment="1">
      <alignment/>
    </xf>
    <xf numFmtId="3" fontId="5" fillId="2" borderId="176" xfId="0" applyNumberFormat="1" applyFont="1" applyFill="1" applyBorder="1" applyAlignment="1">
      <alignment/>
    </xf>
    <xf numFmtId="3" fontId="5" fillId="2" borderId="177" xfId="0" applyNumberFormat="1" applyFont="1" applyFill="1" applyBorder="1" applyAlignment="1">
      <alignment/>
    </xf>
    <xf numFmtId="0" fontId="11" fillId="5" borderId="181" xfId="0" applyFont="1" applyFill="1" applyBorder="1" applyAlignment="1">
      <alignment/>
    </xf>
    <xf numFmtId="0" fontId="11" fillId="5" borderId="181" xfId="0" applyFont="1" applyFill="1" applyBorder="1" applyAlignment="1">
      <alignment horizontal="right"/>
    </xf>
    <xf numFmtId="178" fontId="5" fillId="5" borderId="188" xfId="0" applyNumberFormat="1" applyFont="1" applyFill="1" applyBorder="1" applyAlignment="1">
      <alignment/>
    </xf>
    <xf numFmtId="3" fontId="5" fillId="5" borderId="189" xfId="0" applyNumberFormat="1" applyFont="1" applyFill="1" applyBorder="1" applyAlignment="1">
      <alignment/>
    </xf>
    <xf numFmtId="0" fontId="11" fillId="5" borderId="183" xfId="0" applyFont="1" applyFill="1" applyBorder="1" applyAlignment="1">
      <alignment horizontal="right"/>
    </xf>
    <xf numFmtId="0" fontId="11" fillId="0" borderId="190" xfId="0" applyFont="1" applyBorder="1" applyAlignment="1">
      <alignment horizontal="right"/>
    </xf>
    <xf numFmtId="178" fontId="5" fillId="0" borderId="191" xfId="0" applyNumberFormat="1" applyFont="1" applyBorder="1" applyAlignment="1">
      <alignment/>
    </xf>
    <xf numFmtId="0" fontId="20" fillId="3" borderId="113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right"/>
    </xf>
    <xf numFmtId="0" fontId="5" fillId="3" borderId="71" xfId="0" applyFont="1" applyFill="1" applyBorder="1" applyAlignment="1">
      <alignment horizontal="center"/>
    </xf>
    <xf numFmtId="178" fontId="5" fillId="0" borderId="146" xfId="0" applyNumberFormat="1" applyFont="1" applyBorder="1" applyAlignment="1">
      <alignment/>
    </xf>
    <xf numFmtId="178" fontId="5" fillId="0" borderId="71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3" fontId="5" fillId="0" borderId="68" xfId="0" applyNumberFormat="1" applyFont="1" applyBorder="1" applyAlignment="1">
      <alignment/>
    </xf>
    <xf numFmtId="0" fontId="5" fillId="3" borderId="46" xfId="0" applyFont="1" applyFill="1" applyBorder="1" applyAlignment="1">
      <alignment horizontal="center"/>
    </xf>
    <xf numFmtId="3" fontId="5" fillId="0" borderId="19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0" fontId="20" fillId="3" borderId="193" xfId="0" applyFont="1" applyFill="1" applyBorder="1" applyAlignment="1">
      <alignment horizontal="center" vertical="center"/>
    </xf>
    <xf numFmtId="187" fontId="5" fillId="0" borderId="147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52" fillId="0" borderId="61" xfId="0" applyNumberFormat="1" applyFont="1" applyFill="1" applyBorder="1" applyAlignment="1">
      <alignment/>
    </xf>
    <xf numFmtId="3" fontId="6" fillId="3" borderId="158" xfId="0" applyNumberFormat="1" applyFont="1" applyFill="1" applyBorder="1" applyAlignment="1">
      <alignment horizontal="center"/>
    </xf>
    <xf numFmtId="3" fontId="6" fillId="3" borderId="101" xfId="0" applyNumberFormat="1" applyFont="1" applyFill="1" applyBorder="1" applyAlignment="1">
      <alignment horizontal="center"/>
    </xf>
    <xf numFmtId="187" fontId="5" fillId="0" borderId="131" xfId="0" applyNumberFormat="1" applyFont="1" applyFill="1" applyBorder="1" applyAlignment="1">
      <alignment/>
    </xf>
    <xf numFmtId="0" fontId="4" fillId="0" borderId="118" xfId="0" applyFont="1" applyBorder="1" applyAlignment="1" applyProtection="1">
      <alignment horizontal="right"/>
      <protection locked="0"/>
    </xf>
    <xf numFmtId="0" fontId="20" fillId="3" borderId="194" xfId="0" applyFont="1" applyFill="1" applyBorder="1" applyAlignment="1">
      <alignment horizontal="center" vertical="center"/>
    </xf>
    <xf numFmtId="0" fontId="20" fillId="3" borderId="115" xfId="0" applyFont="1" applyFill="1" applyBorder="1" applyAlignment="1">
      <alignment horizontal="center" vertical="center"/>
    </xf>
    <xf numFmtId="0" fontId="20" fillId="3" borderId="195" xfId="0" applyFont="1" applyFill="1" applyBorder="1" applyAlignment="1">
      <alignment horizontal="center" vertical="center"/>
    </xf>
    <xf numFmtId="0" fontId="20" fillId="3" borderId="179" xfId="0" applyFont="1" applyFill="1" applyBorder="1" applyAlignment="1">
      <alignment horizontal="center" vertical="center"/>
    </xf>
    <xf numFmtId="0" fontId="20" fillId="3" borderId="113" xfId="0" applyFont="1" applyFill="1" applyBorder="1" applyAlignment="1">
      <alignment horizontal="center" vertical="center"/>
    </xf>
    <xf numFmtId="0" fontId="20" fillId="3" borderId="165" xfId="0" applyFont="1" applyFill="1" applyBorder="1" applyAlignment="1">
      <alignment horizontal="center" vertical="center"/>
    </xf>
    <xf numFmtId="0" fontId="20" fillId="3" borderId="196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176" xfId="0" applyFont="1" applyFill="1" applyBorder="1" applyAlignment="1">
      <alignment horizontal="center" vertical="center"/>
    </xf>
    <xf numFmtId="0" fontId="5" fillId="0" borderId="118" xfId="0" applyFont="1" applyBorder="1" applyAlignment="1" applyProtection="1">
      <alignment horizontal="right" vertical="top"/>
      <protection locked="0"/>
    </xf>
    <xf numFmtId="0" fontId="11" fillId="5" borderId="96" xfId="0" applyFont="1" applyFill="1" applyBorder="1" applyAlignment="1">
      <alignment horizontal="center"/>
    </xf>
    <xf numFmtId="0" fontId="11" fillId="5" borderId="167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73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1" fillId="5" borderId="108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1" fillId="5" borderId="40" xfId="0" applyFont="1" applyFill="1" applyBorder="1" applyAlignment="1">
      <alignment horizontal="center"/>
    </xf>
    <xf numFmtId="0" fontId="11" fillId="0" borderId="158" xfId="0" applyFont="1" applyBorder="1" applyAlignment="1">
      <alignment horizontal="center"/>
    </xf>
    <xf numFmtId="0" fontId="44" fillId="0" borderId="118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/>
    </xf>
    <xf numFmtId="0" fontId="5" fillId="3" borderId="178" xfId="0" applyFont="1" applyFill="1" applyBorder="1" applyAlignment="1">
      <alignment horizontal="center"/>
    </xf>
    <xf numFmtId="0" fontId="26" fillId="0" borderId="118" xfId="0" applyFont="1" applyBorder="1" applyAlignment="1">
      <alignment horizontal="right"/>
    </xf>
    <xf numFmtId="3" fontId="6" fillId="3" borderId="43" xfId="0" applyNumberFormat="1" applyFont="1" applyFill="1" applyBorder="1" applyAlignment="1">
      <alignment horizontal="center"/>
    </xf>
    <xf numFmtId="3" fontId="6" fillId="3" borderId="197" xfId="0" applyNumberFormat="1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3" xfId="0" applyFont="1" applyFill="1" applyBorder="1" applyAlignment="1">
      <alignment horizontal="center"/>
    </xf>
    <xf numFmtId="3" fontId="6" fillId="0" borderId="150" xfId="0" applyNumberFormat="1" applyFont="1" applyBorder="1" applyAlignment="1">
      <alignment horizontal="right" vertical="top"/>
    </xf>
    <xf numFmtId="3" fontId="6" fillId="3" borderId="50" xfId="0" applyNumberFormat="1" applyFont="1" applyFill="1" applyBorder="1" applyAlignment="1">
      <alignment horizontal="center"/>
    </xf>
    <xf numFmtId="3" fontId="6" fillId="3" borderId="40" xfId="0" applyNumberFormat="1" applyFont="1" applyFill="1" applyBorder="1" applyAlignment="1">
      <alignment horizontal="center"/>
    </xf>
    <xf numFmtId="3" fontId="6" fillId="3" borderId="111" xfId="0" applyNumberFormat="1" applyFont="1" applyFill="1" applyBorder="1" applyAlignment="1">
      <alignment horizontal="center"/>
    </xf>
    <xf numFmtId="3" fontId="6" fillId="3" borderId="164" xfId="0" applyNumberFormat="1" applyFont="1" applyFill="1" applyBorder="1" applyAlignment="1">
      <alignment horizontal="center"/>
    </xf>
    <xf numFmtId="3" fontId="6" fillId="3" borderId="96" xfId="0" applyNumberFormat="1" applyFont="1" applyFill="1" applyBorder="1" applyAlignment="1">
      <alignment horizontal="center"/>
    </xf>
    <xf numFmtId="3" fontId="6" fillId="3" borderId="159" xfId="0" applyNumberFormat="1" applyFont="1" applyFill="1" applyBorder="1" applyAlignment="1">
      <alignment horizontal="center"/>
    </xf>
    <xf numFmtId="0" fontId="6" fillId="3" borderId="101" xfId="0" applyFont="1" applyFill="1" applyBorder="1" applyAlignment="1">
      <alignment horizontal="center"/>
    </xf>
    <xf numFmtId="0" fontId="6" fillId="3" borderId="164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3" borderId="101" xfId="0" applyFont="1" applyFill="1" applyBorder="1" applyAlignment="1">
      <alignment horizontal="center"/>
    </xf>
    <xf numFmtId="0" fontId="7" fillId="3" borderId="111" xfId="0" applyFont="1" applyFill="1" applyBorder="1" applyAlignment="1">
      <alignment horizontal="center"/>
    </xf>
    <xf numFmtId="0" fontId="7" fillId="3" borderId="164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23" xfId="0" applyFont="1" applyFill="1" applyBorder="1" applyAlignment="1">
      <alignment horizontal="center"/>
    </xf>
    <xf numFmtId="0" fontId="7" fillId="3" borderId="70" xfId="0" applyFont="1" applyFill="1" applyBorder="1" applyAlignment="1">
      <alignment horizontal="center" vertical="center" wrapText="1"/>
    </xf>
    <xf numFmtId="0" fontId="7" fillId="3" borderId="198" xfId="0" applyFont="1" applyFill="1" applyBorder="1" applyAlignment="1">
      <alignment horizontal="center" vertical="center" wrapText="1"/>
    </xf>
    <xf numFmtId="0" fontId="7" fillId="3" borderId="154" xfId="0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/>
    </xf>
    <xf numFmtId="0" fontId="7" fillId="3" borderId="159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158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平成１６年新設住宅着工戸数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3475"/>
          <c:w val="0.9115"/>
          <c:h val="0.74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'前年比較'!$E$22</c:f>
              <c:strCache>
                <c:ptCount val="1"/>
                <c:pt idx="0">
                  <c:v>１４年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'前年比較'!$B$23:$B$34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'前年比較'!$E$23:$E$34</c:f>
              <c:numCache>
                <c:ptCount val="12"/>
                <c:pt idx="0">
                  <c:v>993</c:v>
                </c:pt>
                <c:pt idx="1">
                  <c:v>1027</c:v>
                </c:pt>
                <c:pt idx="2">
                  <c:v>1498</c:v>
                </c:pt>
                <c:pt idx="3">
                  <c:v>1274</c:v>
                </c:pt>
                <c:pt idx="4">
                  <c:v>1490</c:v>
                </c:pt>
                <c:pt idx="5">
                  <c:v>1386</c:v>
                </c:pt>
                <c:pt idx="6">
                  <c:v>1426</c:v>
                </c:pt>
                <c:pt idx="7">
                  <c:v>1415</c:v>
                </c:pt>
                <c:pt idx="8">
                  <c:v>1476</c:v>
                </c:pt>
                <c:pt idx="9">
                  <c:v>1370</c:v>
                </c:pt>
                <c:pt idx="10">
                  <c:v>1723</c:v>
                </c:pt>
                <c:pt idx="11">
                  <c:v>1655</c:v>
                </c:pt>
              </c:numCache>
            </c:numRef>
          </c:val>
        </c:ser>
        <c:ser>
          <c:idx val="2"/>
          <c:order val="1"/>
          <c:tx>
            <c:strRef>
              <c:f>'前年比較'!$F$22</c:f>
              <c:strCache>
                <c:ptCount val="1"/>
                <c:pt idx="0">
                  <c:v>１５年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'前年比較'!$B$23:$B$34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'前年比較'!$F$23:$F$34</c:f>
              <c:numCache>
                <c:ptCount val="12"/>
                <c:pt idx="0">
                  <c:v>1152</c:v>
                </c:pt>
                <c:pt idx="1">
                  <c:v>1081</c:v>
                </c:pt>
                <c:pt idx="2">
                  <c:v>1327</c:v>
                </c:pt>
                <c:pt idx="3">
                  <c:v>1429</c:v>
                </c:pt>
                <c:pt idx="4">
                  <c:v>1678</c:v>
                </c:pt>
                <c:pt idx="5">
                  <c:v>2163</c:v>
                </c:pt>
                <c:pt idx="6">
                  <c:v>1152</c:v>
                </c:pt>
                <c:pt idx="7">
                  <c:v>1453</c:v>
                </c:pt>
                <c:pt idx="8">
                  <c:v>1462</c:v>
                </c:pt>
                <c:pt idx="9">
                  <c:v>1545</c:v>
                </c:pt>
                <c:pt idx="10">
                  <c:v>1155</c:v>
                </c:pt>
                <c:pt idx="11">
                  <c:v>1582</c:v>
                </c:pt>
              </c:numCache>
            </c:numRef>
          </c:val>
        </c:ser>
        <c:ser>
          <c:idx val="3"/>
          <c:order val="2"/>
          <c:tx>
            <c:strRef>
              <c:f>'前年比較'!$G$22</c:f>
              <c:strCache>
                <c:ptCount val="1"/>
                <c:pt idx="0">
                  <c:v>１６年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'前年比較'!$B$23:$B$34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'前年比較'!$G$23:$G$34</c:f>
              <c:numCache>
                <c:ptCount val="12"/>
                <c:pt idx="0">
                  <c:v>1112</c:v>
                </c:pt>
                <c:pt idx="1">
                  <c:v>974</c:v>
                </c:pt>
                <c:pt idx="2">
                  <c:v>1651</c:v>
                </c:pt>
                <c:pt idx="3">
                  <c:v>1425</c:v>
                </c:pt>
                <c:pt idx="4">
                  <c:v>1312</c:v>
                </c:pt>
                <c:pt idx="5">
                  <c:v>1700</c:v>
                </c:pt>
                <c:pt idx="6">
                  <c:v>1519</c:v>
                </c:pt>
                <c:pt idx="7">
                  <c:v>1580</c:v>
                </c:pt>
                <c:pt idx="8">
                  <c:v>1597</c:v>
                </c:pt>
                <c:pt idx="9">
                  <c:v>1635</c:v>
                </c:pt>
                <c:pt idx="10">
                  <c:v>1375</c:v>
                </c:pt>
                <c:pt idx="11">
                  <c:v>1867</c:v>
                </c:pt>
              </c:numCache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2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9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5"/>
          <c:y val="0.41625"/>
        </c:manualLayout>
      </c:layout>
      <c:overlay val="0"/>
      <c:txPr>
        <a:bodyPr vert="horz" rot="0"/>
        <a:lstStyle/>
        <a:p>
          <a:pPr>
            <a:defRPr lang="en-US" cap="none" sz="14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全国・戸当床面積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7575"/>
          <c:w val="0.96425"/>
          <c:h val="0.75825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'戸当床面積'!$AA$33</c:f>
              <c:strCache>
                <c:ptCount val="1"/>
                <c:pt idx="0">
                  <c:v>平均全国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'戸当床面積'!$Z$37:$Z$57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'戸当床面積'!$AA$37:$AA$57</c:f>
              <c:numCache>
                <c:ptCount val="21"/>
                <c:pt idx="0">
                  <c:v>84.41777774783075</c:v>
                </c:pt>
                <c:pt idx="1">
                  <c:v>83.43519633160528</c:v>
                </c:pt>
                <c:pt idx="2">
                  <c:v>81.34520071317132</c:v>
                </c:pt>
                <c:pt idx="3">
                  <c:v>79.1531541539748</c:v>
                </c:pt>
                <c:pt idx="4">
                  <c:v>79.85732119070855</c:v>
                </c:pt>
                <c:pt idx="5">
                  <c:v>81.21525527302822</c:v>
                </c:pt>
                <c:pt idx="6">
                  <c:v>80.53955254175334</c:v>
                </c:pt>
                <c:pt idx="7">
                  <c:v>85.553295098407</c:v>
                </c:pt>
                <c:pt idx="8">
                  <c:v>85.78298148425414</c:v>
                </c:pt>
                <c:pt idx="9">
                  <c:v>88.63435966194696</c:v>
                </c:pt>
                <c:pt idx="10">
                  <c:v>92.7118099515237</c:v>
                </c:pt>
                <c:pt idx="11">
                  <c:v>92.85277590744934</c:v>
                </c:pt>
                <c:pt idx="12">
                  <c:v>96.08849449815185</c:v>
                </c:pt>
                <c:pt idx="13">
                  <c:v>93.13586308429475</c:v>
                </c:pt>
                <c:pt idx="14">
                  <c:v>93.26769284692</c:v>
                </c:pt>
                <c:pt idx="15">
                  <c:v>97.09718417817868</c:v>
                </c:pt>
                <c:pt idx="16">
                  <c:v>97.47470937347288</c:v>
                </c:pt>
                <c:pt idx="17">
                  <c:v>93.56874596416262</c:v>
                </c:pt>
                <c:pt idx="18">
                  <c:v>91.01762182280699</c:v>
                </c:pt>
                <c:pt idx="19">
                  <c:v>89.68125987537098</c:v>
                </c:pt>
                <c:pt idx="20">
                  <c:v>88.75971890140777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'戸当床面積'!$AB$33</c:f>
              <c:strCache>
                <c:ptCount val="1"/>
                <c:pt idx="0">
                  <c:v>持家全国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'戸当床面積'!$Z$37:$Z$57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'戸当床面積'!$AB$37:$AB$57</c:f>
              <c:numCache>
                <c:ptCount val="21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136.01967273395846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'戸当床面積'!$AC$33</c:f>
              <c:strCache>
                <c:ptCount val="1"/>
                <c:pt idx="0">
                  <c:v>貸家全国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'戸当床面積'!$Z$37:$Z$57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'戸当床面積'!$AC$37:$AC$57</c:f>
              <c:numCache>
                <c:ptCount val="21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'戸当床面積'!$AD$33</c:f>
              <c:strCache>
                <c:ptCount val="1"/>
                <c:pt idx="0">
                  <c:v>給与全国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'戸当床面積'!$Z$37:$Z$57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'戸当床面積'!$AD$37:$AD$57</c:f>
              <c:numCache>
                <c:ptCount val="21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'戸当床面積'!$AE$33</c:f>
              <c:strCache>
                <c:ptCount val="1"/>
                <c:pt idx="0">
                  <c:v>分譲全国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'戸当床面積'!$Z$37:$Z$57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'戸当床面積'!$AE$37:$AE$57</c:f>
              <c:numCache>
                <c:ptCount val="21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</c:numCache>
            </c:numRef>
          </c:val>
          <c:smooth val="0"/>
        </c:ser>
        <c:marker val="1"/>
        <c:axId val="19141068"/>
        <c:axId val="38051885"/>
      </c:lineChart>
      <c:catAx>
        <c:axId val="1914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9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141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25"/>
          <c:y val="0.887"/>
          <c:w val="0.74125"/>
          <c:h val="0.08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県・戸当床面積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975"/>
          <c:w val="0.969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'戸当床面積'!$AH$33</c:f>
              <c:strCache>
                <c:ptCount val="1"/>
                <c:pt idx="0">
                  <c:v>平均  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'戸当床面積'!$AG$37:$AG$57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'戸当床面積'!$AH$37:$AH$57</c:f>
              <c:numCache>
                <c:ptCount val="21"/>
                <c:pt idx="0">
                  <c:v>90.56379956823088</c:v>
                </c:pt>
                <c:pt idx="1">
                  <c:v>86.17043506215174</c:v>
                </c:pt>
                <c:pt idx="2">
                  <c:v>87.92419062939875</c:v>
                </c:pt>
                <c:pt idx="3">
                  <c:v>88.342865835108</c:v>
                </c:pt>
                <c:pt idx="4">
                  <c:v>88.00513036164844</c:v>
                </c:pt>
                <c:pt idx="5">
                  <c:v>83.86131655443941</c:v>
                </c:pt>
                <c:pt idx="6">
                  <c:v>80.86434828776214</c:v>
                </c:pt>
                <c:pt idx="7">
                  <c:v>86.60576388888889</c:v>
                </c:pt>
                <c:pt idx="8">
                  <c:v>93.0948374275929</c:v>
                </c:pt>
                <c:pt idx="9">
                  <c:v>99.57554050533993</c:v>
                </c:pt>
                <c:pt idx="10">
                  <c:v>104.74823290333981</c:v>
                </c:pt>
                <c:pt idx="11">
                  <c:v>99.71124893263224</c:v>
                </c:pt>
                <c:pt idx="12">
                  <c:v>103.74423311946227</c:v>
                </c:pt>
                <c:pt idx="13">
                  <c:v>96.09564990656642</c:v>
                </c:pt>
                <c:pt idx="14">
                  <c:v>99.49806371663138</c:v>
                </c:pt>
                <c:pt idx="15">
                  <c:v>104.48260847027112</c:v>
                </c:pt>
                <c:pt idx="16">
                  <c:v>105.92795037935427</c:v>
                </c:pt>
                <c:pt idx="17">
                  <c:v>96.89402334079925</c:v>
                </c:pt>
                <c:pt idx="18">
                  <c:v>94.73364011235283</c:v>
                </c:pt>
                <c:pt idx="19">
                  <c:v>95.26934047383433</c:v>
                </c:pt>
                <c:pt idx="20">
                  <c:v>97.18927142615654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'戸当床面積'!$AI$33</c:f>
              <c:strCache>
                <c:ptCount val="1"/>
                <c:pt idx="0">
                  <c:v>持家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'戸当床面積'!$AG$37:$AG$57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'戸当床面積'!$AI$37:$AI$57</c:f>
              <c:numCache>
                <c:ptCount val="21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'戸当床面積'!$AJ$33</c:f>
              <c:strCache>
                <c:ptCount val="1"/>
                <c:pt idx="0">
                  <c:v>貸家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'戸当床面積'!$AG$37:$AG$57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'戸当床面積'!$AJ$37:$AJ$57</c:f>
              <c:numCache>
                <c:ptCount val="21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'戸当床面積'!$AK$33</c:f>
              <c:strCache>
                <c:ptCount val="1"/>
                <c:pt idx="0">
                  <c:v>給与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'戸当床面積'!$AG$37:$AG$57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'戸当床面積'!$AK$37:$AK$57</c:f>
              <c:numCache>
                <c:ptCount val="21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'戸当床面積'!$AL$33</c:f>
              <c:strCache>
                <c:ptCount val="1"/>
                <c:pt idx="0">
                  <c:v>分譲　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'戸当床面積'!$AG$37:$AG$57</c:f>
              <c:strCache>
                <c:ptCount val="21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</c:strCache>
            </c:strRef>
          </c:cat>
          <c:val>
            <c:numRef>
              <c:f>'戸当床面積'!$AL$37:$AL$57</c:f>
              <c:numCache>
                <c:ptCount val="21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</c:numCache>
            </c:numRef>
          </c:val>
          <c:smooth val="0"/>
        </c:ser>
        <c:marker val="1"/>
        <c:axId val="6922646"/>
        <c:axId val="62303815"/>
      </c:lineChart>
      <c:catAx>
        <c:axId val="6922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3815"/>
        <c:crosses val="autoZero"/>
        <c:auto val="1"/>
        <c:lblOffset val="100"/>
        <c:noMultiLvlLbl val="0"/>
      </c:catAx>
      <c:valAx>
        <c:axId val="623038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2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25"/>
          <c:y val="0.8775"/>
          <c:w val="0.90925"/>
          <c:h val="0.0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0" i="0" u="none" baseline="0">
                <a:latin typeface="ＭＳ Ｐゴシック"/>
                <a:ea typeface="ＭＳ Ｐゴシック"/>
                <a:cs typeface="ＭＳ Ｐゴシック"/>
              </a:rPr>
              <a:t>新設住宅着工戸数の推移（年）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575"/>
          <c:w val="0.9565"/>
          <c:h val="0.847"/>
        </c:manualLayout>
      </c:layout>
      <c:lineChart>
        <c:grouping val="standard"/>
        <c:varyColors val="0"/>
        <c:ser>
          <c:idx val="1"/>
          <c:order val="0"/>
          <c:tx>
            <c:strRef>
              <c:f>'床面積全国比'!$E$31</c:f>
              <c:strCache>
                <c:ptCount val="1"/>
                <c:pt idx="0">
                  <c:v>戸数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FF"/>
                </a:solidFill>
              </a:ln>
            </c:spPr>
          </c:marker>
          <c:dLbls>
            <c:numFmt formatCode="#,##0_ ;[Red]\-#,##0\ " sourceLinked="0"/>
            <c:txPr>
              <a:bodyPr vert="horz" rot="-3600000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'床面積全国比'!$D$32:$D$54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'床面積全国比'!$E$32:$E$54</c:f>
              <c:numCache>
                <c:ptCount val="23"/>
                <c:pt idx="0">
                  <c:v>17346</c:v>
                </c:pt>
                <c:pt idx="1">
                  <c:v>15628</c:v>
                </c:pt>
                <c:pt idx="2">
                  <c:v>17602</c:v>
                </c:pt>
                <c:pt idx="3">
                  <c:v>18664</c:v>
                </c:pt>
                <c:pt idx="4">
                  <c:v>19892</c:v>
                </c:pt>
                <c:pt idx="5">
                  <c:v>23009</c:v>
                </c:pt>
                <c:pt idx="6">
                  <c:v>23780</c:v>
                </c:pt>
                <c:pt idx="7">
                  <c:v>27177</c:v>
                </c:pt>
                <c:pt idx="8">
                  <c:v>30136</c:v>
                </c:pt>
                <c:pt idx="9">
                  <c:v>28800</c:v>
                </c:pt>
                <c:pt idx="10">
                  <c:v>23651</c:v>
                </c:pt>
                <c:pt idx="11">
                  <c:v>23034</c:v>
                </c:pt>
                <c:pt idx="12">
                  <c:v>22636</c:v>
                </c:pt>
                <c:pt idx="13">
                  <c:v>22251</c:v>
                </c:pt>
                <c:pt idx="14">
                  <c:v>26184</c:v>
                </c:pt>
                <c:pt idx="15">
                  <c:v>23011</c:v>
                </c:pt>
                <c:pt idx="16">
                  <c:v>19367</c:v>
                </c:pt>
                <c:pt idx="17">
                  <c:v>19291</c:v>
                </c:pt>
                <c:pt idx="18">
                  <c:v>18057</c:v>
                </c:pt>
                <c:pt idx="19">
                  <c:v>16966</c:v>
                </c:pt>
                <c:pt idx="20">
                  <c:v>16733</c:v>
                </c:pt>
                <c:pt idx="21">
                  <c:v>17179</c:v>
                </c:pt>
                <c:pt idx="22">
                  <c:v>17747</c:v>
                </c:pt>
              </c:numCache>
            </c:numRef>
          </c:val>
          <c:smooth val="0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3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63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6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0" i="0" u="none" baseline="0">
                <a:latin typeface="ＭＳ Ｐゴシック"/>
                <a:ea typeface="ＭＳ Ｐゴシック"/>
                <a:cs typeface="ＭＳ Ｐゴシック"/>
              </a:rPr>
              <a:t>利用関係別新設住宅着工戸数の推移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7"/>
          <c:w val="0.84925"/>
          <c:h val="0.78"/>
        </c:manualLayout>
      </c:layout>
      <c:lineChart>
        <c:grouping val="standard"/>
        <c:varyColors val="0"/>
        <c:ser>
          <c:idx val="1"/>
          <c:order val="0"/>
          <c:tx>
            <c:strRef>
              <c:f>'床面積全国比'!$J$31</c:f>
              <c:strCache>
                <c:ptCount val="1"/>
                <c:pt idx="0">
                  <c:v>持家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'床面積全国比'!$I$32:$I$54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'床面積全国比'!$J$32:$J$54</c:f>
              <c:numCache>
                <c:ptCount val="23"/>
                <c:pt idx="0">
                  <c:v>11729</c:v>
                </c:pt>
                <c:pt idx="1">
                  <c:v>9149</c:v>
                </c:pt>
                <c:pt idx="2">
                  <c:v>9688</c:v>
                </c:pt>
                <c:pt idx="3">
                  <c:v>9307</c:v>
                </c:pt>
                <c:pt idx="4">
                  <c:v>9513</c:v>
                </c:pt>
                <c:pt idx="5">
                  <c:v>10908</c:v>
                </c:pt>
                <c:pt idx="6">
                  <c:v>10857</c:v>
                </c:pt>
                <c:pt idx="7">
                  <c:v>10961</c:v>
                </c:pt>
                <c:pt idx="8">
                  <c:v>10781</c:v>
                </c:pt>
                <c:pt idx="9">
                  <c:v>10247</c:v>
                </c:pt>
                <c:pt idx="10">
                  <c:v>10433</c:v>
                </c:pt>
                <c:pt idx="11">
                  <c:v>12089</c:v>
                </c:pt>
                <c:pt idx="12">
                  <c:v>12652</c:v>
                </c:pt>
                <c:pt idx="13">
                  <c:v>11525</c:v>
                </c:pt>
                <c:pt idx="14">
                  <c:v>14677</c:v>
                </c:pt>
                <c:pt idx="15">
                  <c:v>11142</c:v>
                </c:pt>
                <c:pt idx="16">
                  <c:v>10273</c:v>
                </c:pt>
                <c:pt idx="17">
                  <c:v>11172</c:v>
                </c:pt>
                <c:pt idx="18">
                  <c:v>10712</c:v>
                </c:pt>
                <c:pt idx="19">
                  <c:v>8583</c:v>
                </c:pt>
                <c:pt idx="20">
                  <c:v>8042</c:v>
                </c:pt>
                <c:pt idx="21">
                  <c:v>8502</c:v>
                </c:pt>
                <c:pt idx="22">
                  <c:v>8864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'床面積全国比'!$K$31</c:f>
              <c:strCache>
                <c:ptCount val="1"/>
                <c:pt idx="0">
                  <c:v>貸家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'床面積全国比'!$I$32:$I$54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'床面積全国比'!$K$32:$K$54</c:f>
              <c:numCache>
                <c:ptCount val="23"/>
                <c:pt idx="0">
                  <c:v>4049</c:v>
                </c:pt>
                <c:pt idx="1">
                  <c:v>4535</c:v>
                </c:pt>
                <c:pt idx="2">
                  <c:v>6418</c:v>
                </c:pt>
                <c:pt idx="3">
                  <c:v>7959</c:v>
                </c:pt>
                <c:pt idx="4">
                  <c:v>8431</c:v>
                </c:pt>
                <c:pt idx="5">
                  <c:v>10258</c:v>
                </c:pt>
                <c:pt idx="6">
                  <c:v>9401</c:v>
                </c:pt>
                <c:pt idx="7">
                  <c:v>11350</c:v>
                </c:pt>
                <c:pt idx="8">
                  <c:v>13031</c:v>
                </c:pt>
                <c:pt idx="9">
                  <c:v>10032</c:v>
                </c:pt>
                <c:pt idx="10">
                  <c:v>9010</c:v>
                </c:pt>
                <c:pt idx="11">
                  <c:v>8034</c:v>
                </c:pt>
                <c:pt idx="12">
                  <c:v>7370</c:v>
                </c:pt>
                <c:pt idx="13">
                  <c:v>8062</c:v>
                </c:pt>
                <c:pt idx="14">
                  <c:v>9143</c:v>
                </c:pt>
                <c:pt idx="15">
                  <c:v>9023</c:v>
                </c:pt>
                <c:pt idx="16">
                  <c:v>6841</c:v>
                </c:pt>
                <c:pt idx="17">
                  <c:v>6086</c:v>
                </c:pt>
                <c:pt idx="18">
                  <c:v>5461</c:v>
                </c:pt>
                <c:pt idx="19">
                  <c:v>6560</c:v>
                </c:pt>
                <c:pt idx="20">
                  <c:v>6631</c:v>
                </c:pt>
                <c:pt idx="21">
                  <c:v>6583</c:v>
                </c:pt>
                <c:pt idx="22">
                  <c:v>6446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'床面積全国比'!$L$31</c:f>
              <c:strCache>
                <c:ptCount val="1"/>
                <c:pt idx="0">
                  <c:v>給与住宅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'床面積全国比'!$I$32:$I$54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'床面積全国比'!$L$32:$L$54</c:f>
              <c:numCache>
                <c:ptCount val="23"/>
                <c:pt idx="0">
                  <c:v>335</c:v>
                </c:pt>
                <c:pt idx="1">
                  <c:v>187</c:v>
                </c:pt>
                <c:pt idx="2">
                  <c:v>229</c:v>
                </c:pt>
                <c:pt idx="3">
                  <c:v>234</c:v>
                </c:pt>
                <c:pt idx="4">
                  <c:v>190</c:v>
                </c:pt>
                <c:pt idx="5">
                  <c:v>247</c:v>
                </c:pt>
                <c:pt idx="6">
                  <c:v>253</c:v>
                </c:pt>
                <c:pt idx="7">
                  <c:v>312</c:v>
                </c:pt>
                <c:pt idx="8">
                  <c:v>806</c:v>
                </c:pt>
                <c:pt idx="9">
                  <c:v>907</c:v>
                </c:pt>
                <c:pt idx="10">
                  <c:v>557</c:v>
                </c:pt>
                <c:pt idx="11">
                  <c:v>433</c:v>
                </c:pt>
                <c:pt idx="12">
                  <c:v>444</c:v>
                </c:pt>
                <c:pt idx="13">
                  <c:v>348</c:v>
                </c:pt>
                <c:pt idx="14">
                  <c:v>262</c:v>
                </c:pt>
                <c:pt idx="15">
                  <c:v>211</c:v>
                </c:pt>
                <c:pt idx="16">
                  <c:v>261</c:v>
                </c:pt>
                <c:pt idx="17">
                  <c:v>222</c:v>
                </c:pt>
                <c:pt idx="18">
                  <c:v>190</c:v>
                </c:pt>
                <c:pt idx="19">
                  <c:v>99</c:v>
                </c:pt>
                <c:pt idx="20">
                  <c:v>187</c:v>
                </c:pt>
                <c:pt idx="21">
                  <c:v>213</c:v>
                </c:pt>
                <c:pt idx="22">
                  <c:v>117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'床面積全国比'!$M$31</c:f>
              <c:strCache>
                <c:ptCount val="1"/>
                <c:pt idx="0">
                  <c:v>分譲住宅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'床面積全国比'!$I$32:$I$54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'床面積全国比'!$M$32:$M$54</c:f>
              <c:numCache>
                <c:ptCount val="23"/>
                <c:pt idx="0">
                  <c:v>1233</c:v>
                </c:pt>
                <c:pt idx="1">
                  <c:v>1757</c:v>
                </c:pt>
                <c:pt idx="2">
                  <c:v>1267</c:v>
                </c:pt>
                <c:pt idx="3">
                  <c:v>1164</c:v>
                </c:pt>
                <c:pt idx="4">
                  <c:v>1758</c:v>
                </c:pt>
                <c:pt idx="5">
                  <c:v>1596</c:v>
                </c:pt>
                <c:pt idx="6">
                  <c:v>3269</c:v>
                </c:pt>
                <c:pt idx="7">
                  <c:v>4554</c:v>
                </c:pt>
                <c:pt idx="8">
                  <c:v>5518</c:v>
                </c:pt>
                <c:pt idx="9">
                  <c:v>7614</c:v>
                </c:pt>
                <c:pt idx="10">
                  <c:v>3651</c:v>
                </c:pt>
                <c:pt idx="11">
                  <c:v>2478</c:v>
                </c:pt>
                <c:pt idx="12">
                  <c:v>2170</c:v>
                </c:pt>
                <c:pt idx="13">
                  <c:v>2316</c:v>
                </c:pt>
                <c:pt idx="14">
                  <c:v>2102</c:v>
                </c:pt>
                <c:pt idx="15">
                  <c:v>2635</c:v>
                </c:pt>
                <c:pt idx="16">
                  <c:v>1992</c:v>
                </c:pt>
                <c:pt idx="17">
                  <c:v>1811</c:v>
                </c:pt>
                <c:pt idx="18">
                  <c:v>1696</c:v>
                </c:pt>
                <c:pt idx="19">
                  <c:v>1724</c:v>
                </c:pt>
                <c:pt idx="20">
                  <c:v>1873</c:v>
                </c:pt>
                <c:pt idx="21">
                  <c:v>1881</c:v>
                </c:pt>
                <c:pt idx="22">
                  <c:v>2320</c:v>
                </c:pt>
              </c:numCache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89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5"/>
          <c:y val="0.35275"/>
          <c:w val="0.1175"/>
          <c:h val="0.25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latin typeface="ＭＳ Ｐゴシック"/>
                <a:ea typeface="ＭＳ Ｐゴシック"/>
                <a:cs typeface="ＭＳ Ｐゴシック"/>
              </a:rPr>
              <a:t>建て方別新設住宅着工戸数の推移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975"/>
          <c:w val="0.92825"/>
          <c:h val="0.8225"/>
        </c:manualLayout>
      </c:layout>
      <c:lineChart>
        <c:grouping val="standard"/>
        <c:varyColors val="0"/>
        <c:ser>
          <c:idx val="1"/>
          <c:order val="0"/>
          <c:tx>
            <c:strRef>
              <c:f>'床面積全国比'!$S$31</c:f>
              <c:strCache>
                <c:ptCount val="1"/>
                <c:pt idx="0">
                  <c:v>一戸建・長屋建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'床面積全国比'!$R$32:$R$54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'床面積全国比'!$S$32:$S$54</c:f>
              <c:numCache>
                <c:ptCount val="23"/>
                <c:pt idx="0">
                  <c:v>13888</c:v>
                </c:pt>
                <c:pt idx="1">
                  <c:v>11803</c:v>
                </c:pt>
                <c:pt idx="2">
                  <c:v>12477</c:v>
                </c:pt>
                <c:pt idx="3">
                  <c:v>11558</c:v>
                </c:pt>
                <c:pt idx="4">
                  <c:v>11862</c:v>
                </c:pt>
                <c:pt idx="5">
                  <c:v>13877</c:v>
                </c:pt>
                <c:pt idx="6">
                  <c:v>13525</c:v>
                </c:pt>
                <c:pt idx="7">
                  <c:v>13790</c:v>
                </c:pt>
                <c:pt idx="8">
                  <c:v>14460</c:v>
                </c:pt>
                <c:pt idx="9">
                  <c:v>14186</c:v>
                </c:pt>
                <c:pt idx="10">
                  <c:v>13434</c:v>
                </c:pt>
                <c:pt idx="11">
                  <c:v>14941</c:v>
                </c:pt>
                <c:pt idx="12">
                  <c:v>15294</c:v>
                </c:pt>
                <c:pt idx="13">
                  <c:v>14029</c:v>
                </c:pt>
                <c:pt idx="14">
                  <c:v>17479</c:v>
                </c:pt>
                <c:pt idx="15">
                  <c:v>14137</c:v>
                </c:pt>
                <c:pt idx="16">
                  <c:v>12664</c:v>
                </c:pt>
                <c:pt idx="17">
                  <c:v>13734</c:v>
                </c:pt>
                <c:pt idx="18">
                  <c:v>13217</c:v>
                </c:pt>
                <c:pt idx="19">
                  <c:v>11353</c:v>
                </c:pt>
                <c:pt idx="20">
                  <c:v>10796</c:v>
                </c:pt>
                <c:pt idx="21">
                  <c:v>12418</c:v>
                </c:pt>
                <c:pt idx="22">
                  <c:v>12541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'床面積全国比'!$T$31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'床面積全国比'!$T$32:$T$53</c:f>
            </c:numRef>
          </c:val>
          <c:smooth val="0"/>
        </c:ser>
        <c:ser>
          <c:idx val="2"/>
          <c:order val="2"/>
          <c:tx>
            <c:strRef>
              <c:f>'床面積全国比'!$U$31</c:f>
              <c:strCache>
                <c:ptCount val="1"/>
                <c:pt idx="0">
                  <c:v>共同建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'床面積全国比'!$R$32:$R$54</c:f>
              <c:strCache>
                <c:ptCount val="23"/>
                <c:pt idx="0">
                  <c:v>57</c:v>
                </c:pt>
                <c:pt idx="1">
                  <c:v>58</c:v>
                </c:pt>
                <c:pt idx="2">
                  <c:v>59</c:v>
                </c:pt>
                <c:pt idx="3">
                  <c:v>60</c:v>
                </c:pt>
                <c:pt idx="4">
                  <c:v>61</c:v>
                </c:pt>
                <c:pt idx="5">
                  <c:v>62</c:v>
                </c:pt>
                <c:pt idx="6">
                  <c:v>63</c:v>
                </c:pt>
                <c:pt idx="7">
                  <c:v>元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13</c:v>
                </c:pt>
                <c:pt idx="20">
                  <c:v>14</c:v>
                </c:pt>
                <c:pt idx="21">
                  <c:v>15</c:v>
                </c:pt>
                <c:pt idx="22">
                  <c:v>16</c:v>
                </c:pt>
              </c:strCache>
            </c:strRef>
          </c:cat>
          <c:val>
            <c:numRef>
              <c:f>'床面積全国比'!$U$32:$U$54</c:f>
              <c:numCache>
                <c:ptCount val="23"/>
                <c:pt idx="0">
                  <c:v>3458</c:v>
                </c:pt>
                <c:pt idx="1">
                  <c:v>3825</c:v>
                </c:pt>
                <c:pt idx="2">
                  <c:v>5125</c:v>
                </c:pt>
                <c:pt idx="3">
                  <c:v>7106</c:v>
                </c:pt>
                <c:pt idx="4">
                  <c:v>8030</c:v>
                </c:pt>
                <c:pt idx="5">
                  <c:v>9132</c:v>
                </c:pt>
                <c:pt idx="6">
                  <c:v>10255</c:v>
                </c:pt>
                <c:pt idx="7">
                  <c:v>13387</c:v>
                </c:pt>
                <c:pt idx="8">
                  <c:v>15676</c:v>
                </c:pt>
                <c:pt idx="9">
                  <c:v>14614</c:v>
                </c:pt>
                <c:pt idx="10">
                  <c:v>10217</c:v>
                </c:pt>
                <c:pt idx="11">
                  <c:v>8093</c:v>
                </c:pt>
                <c:pt idx="12">
                  <c:v>7342</c:v>
                </c:pt>
                <c:pt idx="13">
                  <c:v>8222</c:v>
                </c:pt>
                <c:pt idx="14">
                  <c:v>8705</c:v>
                </c:pt>
                <c:pt idx="15">
                  <c:v>8874</c:v>
                </c:pt>
                <c:pt idx="16">
                  <c:v>6703</c:v>
                </c:pt>
                <c:pt idx="17">
                  <c:v>5557</c:v>
                </c:pt>
                <c:pt idx="18">
                  <c:v>4840</c:v>
                </c:pt>
                <c:pt idx="19">
                  <c:v>5613</c:v>
                </c:pt>
                <c:pt idx="20">
                  <c:v>5937</c:v>
                </c:pt>
                <c:pt idx="21">
                  <c:v>4761</c:v>
                </c:pt>
                <c:pt idx="22">
                  <c:v>5206</c:v>
                </c:pt>
              </c:numCache>
            </c:numRef>
          </c:val>
          <c:smooth val="0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戸数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5972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5"/>
          <c:y val="0.717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全国・利用関係別</a:t>
            </a:r>
          </a:p>
        </c:rich>
      </c:tx>
      <c:layout>
        <c:manualLayout>
          <c:xMode val="factor"/>
          <c:yMode val="factor"/>
          <c:x val="0.01825"/>
          <c:y val="0.07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5"/>
          <c:y val="0.296"/>
          <c:w val="0.938"/>
          <c:h val="0.40275"/>
        </c:manualLayout>
      </c:layout>
      <c:pie3DChart>
        <c:varyColors val="1"/>
        <c:ser>
          <c:idx val="0"/>
          <c:order val="0"/>
          <c:tx>
            <c:strRef>
              <c:f>'全国との比較（戸数） '!$AT$26</c:f>
              <c:strCache>
                <c:ptCount val="1"/>
                <c:pt idx="0">
                  <c:v>全国</c:v>
                </c:pt>
              </c:strCache>
            </c:strRef>
          </c:tx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'!$AU$25:$AX$25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'!$AU$26:$AX$26</c:f>
              <c:numCache>
                <c:ptCount val="4"/>
                <c:pt idx="0">
                  <c:v>369852</c:v>
                </c:pt>
                <c:pt idx="1">
                  <c:v>464976</c:v>
                </c:pt>
                <c:pt idx="2">
                  <c:v>8720</c:v>
                </c:pt>
                <c:pt idx="3">
                  <c:v>345501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県・利用関係別</a:t>
            </a:r>
          </a:p>
        </c:rich>
      </c:tx>
      <c:layout>
        <c:manualLayout>
          <c:xMode val="factor"/>
          <c:yMode val="factor"/>
          <c:x val="-0.0265"/>
          <c:y val="0.044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475"/>
          <c:y val="0.29225"/>
          <c:w val="0.92425"/>
          <c:h val="0.3865"/>
        </c:manualLayout>
      </c:layout>
      <c:pie3DChart>
        <c:varyColors val="1"/>
        <c:ser>
          <c:idx val="0"/>
          <c:order val="0"/>
          <c:tx>
            <c:strRef>
              <c:f>'全国との比較（戸数） '!$AT$27</c:f>
              <c:strCache>
                <c:ptCount val="1"/>
                <c:pt idx="0">
                  <c:v>県</c:v>
                </c:pt>
              </c:strCache>
            </c:strRef>
          </c:tx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'全国との比較（戸数） '!$AU$25:$AX$25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</c:v>
                </c:pt>
                <c:pt idx="3">
                  <c:v>分譲</c:v>
                </c:pt>
              </c:strCache>
            </c:strRef>
          </c:cat>
          <c:val>
            <c:numRef>
              <c:f>'全国との比較（戸数） '!$AU$27:$AX$27</c:f>
              <c:numCache>
                <c:ptCount val="4"/>
                <c:pt idx="0">
                  <c:v>8864</c:v>
                </c:pt>
                <c:pt idx="1">
                  <c:v>6446</c:v>
                </c:pt>
                <c:pt idx="2">
                  <c:v>117</c:v>
                </c:pt>
                <c:pt idx="3">
                  <c:v>2320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13</xdr:col>
      <xdr:colOff>266700</xdr:colOff>
      <xdr:row>24</xdr:row>
      <xdr:rowOff>600075</xdr:rowOff>
    </xdr:to>
    <xdr:graphicFrame>
      <xdr:nvGraphicFramePr>
        <xdr:cNvPr id="1" name="Chart 1"/>
        <xdr:cNvGraphicFramePr/>
      </xdr:nvGraphicFramePr>
      <xdr:xfrm>
        <a:off x="219075" y="190500"/>
        <a:ext cx="87344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27</xdr:row>
      <xdr:rowOff>76200</xdr:rowOff>
    </xdr:from>
    <xdr:to>
      <xdr:col>7</xdr:col>
      <xdr:colOff>400050</xdr:colOff>
      <xdr:row>50</xdr:row>
      <xdr:rowOff>9525</xdr:rowOff>
    </xdr:to>
    <xdr:graphicFrame>
      <xdr:nvGraphicFramePr>
        <xdr:cNvPr id="2" name="Chart 2"/>
        <xdr:cNvGraphicFramePr/>
      </xdr:nvGraphicFramePr>
      <xdr:xfrm>
        <a:off x="247650" y="5724525"/>
        <a:ext cx="446722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27</xdr:row>
      <xdr:rowOff>76200</xdr:rowOff>
    </xdr:from>
    <xdr:to>
      <xdr:col>13</xdr:col>
      <xdr:colOff>314325</xdr:colOff>
      <xdr:row>50</xdr:row>
      <xdr:rowOff>28575</xdr:rowOff>
    </xdr:to>
    <xdr:graphicFrame>
      <xdr:nvGraphicFramePr>
        <xdr:cNvPr id="3" name="Chart 3"/>
        <xdr:cNvGraphicFramePr/>
      </xdr:nvGraphicFramePr>
      <xdr:xfrm>
        <a:off x="4714875" y="5724525"/>
        <a:ext cx="42862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19050</xdr:rowOff>
    </xdr:from>
    <xdr:to>
      <xdr:col>13</xdr:col>
      <xdr:colOff>66675</xdr:colOff>
      <xdr:row>80</xdr:row>
      <xdr:rowOff>28575</xdr:rowOff>
    </xdr:to>
    <xdr:graphicFrame>
      <xdr:nvGraphicFramePr>
        <xdr:cNvPr id="4" name="Chart 4"/>
        <xdr:cNvGraphicFramePr/>
      </xdr:nvGraphicFramePr>
      <xdr:xfrm>
        <a:off x="200025" y="10296525"/>
        <a:ext cx="8553450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83</xdr:row>
      <xdr:rowOff>28575</xdr:rowOff>
    </xdr:from>
    <xdr:to>
      <xdr:col>13</xdr:col>
      <xdr:colOff>114300</xdr:colOff>
      <xdr:row>108</xdr:row>
      <xdr:rowOff>66675</xdr:rowOff>
    </xdr:to>
    <xdr:graphicFrame>
      <xdr:nvGraphicFramePr>
        <xdr:cNvPr id="5" name="Chart 5"/>
        <xdr:cNvGraphicFramePr/>
      </xdr:nvGraphicFramePr>
      <xdr:xfrm>
        <a:off x="200025" y="15278100"/>
        <a:ext cx="8601075" cy="4324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112</xdr:row>
      <xdr:rowOff>9525</xdr:rowOff>
    </xdr:from>
    <xdr:to>
      <xdr:col>13</xdr:col>
      <xdr:colOff>209550</xdr:colOff>
      <xdr:row>139</xdr:row>
      <xdr:rowOff>123825</xdr:rowOff>
    </xdr:to>
    <xdr:graphicFrame>
      <xdr:nvGraphicFramePr>
        <xdr:cNvPr id="6" name="Chart 6"/>
        <xdr:cNvGraphicFramePr/>
      </xdr:nvGraphicFramePr>
      <xdr:xfrm>
        <a:off x="190500" y="20231100"/>
        <a:ext cx="8705850" cy="4743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146</xdr:row>
      <xdr:rowOff>114300</xdr:rowOff>
    </xdr:from>
    <xdr:to>
      <xdr:col>7</xdr:col>
      <xdr:colOff>209550</xdr:colOff>
      <xdr:row>170</xdr:row>
      <xdr:rowOff>76200</xdr:rowOff>
    </xdr:to>
    <xdr:graphicFrame>
      <xdr:nvGraphicFramePr>
        <xdr:cNvPr id="7" name="Chart 7"/>
        <xdr:cNvGraphicFramePr/>
      </xdr:nvGraphicFramePr>
      <xdr:xfrm>
        <a:off x="76200" y="26212800"/>
        <a:ext cx="4448175" cy="4076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266700</xdr:colOff>
      <xdr:row>146</xdr:row>
      <xdr:rowOff>123825</xdr:rowOff>
    </xdr:from>
    <xdr:to>
      <xdr:col>13</xdr:col>
      <xdr:colOff>161925</xdr:colOff>
      <xdr:row>170</xdr:row>
      <xdr:rowOff>114300</xdr:rowOff>
    </xdr:to>
    <xdr:graphicFrame>
      <xdr:nvGraphicFramePr>
        <xdr:cNvPr id="8" name="Chart 8"/>
        <xdr:cNvGraphicFramePr/>
      </xdr:nvGraphicFramePr>
      <xdr:xfrm>
        <a:off x="4581525" y="26222325"/>
        <a:ext cx="4267200" cy="4105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view="pageBreakPreview" zoomScaleSheetLayoutView="100" workbookViewId="0" topLeftCell="A1">
      <selection activeCell="F18" sqref="F18"/>
    </sheetView>
  </sheetViews>
  <sheetFormatPr defaultColWidth="11.25390625" defaultRowHeight="14.25" customHeight="1"/>
  <cols>
    <col min="1" max="1" width="1.12109375" style="0" customWidth="1"/>
    <col min="2" max="2" width="5.75390625" style="95" customWidth="1"/>
    <col min="3" max="3" width="8.00390625" style="0" customWidth="1"/>
    <col min="4" max="4" width="7.00390625" style="0" customWidth="1"/>
    <col min="5" max="5" width="9.75390625" style="0" customWidth="1"/>
    <col min="6" max="6" width="7.00390625" style="0" customWidth="1"/>
    <col min="7" max="7" width="8.00390625" style="0" customWidth="1"/>
    <col min="8" max="8" width="10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0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9.75390625" style="0" customWidth="1"/>
    <col min="21" max="21" width="1.75390625" style="0" customWidth="1"/>
  </cols>
  <sheetData>
    <row r="1" spans="2:20" ht="18.75" customHeight="1" thickBot="1">
      <c r="B1" s="164" t="s">
        <v>195</v>
      </c>
      <c r="E1" s="111"/>
      <c r="G1" s="112"/>
      <c r="Q1" s="1"/>
      <c r="R1" s="2"/>
      <c r="S1" s="631" t="s">
        <v>152</v>
      </c>
      <c r="T1" s="631"/>
    </row>
    <row r="2" spans="2:20" s="110" customFormat="1" ht="16.5" customHeight="1" thickBot="1" thickTop="1">
      <c r="B2" s="271"/>
      <c r="C2" s="632" t="s">
        <v>118</v>
      </c>
      <c r="D2" s="633"/>
      <c r="E2" s="633"/>
      <c r="F2" s="634"/>
      <c r="G2" s="632" t="s">
        <v>138</v>
      </c>
      <c r="H2" s="633"/>
      <c r="I2" s="633"/>
      <c r="J2" s="633"/>
      <c r="K2" s="633"/>
      <c r="L2" s="633"/>
      <c r="M2" s="633"/>
      <c r="N2" s="634"/>
      <c r="O2" s="632" t="s">
        <v>139</v>
      </c>
      <c r="P2" s="633"/>
      <c r="Q2" s="633"/>
      <c r="R2" s="633"/>
      <c r="S2" s="632" t="s">
        <v>0</v>
      </c>
      <c r="T2" s="635"/>
    </row>
    <row r="3" spans="2:20" s="110" customFormat="1" ht="15.75" customHeight="1" thickBot="1">
      <c r="B3" s="272" t="s">
        <v>1</v>
      </c>
      <c r="C3" s="636" t="s">
        <v>2</v>
      </c>
      <c r="D3" s="638"/>
      <c r="E3" s="639" t="s">
        <v>157</v>
      </c>
      <c r="F3" s="637"/>
      <c r="G3" s="636" t="s">
        <v>3</v>
      </c>
      <c r="H3" s="637"/>
      <c r="I3" s="636" t="s">
        <v>4</v>
      </c>
      <c r="J3" s="637"/>
      <c r="K3" s="636" t="s">
        <v>140</v>
      </c>
      <c r="L3" s="637"/>
      <c r="M3" s="636" t="s">
        <v>141</v>
      </c>
      <c r="N3" s="637"/>
      <c r="O3" s="636" t="s">
        <v>142</v>
      </c>
      <c r="P3" s="637"/>
      <c r="Q3" s="636" t="s">
        <v>5</v>
      </c>
      <c r="R3" s="640"/>
      <c r="S3" s="614" t="s">
        <v>6</v>
      </c>
      <c r="T3" s="624" t="s">
        <v>7</v>
      </c>
    </row>
    <row r="4" spans="2:20" s="109" customFormat="1" ht="14.25" customHeight="1" thickBot="1">
      <c r="B4" s="273"/>
      <c r="C4" s="266" t="s">
        <v>8</v>
      </c>
      <c r="D4" s="267" t="s">
        <v>9</v>
      </c>
      <c r="E4" s="267" t="s">
        <v>10</v>
      </c>
      <c r="F4" s="267" t="s">
        <v>9</v>
      </c>
      <c r="G4" s="268" t="s">
        <v>11</v>
      </c>
      <c r="H4" s="269" t="s">
        <v>12</v>
      </c>
      <c r="I4" s="268" t="s">
        <v>11</v>
      </c>
      <c r="J4" s="269" t="s">
        <v>12</v>
      </c>
      <c r="K4" s="268" t="s">
        <v>11</v>
      </c>
      <c r="L4" s="269" t="s">
        <v>12</v>
      </c>
      <c r="M4" s="268" t="s">
        <v>11</v>
      </c>
      <c r="N4" s="269" t="s">
        <v>12</v>
      </c>
      <c r="O4" s="268" t="s">
        <v>11</v>
      </c>
      <c r="P4" s="269" t="s">
        <v>12</v>
      </c>
      <c r="Q4" s="268" t="s">
        <v>11</v>
      </c>
      <c r="R4" s="269" t="s">
        <v>12</v>
      </c>
      <c r="S4" s="268" t="s">
        <v>13</v>
      </c>
      <c r="T4" s="270" t="s">
        <v>14</v>
      </c>
    </row>
    <row r="5" spans="2:20" ht="20.25" customHeight="1" thickTop="1">
      <c r="B5" s="274">
        <v>1</v>
      </c>
      <c r="C5" s="96">
        <v>1112</v>
      </c>
      <c r="D5" s="97">
        <v>-0.034722222222222224</v>
      </c>
      <c r="E5" s="94">
        <v>94208</v>
      </c>
      <c r="F5" s="97">
        <v>-0.05023641257775403</v>
      </c>
      <c r="G5" s="96">
        <v>452</v>
      </c>
      <c r="H5" s="94">
        <v>58868</v>
      </c>
      <c r="I5" s="96">
        <v>576</v>
      </c>
      <c r="J5" s="94">
        <v>26585</v>
      </c>
      <c r="K5" s="96">
        <v>6</v>
      </c>
      <c r="L5" s="94">
        <v>647</v>
      </c>
      <c r="M5" s="96">
        <v>78</v>
      </c>
      <c r="N5" s="94">
        <v>8108</v>
      </c>
      <c r="O5" s="96">
        <v>704</v>
      </c>
      <c r="P5" s="94">
        <v>74555</v>
      </c>
      <c r="Q5" s="96">
        <v>408</v>
      </c>
      <c r="R5" s="94">
        <v>19653</v>
      </c>
      <c r="S5" s="98">
        <f>IF(G5&gt;0,(G5+M5)/C5,"")</f>
        <v>0.4766187050359712</v>
      </c>
      <c r="T5" s="99">
        <f>IF(I5&gt;0,(I5+K5)/C5,"")</f>
        <v>0.5233812949640287</v>
      </c>
    </row>
    <row r="6" spans="2:20" ht="20.25" customHeight="1">
      <c r="B6" s="275">
        <v>2</v>
      </c>
      <c r="C6" s="100">
        <v>974</v>
      </c>
      <c r="D6" s="101">
        <v>-0.09898242368177614</v>
      </c>
      <c r="E6" s="93">
        <v>94689</v>
      </c>
      <c r="F6" s="101">
        <v>-0.1074401199015902</v>
      </c>
      <c r="G6" s="100">
        <v>546</v>
      </c>
      <c r="H6" s="93">
        <v>71479</v>
      </c>
      <c r="I6" s="100">
        <v>326</v>
      </c>
      <c r="J6" s="93">
        <v>12230</v>
      </c>
      <c r="K6" s="100">
        <v>1</v>
      </c>
      <c r="L6" s="93">
        <v>88</v>
      </c>
      <c r="M6" s="100">
        <v>101</v>
      </c>
      <c r="N6" s="93">
        <v>10892</v>
      </c>
      <c r="O6" s="100">
        <v>763</v>
      </c>
      <c r="P6" s="93">
        <v>87046</v>
      </c>
      <c r="Q6" s="100">
        <v>211</v>
      </c>
      <c r="R6" s="93">
        <v>7643</v>
      </c>
      <c r="S6" s="102">
        <f aca="true" t="shared" si="0" ref="S6:S16">IF(G6&gt;0,(G6+M6)/C6,"")</f>
        <v>0.6642710472279261</v>
      </c>
      <c r="T6" s="103">
        <f aca="true" t="shared" si="1" ref="T6:T16">IF(I6&gt;0,(I6+K6)/C6,"")</f>
        <v>0.33572895277207393</v>
      </c>
    </row>
    <row r="7" spans="2:20" ht="20.25" customHeight="1">
      <c r="B7" s="275">
        <v>3</v>
      </c>
      <c r="C7" s="100">
        <v>1651</v>
      </c>
      <c r="D7" s="101">
        <v>0.24415975885455915</v>
      </c>
      <c r="E7" s="93">
        <v>165919</v>
      </c>
      <c r="F7" s="101">
        <v>0.3115608078732066</v>
      </c>
      <c r="G7" s="100">
        <v>760</v>
      </c>
      <c r="H7" s="93">
        <v>102047</v>
      </c>
      <c r="I7" s="100">
        <v>544</v>
      </c>
      <c r="J7" s="93">
        <v>26016</v>
      </c>
      <c r="K7" s="100">
        <v>33</v>
      </c>
      <c r="L7" s="93">
        <v>2524</v>
      </c>
      <c r="M7" s="100">
        <v>314</v>
      </c>
      <c r="N7" s="93">
        <v>35332</v>
      </c>
      <c r="O7" s="100">
        <v>1164</v>
      </c>
      <c r="P7" s="93">
        <v>127856</v>
      </c>
      <c r="Q7" s="100">
        <v>487</v>
      </c>
      <c r="R7" s="93">
        <v>38063</v>
      </c>
      <c r="S7" s="102">
        <f t="shared" si="0"/>
        <v>0.6505148394912175</v>
      </c>
      <c r="T7" s="103">
        <f t="shared" si="1"/>
        <v>0.34948516050878253</v>
      </c>
    </row>
    <row r="8" spans="2:20" ht="20.25" customHeight="1">
      <c r="B8" s="276">
        <v>4</v>
      </c>
      <c r="C8" s="100">
        <v>1425</v>
      </c>
      <c r="D8" s="101">
        <v>-0.0027991602519244225</v>
      </c>
      <c r="E8" s="93">
        <v>147066</v>
      </c>
      <c r="F8" s="101">
        <v>0.025014462248304607</v>
      </c>
      <c r="G8" s="100">
        <v>824</v>
      </c>
      <c r="H8" s="93">
        <v>106596</v>
      </c>
      <c r="I8" s="100">
        <v>413</v>
      </c>
      <c r="J8" s="93">
        <v>20838</v>
      </c>
      <c r="K8" s="100">
        <v>0</v>
      </c>
      <c r="L8" s="93">
        <v>0</v>
      </c>
      <c r="M8" s="100">
        <v>188</v>
      </c>
      <c r="N8" s="93">
        <v>19632</v>
      </c>
      <c r="O8" s="100">
        <v>1076</v>
      </c>
      <c r="P8" s="93">
        <v>127897</v>
      </c>
      <c r="Q8" s="100">
        <v>349</v>
      </c>
      <c r="R8" s="93">
        <v>19169</v>
      </c>
      <c r="S8" s="102">
        <f t="shared" si="0"/>
        <v>0.7101754385964912</v>
      </c>
      <c r="T8" s="103">
        <f t="shared" si="1"/>
        <v>0.28982456140350876</v>
      </c>
    </row>
    <row r="9" spans="2:20" ht="20.25" customHeight="1">
      <c r="B9" s="276">
        <f aca="true" t="shared" si="2" ref="B9:B16">B8+1</f>
        <v>5</v>
      </c>
      <c r="C9" s="100">
        <v>1312</v>
      </c>
      <c r="D9" s="101">
        <v>-0.21811680572109654</v>
      </c>
      <c r="E9" s="93">
        <v>137536</v>
      </c>
      <c r="F9" s="101">
        <v>-0.14263450881141027</v>
      </c>
      <c r="G9" s="100">
        <v>792</v>
      </c>
      <c r="H9" s="93">
        <v>107389</v>
      </c>
      <c r="I9" s="100">
        <v>369</v>
      </c>
      <c r="J9" s="93">
        <v>15329</v>
      </c>
      <c r="K9" s="100">
        <v>1</v>
      </c>
      <c r="L9" s="93">
        <v>192</v>
      </c>
      <c r="M9" s="100">
        <v>150</v>
      </c>
      <c r="N9" s="93">
        <v>14626</v>
      </c>
      <c r="O9" s="100">
        <v>1072</v>
      </c>
      <c r="P9" s="93">
        <v>127791</v>
      </c>
      <c r="Q9" s="100">
        <v>240</v>
      </c>
      <c r="R9" s="93">
        <v>9745</v>
      </c>
      <c r="S9" s="102">
        <f t="shared" si="0"/>
        <v>0.7179878048780488</v>
      </c>
      <c r="T9" s="103">
        <f t="shared" si="1"/>
        <v>0.2820121951219512</v>
      </c>
    </row>
    <row r="10" spans="2:20" ht="20.25" customHeight="1">
      <c r="B10" s="276">
        <f t="shared" si="2"/>
        <v>6</v>
      </c>
      <c r="C10" s="100">
        <v>1700</v>
      </c>
      <c r="D10" s="101">
        <v>-0.2140545538603791</v>
      </c>
      <c r="E10" s="93">
        <v>165182</v>
      </c>
      <c r="F10" s="101">
        <v>-0.2424546776183335</v>
      </c>
      <c r="G10" s="100">
        <v>858</v>
      </c>
      <c r="H10" s="93">
        <v>114206</v>
      </c>
      <c r="I10" s="100">
        <v>653</v>
      </c>
      <c r="J10" s="93">
        <v>30477</v>
      </c>
      <c r="K10" s="100">
        <v>13</v>
      </c>
      <c r="L10" s="93">
        <v>1478</v>
      </c>
      <c r="M10" s="100">
        <v>176</v>
      </c>
      <c r="N10" s="93">
        <v>19021</v>
      </c>
      <c r="O10" s="100">
        <v>1269</v>
      </c>
      <c r="P10" s="93">
        <v>145924</v>
      </c>
      <c r="Q10" s="100">
        <v>431</v>
      </c>
      <c r="R10" s="93">
        <v>19258</v>
      </c>
      <c r="S10" s="102">
        <f t="shared" si="0"/>
        <v>0.6082352941176471</v>
      </c>
      <c r="T10" s="103">
        <f t="shared" si="1"/>
        <v>0.39176470588235296</v>
      </c>
    </row>
    <row r="11" spans="2:20" ht="20.25" customHeight="1">
      <c r="B11" s="276">
        <f t="shared" si="2"/>
        <v>7</v>
      </c>
      <c r="C11" s="100">
        <v>1519</v>
      </c>
      <c r="D11" s="101">
        <v>0.3185763888888889</v>
      </c>
      <c r="E11" s="93">
        <v>157799</v>
      </c>
      <c r="F11" s="101">
        <v>0.41874955045673595</v>
      </c>
      <c r="G11" s="100">
        <v>866</v>
      </c>
      <c r="H11" s="93">
        <v>113411</v>
      </c>
      <c r="I11" s="100">
        <v>439</v>
      </c>
      <c r="J11" s="93">
        <v>21138</v>
      </c>
      <c r="K11" s="100">
        <v>6</v>
      </c>
      <c r="L11" s="93">
        <v>888</v>
      </c>
      <c r="M11" s="100">
        <v>208</v>
      </c>
      <c r="N11" s="93">
        <v>22362</v>
      </c>
      <c r="O11" s="100">
        <v>1157</v>
      </c>
      <c r="P11" s="93">
        <v>139070</v>
      </c>
      <c r="Q11" s="100">
        <v>362</v>
      </c>
      <c r="R11" s="93">
        <v>18729</v>
      </c>
      <c r="S11" s="102">
        <f t="shared" si="0"/>
        <v>0.707044107965767</v>
      </c>
      <c r="T11" s="103">
        <f t="shared" si="1"/>
        <v>0.29295589203423306</v>
      </c>
    </row>
    <row r="12" spans="2:20" ht="20.25" customHeight="1">
      <c r="B12" s="276">
        <f t="shared" si="2"/>
        <v>8</v>
      </c>
      <c r="C12" s="100">
        <v>1580</v>
      </c>
      <c r="D12" s="101">
        <v>0.08740536820371644</v>
      </c>
      <c r="E12" s="93">
        <v>161316</v>
      </c>
      <c r="F12" s="101">
        <v>0.15625447977292928</v>
      </c>
      <c r="G12" s="100">
        <v>867</v>
      </c>
      <c r="H12" s="93">
        <v>114981</v>
      </c>
      <c r="I12" s="100">
        <v>528</v>
      </c>
      <c r="J12" s="93">
        <v>24966</v>
      </c>
      <c r="K12" s="100">
        <v>3</v>
      </c>
      <c r="L12" s="93">
        <v>488</v>
      </c>
      <c r="M12" s="100">
        <v>182</v>
      </c>
      <c r="N12" s="93">
        <v>20881</v>
      </c>
      <c r="O12" s="100">
        <v>1125</v>
      </c>
      <c r="P12" s="93">
        <v>135011</v>
      </c>
      <c r="Q12" s="100">
        <v>455</v>
      </c>
      <c r="R12" s="93">
        <v>26305</v>
      </c>
      <c r="S12" s="102">
        <f t="shared" si="0"/>
        <v>0.6639240506329114</v>
      </c>
      <c r="T12" s="103">
        <f t="shared" si="1"/>
        <v>0.3360759493670886</v>
      </c>
    </row>
    <row r="13" spans="2:20" ht="20.25" customHeight="1">
      <c r="B13" s="276">
        <f t="shared" si="2"/>
        <v>9</v>
      </c>
      <c r="C13" s="100">
        <v>1597</v>
      </c>
      <c r="D13" s="101">
        <v>0.09233926128590972</v>
      </c>
      <c r="E13" s="93">
        <v>155537</v>
      </c>
      <c r="F13" s="101">
        <v>0.06796989796619014</v>
      </c>
      <c r="G13" s="100">
        <v>760</v>
      </c>
      <c r="H13" s="93">
        <v>101527</v>
      </c>
      <c r="I13" s="100">
        <v>647</v>
      </c>
      <c r="J13" s="93">
        <v>33768</v>
      </c>
      <c r="K13" s="100">
        <v>3</v>
      </c>
      <c r="L13" s="93">
        <v>238</v>
      </c>
      <c r="M13" s="100">
        <v>187</v>
      </c>
      <c r="N13" s="93">
        <v>20004</v>
      </c>
      <c r="O13" s="100">
        <v>1059</v>
      </c>
      <c r="P13" s="93">
        <v>123396</v>
      </c>
      <c r="Q13" s="100">
        <v>538</v>
      </c>
      <c r="R13" s="93">
        <v>32141</v>
      </c>
      <c r="S13" s="102">
        <f t="shared" si="0"/>
        <v>0.5929868503443957</v>
      </c>
      <c r="T13" s="103">
        <f t="shared" si="1"/>
        <v>0.40701314965560426</v>
      </c>
    </row>
    <row r="14" spans="2:20" ht="20.25" customHeight="1">
      <c r="B14" s="276">
        <f t="shared" si="2"/>
        <v>10</v>
      </c>
      <c r="C14" s="100">
        <v>1635</v>
      </c>
      <c r="D14" s="101">
        <v>0.05825242718446602</v>
      </c>
      <c r="E14" s="93">
        <v>150221</v>
      </c>
      <c r="F14" s="101">
        <v>0.028101153201245593</v>
      </c>
      <c r="G14" s="100">
        <v>748</v>
      </c>
      <c r="H14" s="93">
        <v>97676</v>
      </c>
      <c r="I14" s="100">
        <v>648</v>
      </c>
      <c r="J14" s="93">
        <v>28006</v>
      </c>
      <c r="K14" s="100">
        <v>2</v>
      </c>
      <c r="L14" s="93">
        <v>160</v>
      </c>
      <c r="M14" s="100">
        <v>237</v>
      </c>
      <c r="N14" s="93">
        <v>24379</v>
      </c>
      <c r="O14" s="100">
        <v>1024</v>
      </c>
      <c r="P14" s="93">
        <v>119003</v>
      </c>
      <c r="Q14" s="100">
        <v>611</v>
      </c>
      <c r="R14" s="93">
        <v>31218</v>
      </c>
      <c r="S14" s="102">
        <f t="shared" si="0"/>
        <v>0.6024464831804281</v>
      </c>
      <c r="T14" s="103">
        <f t="shared" si="1"/>
        <v>0.39755351681957185</v>
      </c>
    </row>
    <row r="15" spans="2:20" ht="20.25" customHeight="1">
      <c r="B15" s="276">
        <f t="shared" si="2"/>
        <v>11</v>
      </c>
      <c r="C15" s="100">
        <v>1375</v>
      </c>
      <c r="D15" s="101">
        <v>0.19047619047619047</v>
      </c>
      <c r="E15" s="93">
        <v>128484</v>
      </c>
      <c r="F15" s="101">
        <v>0.19702616084072444</v>
      </c>
      <c r="G15" s="100">
        <v>632</v>
      </c>
      <c r="H15" s="93">
        <v>81629</v>
      </c>
      <c r="I15" s="100">
        <v>578</v>
      </c>
      <c r="J15" s="93">
        <v>29820</v>
      </c>
      <c r="K15" s="100">
        <v>36</v>
      </c>
      <c r="L15" s="93">
        <v>2558</v>
      </c>
      <c r="M15" s="100">
        <v>129</v>
      </c>
      <c r="N15" s="93">
        <v>14477</v>
      </c>
      <c r="O15" s="100">
        <v>958</v>
      </c>
      <c r="P15" s="93">
        <v>105799</v>
      </c>
      <c r="Q15" s="100">
        <v>417</v>
      </c>
      <c r="R15" s="93">
        <v>22685</v>
      </c>
      <c r="S15" s="102">
        <f t="shared" si="0"/>
        <v>0.5534545454545454</v>
      </c>
      <c r="T15" s="103">
        <f t="shared" si="1"/>
        <v>0.4465454545454545</v>
      </c>
    </row>
    <row r="16" spans="2:20" ht="20.25" customHeight="1" thickBot="1">
      <c r="B16" s="276">
        <f t="shared" si="2"/>
        <v>12</v>
      </c>
      <c r="C16" s="100">
        <v>1867</v>
      </c>
      <c r="D16" s="101">
        <v>0.18015170670037928</v>
      </c>
      <c r="E16" s="93">
        <v>166861</v>
      </c>
      <c r="F16" s="101">
        <v>0.25386806134794143</v>
      </c>
      <c r="G16" s="100">
        <v>759</v>
      </c>
      <c r="H16" s="93">
        <v>99058</v>
      </c>
      <c r="I16" s="100">
        <v>725</v>
      </c>
      <c r="J16" s="93">
        <v>33998</v>
      </c>
      <c r="K16" s="100">
        <v>13</v>
      </c>
      <c r="L16" s="93">
        <v>729</v>
      </c>
      <c r="M16" s="100">
        <v>370</v>
      </c>
      <c r="N16" s="93">
        <v>33076</v>
      </c>
      <c r="O16" s="100">
        <v>1170</v>
      </c>
      <c r="P16" s="93">
        <v>129759</v>
      </c>
      <c r="Q16" s="100">
        <v>697</v>
      </c>
      <c r="R16" s="93">
        <v>37102</v>
      </c>
      <c r="S16" s="102">
        <f t="shared" si="0"/>
        <v>0.6047134440278522</v>
      </c>
      <c r="T16" s="103">
        <f t="shared" si="1"/>
        <v>0.39528655597214785</v>
      </c>
    </row>
    <row r="17" spans="2:20" ht="20.25" customHeight="1" thickBot="1" thickTop="1">
      <c r="B17" s="277" t="s">
        <v>15</v>
      </c>
      <c r="C17" s="104">
        <f>SUM(C5:C16)</f>
        <v>17747</v>
      </c>
      <c r="D17" s="105">
        <f>IF(C17&gt;0,(C17-C21)/C21)</f>
        <v>0.03306362419232784</v>
      </c>
      <c r="E17" s="106">
        <f>SUM(E5:E16)</f>
        <v>1724818</v>
      </c>
      <c r="F17" s="105">
        <f>IF(E17&gt;0,(E17-E21)/E21)</f>
        <v>0.05388260769678217</v>
      </c>
      <c r="G17" s="104">
        <f aca="true" t="shared" si="3" ref="G17:R17">SUM(G5:G16)</f>
        <v>8864</v>
      </c>
      <c r="H17" s="106">
        <f>SUM(H5:H16)</f>
        <v>1168867</v>
      </c>
      <c r="I17" s="104">
        <f t="shared" si="3"/>
        <v>6446</v>
      </c>
      <c r="J17" s="106">
        <f t="shared" si="3"/>
        <v>303171</v>
      </c>
      <c r="K17" s="104">
        <f>SUM(K5:K16)</f>
        <v>117</v>
      </c>
      <c r="L17" s="106">
        <f>SUM(L5:L16)</f>
        <v>9990</v>
      </c>
      <c r="M17" s="104">
        <f t="shared" si="3"/>
        <v>2320</v>
      </c>
      <c r="N17" s="106">
        <f t="shared" si="3"/>
        <v>242790</v>
      </c>
      <c r="O17" s="104">
        <f t="shared" si="3"/>
        <v>12541</v>
      </c>
      <c r="P17" s="106">
        <f t="shared" si="3"/>
        <v>1443107</v>
      </c>
      <c r="Q17" s="104">
        <f t="shared" si="3"/>
        <v>5206</v>
      </c>
      <c r="R17" s="106">
        <f t="shared" si="3"/>
        <v>281711</v>
      </c>
      <c r="S17" s="107">
        <f>IF(G17&gt;0,(G17+M17)/C17,"")</f>
        <v>0.6301910182002592</v>
      </c>
      <c r="T17" s="108">
        <f>IF(I17&gt;0,(I17+K17)/C17,"")</f>
        <v>0.3698089817997408</v>
      </c>
    </row>
    <row r="18" spans="2:10" ht="14.25" thickTop="1">
      <c r="B18" s="166" t="s">
        <v>16</v>
      </c>
      <c r="C18" s="3"/>
      <c r="J18" s="4"/>
    </row>
    <row r="20" spans="2:5" ht="14.25" customHeight="1">
      <c r="B20" s="95" t="s">
        <v>146</v>
      </c>
      <c r="C20" s="95" t="s">
        <v>122</v>
      </c>
      <c r="D20" s="95"/>
      <c r="E20" s="95" t="s">
        <v>145</v>
      </c>
    </row>
    <row r="21" spans="2:5" ht="14.25" customHeight="1">
      <c r="B21" s="95" t="s">
        <v>194</v>
      </c>
      <c r="C21">
        <v>17179</v>
      </c>
      <c r="E21">
        <v>1636632</v>
      </c>
    </row>
  </sheetData>
  <mergeCells count="13">
    <mergeCell ref="O3:P3"/>
    <mergeCell ref="Q3:R3"/>
    <mergeCell ref="M3:N3"/>
    <mergeCell ref="K3:L3"/>
    <mergeCell ref="I3:J3"/>
    <mergeCell ref="G3:H3"/>
    <mergeCell ref="C3:D3"/>
    <mergeCell ref="E3:F3"/>
    <mergeCell ref="S1:T1"/>
    <mergeCell ref="C2:F2"/>
    <mergeCell ref="O2:R2"/>
    <mergeCell ref="G2:N2"/>
    <mergeCell ref="S2:T2"/>
  </mergeCells>
  <printOptions/>
  <pageMargins left="0.24" right="0.25" top="1.6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view="pageBreakPreview" zoomScaleSheetLayoutView="100" workbookViewId="0" topLeftCell="A1">
      <pane xSplit="2" ySplit="5" topLeftCell="C9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L19" sqref="L19"/>
    </sheetView>
  </sheetViews>
  <sheetFormatPr defaultColWidth="11.25390625" defaultRowHeight="14.25" customHeight="1"/>
  <cols>
    <col min="1" max="1" width="2.25390625" style="0" customWidth="1"/>
    <col min="2" max="2" width="4.75390625" style="0" customWidth="1"/>
    <col min="3" max="3" width="6.625" style="0" customWidth="1"/>
    <col min="4" max="4" width="7.625" style="0" customWidth="1"/>
    <col min="5" max="5" width="7.125" style="0" customWidth="1"/>
    <col min="6" max="7" width="6.625" style="0" customWidth="1"/>
    <col min="8" max="8" width="7.125" style="0" customWidth="1"/>
    <col min="9" max="10" width="6.625" style="0" customWidth="1"/>
    <col min="11" max="11" width="7.125" style="0" customWidth="1"/>
    <col min="12" max="12" width="6.625" style="0" customWidth="1"/>
    <col min="13" max="13" width="7.75390625" style="0" customWidth="1"/>
    <col min="14" max="14" width="7.125" style="0" customWidth="1"/>
    <col min="15" max="16" width="6.625" style="0" customWidth="1"/>
    <col min="17" max="17" width="7.125" style="0" customWidth="1"/>
    <col min="18" max="19" width="6.625" style="0" customWidth="1"/>
    <col min="20" max="20" width="7.125" style="0" customWidth="1"/>
    <col min="21" max="21" width="6.625" style="0" customWidth="1"/>
    <col min="22" max="22" width="7.25390625" style="0" customWidth="1"/>
    <col min="23" max="23" width="6.625" style="0" customWidth="1"/>
    <col min="24" max="24" width="2.00390625" style="0" customWidth="1"/>
  </cols>
  <sheetData>
    <row r="1" spans="2:23" s="80" customFormat="1" ht="18" customHeight="1" thickBot="1">
      <c r="B1" s="79" t="s">
        <v>187</v>
      </c>
      <c r="C1" s="79"/>
      <c r="L1" s="81"/>
      <c r="N1" s="81"/>
      <c r="O1" s="81"/>
      <c r="U1" s="82"/>
      <c r="V1" s="641" t="s">
        <v>153</v>
      </c>
      <c r="W1" s="641"/>
    </row>
    <row r="2" spans="2:23" ht="24" customHeight="1" thickTop="1">
      <c r="B2" s="282"/>
      <c r="C2" s="290"/>
      <c r="D2" s="291" t="s">
        <v>116</v>
      </c>
      <c r="E2" s="291"/>
      <c r="F2" s="292"/>
      <c r="G2" s="291"/>
      <c r="H2" s="291"/>
      <c r="I2" s="291"/>
      <c r="J2" s="291"/>
      <c r="K2" s="293" t="s">
        <v>133</v>
      </c>
      <c r="L2" s="291"/>
      <c r="M2" s="291"/>
      <c r="N2" s="291"/>
      <c r="O2" s="291"/>
      <c r="P2" s="291"/>
      <c r="Q2" s="291"/>
      <c r="R2" s="292"/>
      <c r="S2" s="291"/>
      <c r="T2" s="293" t="s">
        <v>112</v>
      </c>
      <c r="U2" s="291"/>
      <c r="V2" s="291"/>
      <c r="W2" s="294"/>
    </row>
    <row r="3" spans="2:23" ht="24" customHeight="1">
      <c r="B3" s="283" t="s">
        <v>1</v>
      </c>
      <c r="C3" s="295" t="s">
        <v>17</v>
      </c>
      <c r="D3" s="296"/>
      <c r="E3" s="297" t="s">
        <v>17</v>
      </c>
      <c r="F3" s="261"/>
      <c r="G3" s="298" t="s">
        <v>132</v>
      </c>
      <c r="H3" s="298"/>
      <c r="I3" s="205"/>
      <c r="J3" s="298" t="s">
        <v>115</v>
      </c>
      <c r="K3" s="298"/>
      <c r="L3" s="205"/>
      <c r="M3" s="298" t="s">
        <v>114</v>
      </c>
      <c r="N3" s="298"/>
      <c r="O3" s="205"/>
      <c r="P3" s="298" t="s">
        <v>113</v>
      </c>
      <c r="Q3" s="298"/>
      <c r="R3" s="299"/>
      <c r="S3" s="298" t="s">
        <v>18</v>
      </c>
      <c r="T3" s="298"/>
      <c r="U3" s="300"/>
      <c r="V3" s="298" t="s">
        <v>111</v>
      </c>
      <c r="W3" s="301"/>
    </row>
    <row r="4" spans="2:23" ht="24" customHeight="1">
      <c r="B4" s="284"/>
      <c r="C4" s="259" t="s">
        <v>188</v>
      </c>
      <c r="D4" s="205" t="s">
        <v>17</v>
      </c>
      <c r="E4" s="205" t="s">
        <v>160</v>
      </c>
      <c r="F4" s="264" t="s">
        <v>188</v>
      </c>
      <c r="G4" s="302"/>
      <c r="H4" s="265" t="s">
        <v>160</v>
      </c>
      <c r="I4" s="265" t="s">
        <v>188</v>
      </c>
      <c r="J4" s="302"/>
      <c r="K4" s="265" t="s">
        <v>160</v>
      </c>
      <c r="L4" s="265" t="s">
        <v>188</v>
      </c>
      <c r="M4" s="302"/>
      <c r="N4" s="265" t="s">
        <v>160</v>
      </c>
      <c r="O4" s="265" t="s">
        <v>188</v>
      </c>
      <c r="P4" s="302"/>
      <c r="Q4" s="303" t="s">
        <v>160</v>
      </c>
      <c r="R4" s="265" t="s">
        <v>188</v>
      </c>
      <c r="S4" s="302"/>
      <c r="T4" s="265" t="s">
        <v>160</v>
      </c>
      <c r="U4" s="265" t="s">
        <v>188</v>
      </c>
      <c r="V4" s="302"/>
      <c r="W4" s="621" t="s">
        <v>160</v>
      </c>
    </row>
    <row r="5" spans="2:23" ht="24" customHeight="1" thickBot="1">
      <c r="B5" s="284"/>
      <c r="C5" s="259" t="s">
        <v>11</v>
      </c>
      <c r="D5" s="260" t="s">
        <v>9</v>
      </c>
      <c r="E5" s="205" t="s">
        <v>11</v>
      </c>
      <c r="F5" s="261" t="s">
        <v>11</v>
      </c>
      <c r="G5" s="260" t="s">
        <v>9</v>
      </c>
      <c r="H5" s="205" t="s">
        <v>11</v>
      </c>
      <c r="I5" s="205" t="s">
        <v>11</v>
      </c>
      <c r="J5" s="260" t="s">
        <v>9</v>
      </c>
      <c r="K5" s="205" t="s">
        <v>11</v>
      </c>
      <c r="L5" s="205" t="s">
        <v>11</v>
      </c>
      <c r="M5" s="262" t="s">
        <v>9</v>
      </c>
      <c r="N5" s="205" t="s">
        <v>11</v>
      </c>
      <c r="O5" s="205" t="s">
        <v>11</v>
      </c>
      <c r="P5" s="260" t="s">
        <v>9</v>
      </c>
      <c r="Q5" s="205" t="s">
        <v>11</v>
      </c>
      <c r="R5" s="261" t="s">
        <v>11</v>
      </c>
      <c r="S5" s="615" t="s">
        <v>9</v>
      </c>
      <c r="T5" s="616" t="s">
        <v>11</v>
      </c>
      <c r="U5" s="205" t="s">
        <v>11</v>
      </c>
      <c r="V5" s="260" t="s">
        <v>9</v>
      </c>
      <c r="W5" s="304" t="s">
        <v>11</v>
      </c>
    </row>
    <row r="6" spans="2:23" ht="24" customHeight="1">
      <c r="B6" s="285">
        <v>1</v>
      </c>
      <c r="C6" s="279">
        <v>1112</v>
      </c>
      <c r="D6" s="210">
        <f>IF(E6&gt;0,(C6-E6)/E6,0)</f>
        <v>-0.034722222222222224</v>
      </c>
      <c r="E6" s="497">
        <v>1152</v>
      </c>
      <c r="F6" s="281">
        <v>452</v>
      </c>
      <c r="G6" s="212">
        <f aca="true" t="shared" si="0" ref="G6:G18">IF(H6&gt;0,(F6-H6)/H6,0)</f>
        <v>-0.032119914346895075</v>
      </c>
      <c r="H6" s="500">
        <v>467</v>
      </c>
      <c r="I6" s="280">
        <v>576</v>
      </c>
      <c r="J6" s="212">
        <f aca="true" t="shared" si="1" ref="J6:J18">IF(K6&gt;0,(I6-K6)/K6,0)</f>
        <v>0.02127659574468085</v>
      </c>
      <c r="K6" s="280">
        <v>564</v>
      </c>
      <c r="L6" s="280">
        <v>6</v>
      </c>
      <c r="M6" s="212">
        <f aca="true" t="shared" si="2" ref="M6:M18">IF(N6&gt;0,(L6-N6)/N6,0)</f>
        <v>5</v>
      </c>
      <c r="N6" s="280">
        <v>1</v>
      </c>
      <c r="O6" s="280">
        <v>78</v>
      </c>
      <c r="P6" s="212">
        <f aca="true" t="shared" si="3" ref="P6:P18">IF(Q6&gt;0,(O6-Q6)/Q6,0)</f>
        <v>-0.35</v>
      </c>
      <c r="Q6" s="280">
        <v>120</v>
      </c>
      <c r="R6" s="281">
        <v>704</v>
      </c>
      <c r="S6" s="617">
        <f aca="true" t="shared" si="4" ref="S6:S18">IF(T6&gt;0,(R6-T6)/T6,0)</f>
        <v>0.04918032786885246</v>
      </c>
      <c r="T6" s="500">
        <v>671</v>
      </c>
      <c r="U6" s="280">
        <v>408</v>
      </c>
      <c r="V6" s="212">
        <f aca="true" t="shared" si="5" ref="V6:V18">IF(W6&gt;0,(U6-W6)/W6,0)</f>
        <v>-0.15176715176715178</v>
      </c>
      <c r="W6" s="622">
        <v>481</v>
      </c>
    </row>
    <row r="7" spans="2:23" ht="24" customHeight="1">
      <c r="B7" s="286">
        <v>2</v>
      </c>
      <c r="C7" s="11">
        <v>974</v>
      </c>
      <c r="D7" s="180">
        <f aca="true" t="shared" si="6" ref="D7:D16">IF(E7&gt;0,(C7-E7)/E7,0)</f>
        <v>-0.09898242368177614</v>
      </c>
      <c r="E7" s="498">
        <v>1081</v>
      </c>
      <c r="F7" s="14">
        <v>546</v>
      </c>
      <c r="G7" s="12">
        <f t="shared" si="0"/>
        <v>0.03018867924528302</v>
      </c>
      <c r="H7" s="501">
        <v>530</v>
      </c>
      <c r="I7" s="13">
        <v>326</v>
      </c>
      <c r="J7" s="12">
        <f t="shared" si="1"/>
        <v>-0.06051873198847262</v>
      </c>
      <c r="K7" s="13">
        <v>347</v>
      </c>
      <c r="L7" s="13">
        <v>1</v>
      </c>
      <c r="M7" s="12">
        <f t="shared" si="2"/>
        <v>-0.9876543209876543</v>
      </c>
      <c r="N7" s="13">
        <v>81</v>
      </c>
      <c r="O7" s="13">
        <v>101</v>
      </c>
      <c r="P7" s="12">
        <f t="shared" si="3"/>
        <v>-0.17886178861788618</v>
      </c>
      <c r="Q7" s="13">
        <v>123</v>
      </c>
      <c r="R7" s="14">
        <v>763</v>
      </c>
      <c r="S7" s="618">
        <f t="shared" si="4"/>
        <v>-0.021794871794871794</v>
      </c>
      <c r="T7" s="501">
        <v>780</v>
      </c>
      <c r="U7" s="13">
        <v>211</v>
      </c>
      <c r="V7" s="12">
        <f t="shared" si="5"/>
        <v>-0.29900332225913623</v>
      </c>
      <c r="W7" s="623">
        <v>301</v>
      </c>
    </row>
    <row r="8" spans="2:23" ht="24" customHeight="1">
      <c r="B8" s="286">
        <v>3</v>
      </c>
      <c r="C8" s="11">
        <v>1651</v>
      </c>
      <c r="D8" s="180">
        <f t="shared" si="6"/>
        <v>0.24415975885455915</v>
      </c>
      <c r="E8" s="498">
        <v>1327</v>
      </c>
      <c r="F8" s="14">
        <v>760</v>
      </c>
      <c r="G8" s="12">
        <f t="shared" si="0"/>
        <v>0.11764705882352941</v>
      </c>
      <c r="H8" s="501">
        <v>680</v>
      </c>
      <c r="I8" s="13">
        <v>544</v>
      </c>
      <c r="J8" s="12">
        <f t="shared" si="1"/>
        <v>0.11475409836065574</v>
      </c>
      <c r="K8" s="13">
        <v>488</v>
      </c>
      <c r="L8" s="13">
        <v>33</v>
      </c>
      <c r="M8" s="12">
        <f t="shared" si="2"/>
        <v>0.2692307692307692</v>
      </c>
      <c r="N8" s="13">
        <v>26</v>
      </c>
      <c r="O8" s="13">
        <v>314</v>
      </c>
      <c r="P8" s="12">
        <f t="shared" si="3"/>
        <v>1.3609022556390977</v>
      </c>
      <c r="Q8" s="13">
        <v>133</v>
      </c>
      <c r="R8" s="14">
        <v>1164</v>
      </c>
      <c r="S8" s="618">
        <f t="shared" si="4"/>
        <v>0.19262295081967212</v>
      </c>
      <c r="T8" s="501">
        <v>976</v>
      </c>
      <c r="U8" s="13">
        <v>487</v>
      </c>
      <c r="V8" s="12">
        <f t="shared" si="5"/>
        <v>0.38746438746438744</v>
      </c>
      <c r="W8" s="623">
        <v>351</v>
      </c>
    </row>
    <row r="9" spans="2:23" ht="24" customHeight="1">
      <c r="B9" s="287">
        <v>4</v>
      </c>
      <c r="C9" s="11">
        <v>1425</v>
      </c>
      <c r="D9" s="12">
        <f t="shared" si="6"/>
        <v>-0.0027991602519244225</v>
      </c>
      <c r="E9" s="498">
        <v>1429</v>
      </c>
      <c r="F9" s="14">
        <v>824</v>
      </c>
      <c r="G9" s="12">
        <f t="shared" si="0"/>
        <v>0.12876712328767123</v>
      </c>
      <c r="H9" s="501">
        <v>730</v>
      </c>
      <c r="I9" s="13">
        <v>413</v>
      </c>
      <c r="J9" s="12">
        <f t="shared" si="1"/>
        <v>-0.2294776119402985</v>
      </c>
      <c r="K9" s="13">
        <v>536</v>
      </c>
      <c r="L9" s="13">
        <v>0</v>
      </c>
      <c r="M9" s="12">
        <f t="shared" si="2"/>
        <v>-1</v>
      </c>
      <c r="N9" s="13">
        <v>1</v>
      </c>
      <c r="O9" s="13">
        <v>188</v>
      </c>
      <c r="P9" s="12">
        <f t="shared" si="3"/>
        <v>0.16049382716049382</v>
      </c>
      <c r="Q9" s="13">
        <v>162</v>
      </c>
      <c r="R9" s="14">
        <v>1076</v>
      </c>
      <c r="S9" s="618">
        <f t="shared" si="4"/>
        <v>-0.0009285051067780873</v>
      </c>
      <c r="T9" s="501">
        <v>1077</v>
      </c>
      <c r="U9" s="13">
        <v>349</v>
      </c>
      <c r="V9" s="12">
        <f t="shared" si="5"/>
        <v>-0.008522727272727272</v>
      </c>
      <c r="W9" s="623">
        <v>352</v>
      </c>
    </row>
    <row r="10" spans="2:23" ht="24" customHeight="1">
      <c r="B10" s="287">
        <f aca="true" t="shared" si="7" ref="B10:B17">B9+1</f>
        <v>5</v>
      </c>
      <c r="C10" s="11">
        <v>1312</v>
      </c>
      <c r="D10" s="12">
        <f t="shared" si="6"/>
        <v>-0.21811680572109654</v>
      </c>
      <c r="E10" s="498">
        <v>1678</v>
      </c>
      <c r="F10" s="14">
        <v>792</v>
      </c>
      <c r="G10" s="12">
        <f t="shared" si="0"/>
        <v>0.044854881266490766</v>
      </c>
      <c r="H10" s="501">
        <v>758</v>
      </c>
      <c r="I10" s="13">
        <v>369</v>
      </c>
      <c r="J10" s="12">
        <f t="shared" si="1"/>
        <v>-0.3241758241758242</v>
      </c>
      <c r="K10" s="13">
        <v>546</v>
      </c>
      <c r="L10" s="13">
        <v>1</v>
      </c>
      <c r="M10" s="12">
        <f t="shared" si="2"/>
        <v>-0.9375</v>
      </c>
      <c r="N10" s="13">
        <v>16</v>
      </c>
      <c r="O10" s="13">
        <v>150</v>
      </c>
      <c r="P10" s="12">
        <f t="shared" si="3"/>
        <v>-0.5810055865921788</v>
      </c>
      <c r="Q10" s="13">
        <v>358</v>
      </c>
      <c r="R10" s="14">
        <v>1072</v>
      </c>
      <c r="S10" s="618">
        <f t="shared" si="4"/>
        <v>-0.08061749571183534</v>
      </c>
      <c r="T10" s="501">
        <v>1166</v>
      </c>
      <c r="U10" s="13">
        <v>240</v>
      </c>
      <c r="V10" s="12">
        <f t="shared" si="5"/>
        <v>-0.53125</v>
      </c>
      <c r="W10" s="623">
        <v>512</v>
      </c>
    </row>
    <row r="11" spans="2:23" ht="24" customHeight="1">
      <c r="B11" s="287">
        <f t="shared" si="7"/>
        <v>6</v>
      </c>
      <c r="C11" s="11">
        <v>1700</v>
      </c>
      <c r="D11" s="12">
        <f t="shared" si="6"/>
        <v>-0.2140545538603791</v>
      </c>
      <c r="E11" s="498">
        <v>2163</v>
      </c>
      <c r="F11" s="14">
        <v>858</v>
      </c>
      <c r="G11" s="12">
        <f t="shared" si="0"/>
        <v>-0.2903225806451613</v>
      </c>
      <c r="H11" s="501">
        <v>1209</v>
      </c>
      <c r="I11" s="13">
        <v>653</v>
      </c>
      <c r="J11" s="12">
        <f t="shared" si="1"/>
        <v>-0.0917941585535466</v>
      </c>
      <c r="K11" s="13">
        <v>719</v>
      </c>
      <c r="L11" s="13">
        <v>13</v>
      </c>
      <c r="M11" s="12">
        <f t="shared" si="2"/>
        <v>0</v>
      </c>
      <c r="N11" s="13">
        <v>13</v>
      </c>
      <c r="O11" s="13">
        <v>176</v>
      </c>
      <c r="P11" s="12">
        <f t="shared" si="3"/>
        <v>-0.2072072072072072</v>
      </c>
      <c r="Q11" s="13">
        <v>222</v>
      </c>
      <c r="R11" s="14">
        <v>1269</v>
      </c>
      <c r="S11" s="618">
        <f t="shared" si="4"/>
        <v>-0.25440658049353704</v>
      </c>
      <c r="T11" s="501">
        <v>1702</v>
      </c>
      <c r="U11" s="13">
        <v>431</v>
      </c>
      <c r="V11" s="12">
        <f t="shared" si="5"/>
        <v>-0.0650759219088937</v>
      </c>
      <c r="W11" s="623">
        <v>461</v>
      </c>
    </row>
    <row r="12" spans="2:23" ht="24" customHeight="1">
      <c r="B12" s="287">
        <f t="shared" si="7"/>
        <v>7</v>
      </c>
      <c r="C12" s="11">
        <v>1519</v>
      </c>
      <c r="D12" s="12">
        <f t="shared" si="6"/>
        <v>0.3185763888888889</v>
      </c>
      <c r="E12" s="498">
        <v>1152</v>
      </c>
      <c r="F12" s="14">
        <v>866</v>
      </c>
      <c r="G12" s="12">
        <f t="shared" si="0"/>
        <v>0.4220032840722496</v>
      </c>
      <c r="H12" s="501">
        <v>609</v>
      </c>
      <c r="I12" s="13">
        <v>439</v>
      </c>
      <c r="J12" s="12">
        <f t="shared" si="1"/>
        <v>0.06295399515738499</v>
      </c>
      <c r="K12" s="13">
        <v>413</v>
      </c>
      <c r="L12" s="13">
        <v>6</v>
      </c>
      <c r="M12" s="12">
        <f t="shared" si="2"/>
        <v>-0.5384615384615384</v>
      </c>
      <c r="N12" s="13">
        <v>13</v>
      </c>
      <c r="O12" s="13">
        <v>208</v>
      </c>
      <c r="P12" s="12">
        <f t="shared" si="3"/>
        <v>0.7777777777777778</v>
      </c>
      <c r="Q12" s="13">
        <v>117</v>
      </c>
      <c r="R12" s="14">
        <v>1157</v>
      </c>
      <c r="S12" s="618">
        <f t="shared" si="4"/>
        <v>0.31179138321995464</v>
      </c>
      <c r="T12" s="501">
        <v>882</v>
      </c>
      <c r="U12" s="13">
        <v>362</v>
      </c>
      <c r="V12" s="12">
        <f t="shared" si="5"/>
        <v>0.34074074074074073</v>
      </c>
      <c r="W12" s="623">
        <v>270</v>
      </c>
    </row>
    <row r="13" spans="2:23" ht="24" customHeight="1">
      <c r="B13" s="287">
        <f t="shared" si="7"/>
        <v>8</v>
      </c>
      <c r="C13" s="11">
        <v>1580</v>
      </c>
      <c r="D13" s="12">
        <f t="shared" si="6"/>
        <v>0.08740536820371644</v>
      </c>
      <c r="E13" s="498">
        <v>1453</v>
      </c>
      <c r="F13" s="14">
        <v>867</v>
      </c>
      <c r="G13" s="12">
        <f t="shared" si="0"/>
        <v>0.12305699481865284</v>
      </c>
      <c r="H13" s="501">
        <v>772</v>
      </c>
      <c r="I13" s="13">
        <v>528</v>
      </c>
      <c r="J13" s="12">
        <f t="shared" si="1"/>
        <v>0.02524271844660194</v>
      </c>
      <c r="K13" s="13">
        <v>515</v>
      </c>
      <c r="L13" s="13">
        <v>3</v>
      </c>
      <c r="M13" s="12">
        <f t="shared" si="2"/>
        <v>-0.926829268292683</v>
      </c>
      <c r="N13" s="13">
        <v>41</v>
      </c>
      <c r="O13" s="13">
        <v>182</v>
      </c>
      <c r="P13" s="12">
        <f t="shared" si="3"/>
        <v>0.456</v>
      </c>
      <c r="Q13" s="13">
        <v>125</v>
      </c>
      <c r="R13" s="14">
        <v>1125</v>
      </c>
      <c r="S13" s="618">
        <f t="shared" si="4"/>
        <v>0.02645985401459854</v>
      </c>
      <c r="T13" s="501">
        <v>1096</v>
      </c>
      <c r="U13" s="13">
        <v>455</v>
      </c>
      <c r="V13" s="12">
        <f t="shared" si="5"/>
        <v>0.27450980392156865</v>
      </c>
      <c r="W13" s="623">
        <v>357</v>
      </c>
    </row>
    <row r="14" spans="2:23" ht="24" customHeight="1">
      <c r="B14" s="287">
        <f t="shared" si="7"/>
        <v>9</v>
      </c>
      <c r="C14" s="11">
        <v>1597</v>
      </c>
      <c r="D14" s="12">
        <f t="shared" si="6"/>
        <v>0.09233926128590972</v>
      </c>
      <c r="E14" s="498">
        <v>1462</v>
      </c>
      <c r="F14" s="14">
        <v>760</v>
      </c>
      <c r="G14" s="12">
        <f t="shared" si="0"/>
        <v>-0.030612244897959183</v>
      </c>
      <c r="H14" s="501">
        <v>784</v>
      </c>
      <c r="I14" s="13">
        <v>647</v>
      </c>
      <c r="J14" s="12">
        <f t="shared" si="1"/>
        <v>0.15535714285714286</v>
      </c>
      <c r="K14" s="13">
        <v>560</v>
      </c>
      <c r="L14" s="13">
        <v>3</v>
      </c>
      <c r="M14" s="12">
        <f t="shared" si="2"/>
        <v>2</v>
      </c>
      <c r="N14" s="13">
        <v>1</v>
      </c>
      <c r="O14" s="13">
        <v>187</v>
      </c>
      <c r="P14" s="12">
        <f t="shared" si="3"/>
        <v>0.5982905982905983</v>
      </c>
      <c r="Q14" s="13">
        <v>117</v>
      </c>
      <c r="R14" s="14">
        <v>1059</v>
      </c>
      <c r="S14" s="618">
        <f t="shared" si="4"/>
        <v>-0.046804680468046804</v>
      </c>
      <c r="T14" s="501">
        <v>1111</v>
      </c>
      <c r="U14" s="13">
        <v>538</v>
      </c>
      <c r="V14" s="12">
        <f t="shared" si="5"/>
        <v>0.5327635327635327</v>
      </c>
      <c r="W14" s="623">
        <v>351</v>
      </c>
    </row>
    <row r="15" spans="2:23" ht="24" customHeight="1">
      <c r="B15" s="287">
        <f t="shared" si="7"/>
        <v>10</v>
      </c>
      <c r="C15" s="11">
        <v>1635</v>
      </c>
      <c r="D15" s="12">
        <f>IF(E15&gt;0,(C15-E15)/E15,0)</f>
        <v>0.05825242718446602</v>
      </c>
      <c r="E15" s="498">
        <v>1545</v>
      </c>
      <c r="F15" s="14">
        <v>748</v>
      </c>
      <c r="G15" s="12">
        <f t="shared" si="0"/>
        <v>0.006729475100942127</v>
      </c>
      <c r="H15" s="501">
        <v>743</v>
      </c>
      <c r="I15" s="13">
        <v>648</v>
      </c>
      <c r="J15" s="12">
        <f t="shared" si="1"/>
        <v>-0.015197568389057751</v>
      </c>
      <c r="K15" s="13">
        <v>658</v>
      </c>
      <c r="L15" s="13">
        <v>2</v>
      </c>
      <c r="M15" s="12">
        <f>IF(N15&gt;0,(L15-N15)/N15,0)</f>
        <v>-0.8</v>
      </c>
      <c r="N15" s="13">
        <v>10</v>
      </c>
      <c r="O15" s="13">
        <v>237</v>
      </c>
      <c r="P15" s="12">
        <f t="shared" si="3"/>
        <v>0.7686567164179104</v>
      </c>
      <c r="Q15" s="13">
        <v>134</v>
      </c>
      <c r="R15" s="14">
        <v>1024</v>
      </c>
      <c r="S15" s="618">
        <f t="shared" si="4"/>
        <v>-0.07497741644083107</v>
      </c>
      <c r="T15" s="501">
        <v>1107</v>
      </c>
      <c r="U15" s="13">
        <v>611</v>
      </c>
      <c r="V15" s="12">
        <f t="shared" si="5"/>
        <v>0.3949771689497717</v>
      </c>
      <c r="W15" s="623">
        <v>438</v>
      </c>
    </row>
    <row r="16" spans="2:23" ht="24" customHeight="1">
      <c r="B16" s="287">
        <f t="shared" si="7"/>
        <v>11</v>
      </c>
      <c r="C16" s="11">
        <v>1375</v>
      </c>
      <c r="D16" s="12">
        <f t="shared" si="6"/>
        <v>0.19047619047619047</v>
      </c>
      <c r="E16" s="498">
        <v>1155</v>
      </c>
      <c r="F16" s="14">
        <v>632</v>
      </c>
      <c r="G16" s="12">
        <f t="shared" si="0"/>
        <v>0.1048951048951049</v>
      </c>
      <c r="H16" s="501">
        <v>572</v>
      </c>
      <c r="I16" s="13">
        <v>578</v>
      </c>
      <c r="J16" s="12">
        <f t="shared" si="1"/>
        <v>0.2675438596491228</v>
      </c>
      <c r="K16" s="13">
        <v>456</v>
      </c>
      <c r="L16" s="13">
        <v>36</v>
      </c>
      <c r="M16" s="12">
        <f t="shared" si="2"/>
        <v>2.6</v>
      </c>
      <c r="N16" s="13">
        <v>10</v>
      </c>
      <c r="O16" s="13">
        <v>129</v>
      </c>
      <c r="P16" s="12">
        <f t="shared" si="3"/>
        <v>0.10256410256410256</v>
      </c>
      <c r="Q16" s="13">
        <v>117</v>
      </c>
      <c r="R16" s="14">
        <v>958</v>
      </c>
      <c r="S16" s="618">
        <f t="shared" si="4"/>
        <v>0.20351758793969849</v>
      </c>
      <c r="T16" s="501">
        <v>796</v>
      </c>
      <c r="U16" s="13">
        <v>417</v>
      </c>
      <c r="V16" s="12">
        <f t="shared" si="5"/>
        <v>0.1615598885793872</v>
      </c>
      <c r="W16" s="623">
        <v>359</v>
      </c>
    </row>
    <row r="17" spans="2:23" ht="24" customHeight="1" thickBot="1">
      <c r="B17" s="287">
        <f t="shared" si="7"/>
        <v>12</v>
      </c>
      <c r="C17" s="11">
        <v>1867</v>
      </c>
      <c r="D17" s="12">
        <f>IF(E17&gt;0,(C17-E17)/E17,0)</f>
        <v>0.18015170670037928</v>
      </c>
      <c r="E17" s="499">
        <v>1582</v>
      </c>
      <c r="F17" s="14">
        <v>759</v>
      </c>
      <c r="G17" s="12">
        <f t="shared" si="0"/>
        <v>0.1712962962962963</v>
      </c>
      <c r="H17" s="74">
        <v>648</v>
      </c>
      <c r="I17" s="13">
        <v>725</v>
      </c>
      <c r="J17" s="12">
        <f t="shared" si="1"/>
        <v>-0.07170294494238157</v>
      </c>
      <c r="K17" s="13">
        <v>781</v>
      </c>
      <c r="L17" s="13">
        <v>13</v>
      </c>
      <c r="M17" s="12">
        <f t="shared" si="2"/>
        <v>0</v>
      </c>
      <c r="N17" s="13">
        <v>0</v>
      </c>
      <c r="O17" s="13">
        <v>370</v>
      </c>
      <c r="P17" s="12">
        <f t="shared" si="3"/>
        <v>1.4183006535947713</v>
      </c>
      <c r="Q17" s="13">
        <v>153</v>
      </c>
      <c r="R17" s="14">
        <v>1170</v>
      </c>
      <c r="S17" s="618">
        <f t="shared" si="4"/>
        <v>0.11005692599620494</v>
      </c>
      <c r="T17" s="501">
        <v>1054</v>
      </c>
      <c r="U17" s="13">
        <v>697</v>
      </c>
      <c r="V17" s="12">
        <f t="shared" si="5"/>
        <v>0.32007575757575757</v>
      </c>
      <c r="W17" s="623">
        <v>528</v>
      </c>
    </row>
    <row r="18" spans="2:23" ht="24" customHeight="1" thickBot="1" thickTop="1">
      <c r="B18" s="288" t="s">
        <v>19</v>
      </c>
      <c r="C18" s="6">
        <f>SUM(C6:C17)</f>
        <v>17747</v>
      </c>
      <c r="D18" s="7">
        <f>IF(E18&gt;0,(C18-E18)/E18,0)</f>
        <v>0.03306362419232784</v>
      </c>
      <c r="E18" s="8">
        <f>SUM(E6:E17)</f>
        <v>17179</v>
      </c>
      <c r="F18" s="9">
        <f>SUM(F6:F17)</f>
        <v>8864</v>
      </c>
      <c r="G18" s="278">
        <f t="shared" si="0"/>
        <v>0.042578216890143496</v>
      </c>
      <c r="H18" s="8">
        <f>SUM(H6:H17)</f>
        <v>8502</v>
      </c>
      <c r="I18" s="8">
        <f>SUM(I6:I17)</f>
        <v>6446</v>
      </c>
      <c r="J18" s="7">
        <f t="shared" si="1"/>
        <v>-0.020811180312927238</v>
      </c>
      <c r="K18" s="8">
        <f>SUM(K6:K17)</f>
        <v>6583</v>
      </c>
      <c r="L18" s="8">
        <f>SUM(L6:L17)</f>
        <v>117</v>
      </c>
      <c r="M18" s="7">
        <f t="shared" si="2"/>
        <v>-0.4507042253521127</v>
      </c>
      <c r="N18" s="8">
        <f>SUM(N6:N17)</f>
        <v>213</v>
      </c>
      <c r="O18" s="8">
        <f>SUM(O6:O17)</f>
        <v>2320</v>
      </c>
      <c r="P18" s="7">
        <f t="shared" si="3"/>
        <v>0.23338649654439128</v>
      </c>
      <c r="Q18" s="8">
        <f>SUM(Q6:Q17)</f>
        <v>1881</v>
      </c>
      <c r="R18" s="9">
        <f>SUM(R6:R17)</f>
        <v>12541</v>
      </c>
      <c r="S18" s="619">
        <f t="shared" si="4"/>
        <v>0.009904976646803027</v>
      </c>
      <c r="T18" s="75">
        <f>SUM(T6:T17)</f>
        <v>12418</v>
      </c>
      <c r="U18" s="8">
        <f>SUM(U6:U17)</f>
        <v>5206</v>
      </c>
      <c r="V18" s="7">
        <f t="shared" si="5"/>
        <v>0.0934677588741861</v>
      </c>
      <c r="W18" s="10">
        <f>SUM(W6:W17)</f>
        <v>4761</v>
      </c>
    </row>
    <row r="19" spans="2:23" ht="24" customHeight="1" thickBot="1">
      <c r="B19" s="289" t="s">
        <v>20</v>
      </c>
      <c r="C19" s="15">
        <f>C18</f>
        <v>17747</v>
      </c>
      <c r="D19" s="179"/>
      <c r="E19" s="16">
        <f>E18</f>
        <v>17179</v>
      </c>
      <c r="F19" s="17">
        <f>F18</f>
        <v>8864</v>
      </c>
      <c r="G19" s="181"/>
      <c r="H19" s="16">
        <f>H18</f>
        <v>8502</v>
      </c>
      <c r="I19" s="16">
        <f>I18</f>
        <v>6446</v>
      </c>
      <c r="J19" s="179"/>
      <c r="K19" s="16">
        <f>K18</f>
        <v>6583</v>
      </c>
      <c r="L19" s="16">
        <f>L18</f>
        <v>117</v>
      </c>
      <c r="M19" s="16"/>
      <c r="N19" s="16">
        <f>N18</f>
        <v>213</v>
      </c>
      <c r="O19" s="16">
        <f>O18</f>
        <v>2320</v>
      </c>
      <c r="P19" s="16"/>
      <c r="Q19" s="16">
        <f>Q18</f>
        <v>1881</v>
      </c>
      <c r="R19" s="17">
        <f>R18</f>
        <v>12541</v>
      </c>
      <c r="S19" s="620"/>
      <c r="T19" s="620">
        <f>T18</f>
        <v>12418</v>
      </c>
      <c r="U19" s="16">
        <f>U18</f>
        <v>5206</v>
      </c>
      <c r="V19" s="16"/>
      <c r="W19" s="18">
        <f>W18</f>
        <v>4761</v>
      </c>
    </row>
    <row r="20" spans="2:3" ht="24" customHeight="1" thickTop="1">
      <c r="B20" s="470" t="s">
        <v>158</v>
      </c>
      <c r="C20" s="19"/>
    </row>
    <row r="22" spans="3:7" s="95" customFormat="1" ht="14.25" customHeight="1">
      <c r="C22" s="95" t="s">
        <v>148</v>
      </c>
      <c r="D22" s="95" t="s">
        <v>149</v>
      </c>
      <c r="E22" s="95" t="s">
        <v>150</v>
      </c>
      <c r="F22" s="95" t="s">
        <v>160</v>
      </c>
      <c r="G22" s="95" t="s">
        <v>188</v>
      </c>
    </row>
    <row r="23" spans="2:7" ht="14.25" customHeight="1">
      <c r="B23">
        <v>1</v>
      </c>
      <c r="C23" s="58">
        <v>1374</v>
      </c>
      <c r="D23" s="140">
        <v>1260</v>
      </c>
      <c r="E23" s="140">
        <v>993</v>
      </c>
      <c r="F23">
        <v>1152</v>
      </c>
      <c r="G23">
        <v>1112</v>
      </c>
    </row>
    <row r="24" spans="2:7" ht="14.25" customHeight="1">
      <c r="B24">
        <v>2</v>
      </c>
      <c r="C24" s="58">
        <v>1215</v>
      </c>
      <c r="D24" s="140">
        <v>1033</v>
      </c>
      <c r="E24" s="140">
        <v>1027</v>
      </c>
      <c r="F24">
        <v>1081</v>
      </c>
      <c r="G24">
        <v>974</v>
      </c>
    </row>
    <row r="25" spans="2:7" ht="14.25" customHeight="1">
      <c r="B25">
        <v>3</v>
      </c>
      <c r="C25" s="58">
        <v>1409</v>
      </c>
      <c r="D25" s="140">
        <v>1530</v>
      </c>
      <c r="E25" s="140">
        <v>1498</v>
      </c>
      <c r="F25">
        <v>1327</v>
      </c>
      <c r="G25">
        <v>1651</v>
      </c>
    </row>
    <row r="26" spans="2:7" ht="14.25" customHeight="1">
      <c r="B26">
        <v>4</v>
      </c>
      <c r="C26" s="58">
        <v>1423</v>
      </c>
      <c r="D26" s="140">
        <v>1551</v>
      </c>
      <c r="E26" s="140">
        <v>1274</v>
      </c>
      <c r="F26">
        <v>1429</v>
      </c>
      <c r="G26">
        <v>1425</v>
      </c>
    </row>
    <row r="27" spans="2:7" ht="14.25" customHeight="1">
      <c r="B27">
        <v>5</v>
      </c>
      <c r="C27" s="58">
        <v>1452</v>
      </c>
      <c r="D27" s="140">
        <v>1445</v>
      </c>
      <c r="E27" s="140">
        <v>1490</v>
      </c>
      <c r="F27">
        <v>1678</v>
      </c>
      <c r="G27">
        <v>1312</v>
      </c>
    </row>
    <row r="28" spans="2:7" ht="14.25" customHeight="1">
      <c r="B28">
        <v>6</v>
      </c>
      <c r="C28" s="58">
        <v>1536</v>
      </c>
      <c r="D28" s="140">
        <v>1464</v>
      </c>
      <c r="E28" s="140">
        <v>1386</v>
      </c>
      <c r="F28">
        <v>2163</v>
      </c>
      <c r="G28">
        <v>1700</v>
      </c>
    </row>
    <row r="29" spans="2:7" ht="14.25" customHeight="1">
      <c r="B29">
        <v>7</v>
      </c>
      <c r="C29" s="58">
        <v>1532</v>
      </c>
      <c r="D29" s="140">
        <v>1479</v>
      </c>
      <c r="E29" s="140">
        <v>1426</v>
      </c>
      <c r="F29">
        <v>1152</v>
      </c>
      <c r="G29">
        <v>1519</v>
      </c>
    </row>
    <row r="30" spans="2:7" ht="14.25" customHeight="1">
      <c r="B30">
        <v>8</v>
      </c>
      <c r="C30" s="58">
        <v>1399</v>
      </c>
      <c r="D30" s="140">
        <v>1224</v>
      </c>
      <c r="E30" s="140">
        <v>1415</v>
      </c>
      <c r="F30">
        <v>1453</v>
      </c>
      <c r="G30">
        <v>1580</v>
      </c>
    </row>
    <row r="31" spans="2:7" ht="14.25" customHeight="1">
      <c r="B31">
        <v>9</v>
      </c>
      <c r="C31" s="58">
        <v>1826</v>
      </c>
      <c r="D31" s="140">
        <v>1372</v>
      </c>
      <c r="E31" s="140">
        <v>1476</v>
      </c>
      <c r="F31">
        <v>1462</v>
      </c>
      <c r="G31">
        <v>1597</v>
      </c>
    </row>
    <row r="32" spans="2:7" ht="14.25" customHeight="1">
      <c r="B32">
        <v>10</v>
      </c>
      <c r="C32" s="58">
        <v>1556</v>
      </c>
      <c r="D32" s="140">
        <v>1628</v>
      </c>
      <c r="E32" s="140">
        <v>1370</v>
      </c>
      <c r="F32">
        <v>1545</v>
      </c>
      <c r="G32">
        <v>1635</v>
      </c>
    </row>
    <row r="33" spans="2:7" ht="14.25" customHeight="1">
      <c r="B33">
        <v>11</v>
      </c>
      <c r="C33" s="58">
        <v>1694</v>
      </c>
      <c r="D33" s="140">
        <v>1421</v>
      </c>
      <c r="E33" s="140">
        <v>1723</v>
      </c>
      <c r="F33">
        <v>1155</v>
      </c>
      <c r="G33">
        <v>1375</v>
      </c>
    </row>
    <row r="34" spans="2:7" ht="14.25" customHeight="1">
      <c r="B34">
        <v>12</v>
      </c>
      <c r="C34" s="58">
        <v>1641</v>
      </c>
      <c r="D34" s="140">
        <v>1559</v>
      </c>
      <c r="E34" s="140">
        <v>1655</v>
      </c>
      <c r="F34">
        <v>1582</v>
      </c>
      <c r="G34">
        <v>1867</v>
      </c>
    </row>
  </sheetData>
  <mergeCells count="1">
    <mergeCell ref="V1:W1"/>
  </mergeCells>
  <printOptions/>
  <pageMargins left="0.21" right="0.27" top="1.38" bottom="0.984251968503937" header="0.48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6"/>
  <sheetViews>
    <sheetView view="pageBreakPreview" zoomScaleSheetLayoutView="100" workbookViewId="0" topLeftCell="A11">
      <selection activeCell="C22" sqref="C22"/>
    </sheetView>
  </sheetViews>
  <sheetFormatPr defaultColWidth="11.25390625" defaultRowHeight="14.25" customHeight="1"/>
  <cols>
    <col min="1" max="1" width="4.25390625" style="0" customWidth="1"/>
    <col min="2" max="2" width="4.75390625" style="0" customWidth="1"/>
    <col min="3" max="3" width="8.375" style="0" customWidth="1"/>
    <col min="4" max="4" width="5.375" style="0" customWidth="1"/>
    <col min="5" max="5" width="8.875" style="0" hidden="1" customWidth="1"/>
    <col min="6" max="6" width="6.375" style="0" customWidth="1"/>
    <col min="7" max="7" width="5.375" style="0" customWidth="1"/>
    <col min="8" max="8" width="7.125" style="0" hidden="1" customWidth="1"/>
    <col min="9" max="9" width="6.625" style="0" customWidth="1"/>
    <col min="10" max="10" width="5.25390625" style="0" customWidth="1"/>
    <col min="11" max="11" width="7.125" style="0" hidden="1" customWidth="1"/>
    <col min="12" max="12" width="6.00390625" style="0" customWidth="1"/>
    <col min="13" max="13" width="5.375" style="0" customWidth="1"/>
    <col min="14" max="14" width="7.125" style="0" hidden="1" customWidth="1"/>
    <col min="15" max="15" width="6.625" style="0" customWidth="1"/>
    <col min="16" max="16" width="5.25390625" style="0" customWidth="1"/>
    <col min="17" max="17" width="7.125" style="0" hidden="1" customWidth="1"/>
    <col min="18" max="19" width="5.75390625" style="0" customWidth="1"/>
    <col min="20" max="20" width="7.125" style="0" hidden="1" customWidth="1"/>
    <col min="21" max="21" width="6.00390625" style="0" customWidth="1"/>
    <col min="22" max="22" width="5.375" style="0" customWidth="1"/>
    <col min="23" max="23" width="7.125" style="0" hidden="1" customWidth="1"/>
    <col min="24" max="24" width="5.00390625" style="0" customWidth="1"/>
    <col min="25" max="25" width="6.375" style="0" customWidth="1"/>
    <col min="26" max="26" width="7.125" style="0" hidden="1" customWidth="1"/>
    <col min="27" max="27" width="6.375" style="0" customWidth="1"/>
    <col min="28" max="28" width="5.50390625" style="0" customWidth="1"/>
    <col min="29" max="29" width="7.125" style="0" hidden="1" customWidth="1"/>
    <col min="30" max="30" width="5.625" style="0" customWidth="1"/>
    <col min="31" max="31" width="6.00390625" style="0" customWidth="1"/>
    <col min="32" max="32" width="7.125" style="0" hidden="1" customWidth="1"/>
    <col min="33" max="33" width="6.75390625" style="0" customWidth="1"/>
    <col min="34" max="34" width="6.25390625" style="0" customWidth="1"/>
    <col min="35" max="35" width="6.625" style="0" hidden="1" customWidth="1"/>
    <col min="36" max="36" width="6.625" style="0" customWidth="1"/>
    <col min="37" max="37" width="5.625" style="0" customWidth="1"/>
    <col min="38" max="38" width="6.625" style="0" hidden="1" customWidth="1"/>
    <col min="39" max="39" width="6.375" style="0" customWidth="1"/>
    <col min="40" max="40" width="5.875" style="0" customWidth="1"/>
    <col min="41" max="41" width="8.625" style="0" hidden="1" customWidth="1"/>
    <col min="42" max="42" width="5.50390625" style="0" customWidth="1"/>
    <col min="43" max="43" width="6.125" style="0" customWidth="1"/>
    <col min="44" max="44" width="7.50390625" style="0" hidden="1" customWidth="1"/>
    <col min="45" max="45" width="8.50390625" style="0" customWidth="1"/>
  </cols>
  <sheetData>
    <row r="1" ht="24.75" customHeight="1">
      <c r="B1" s="263" t="s">
        <v>189</v>
      </c>
    </row>
    <row r="2" ht="16.5" customHeight="1">
      <c r="AN2" s="80" t="s">
        <v>165</v>
      </c>
    </row>
    <row r="3" ht="5.25" customHeight="1" thickBot="1"/>
    <row r="4" spans="2:44" ht="24" customHeight="1" thickBot="1" thickTop="1">
      <c r="B4" s="282"/>
      <c r="C4" s="308"/>
      <c r="D4" s="341" t="s">
        <v>166</v>
      </c>
      <c r="E4" s="309"/>
      <c r="F4" s="309"/>
      <c r="G4" s="309"/>
      <c r="H4" s="309"/>
      <c r="I4" s="310"/>
      <c r="J4" s="291"/>
      <c r="K4" s="291"/>
      <c r="L4" s="291"/>
      <c r="M4" s="291"/>
      <c r="N4" s="291"/>
      <c r="O4" s="291"/>
      <c r="P4" s="343"/>
      <c r="Q4" s="293"/>
      <c r="R4" s="343" t="s">
        <v>170</v>
      </c>
      <c r="S4" s="291"/>
      <c r="T4" s="293"/>
      <c r="U4" s="291"/>
      <c r="V4" s="291"/>
      <c r="W4" s="291"/>
      <c r="X4" s="291"/>
      <c r="Y4" s="584"/>
      <c r="Z4" s="291"/>
      <c r="AA4" s="291"/>
      <c r="AB4" s="291"/>
      <c r="AC4" s="291"/>
      <c r="AD4" s="291"/>
      <c r="AE4" s="291"/>
      <c r="AF4" s="291"/>
      <c r="AG4" s="310"/>
      <c r="AH4" s="291"/>
      <c r="AI4" s="293"/>
      <c r="AJ4" s="346"/>
      <c r="AK4" s="343" t="s">
        <v>175</v>
      </c>
      <c r="AL4" s="293"/>
      <c r="AM4" s="291"/>
      <c r="AN4" s="291"/>
      <c r="AO4" s="291"/>
      <c r="AP4" s="291"/>
      <c r="AQ4" s="294"/>
      <c r="AR4" s="585"/>
    </row>
    <row r="5" spans="2:44" ht="24" customHeight="1">
      <c r="B5" s="283" t="s">
        <v>1</v>
      </c>
      <c r="C5" s="311" t="s">
        <v>17</v>
      </c>
      <c r="D5" s="312"/>
      <c r="E5" s="313" t="s">
        <v>17</v>
      </c>
      <c r="F5" s="313" t="s">
        <v>17</v>
      </c>
      <c r="G5" s="312"/>
      <c r="H5" s="313" t="s">
        <v>17</v>
      </c>
      <c r="I5" s="314"/>
      <c r="J5" s="342" t="s">
        <v>172</v>
      </c>
      <c r="K5" s="315"/>
      <c r="L5" s="316"/>
      <c r="M5" s="315"/>
      <c r="N5" s="315"/>
      <c r="O5" s="317"/>
      <c r="P5" s="342" t="s">
        <v>173</v>
      </c>
      <c r="Q5" s="315"/>
      <c r="R5" s="344"/>
      <c r="S5" s="315"/>
      <c r="T5" s="315"/>
      <c r="U5" s="317"/>
      <c r="V5" s="342" t="s">
        <v>171</v>
      </c>
      <c r="W5" s="315"/>
      <c r="X5" s="316"/>
      <c r="Y5" s="318"/>
      <c r="Z5" s="318"/>
      <c r="AA5" s="315"/>
      <c r="AB5" s="342" t="s">
        <v>174</v>
      </c>
      <c r="AC5" s="315"/>
      <c r="AD5" s="316"/>
      <c r="AE5" s="315"/>
      <c r="AF5" s="315"/>
      <c r="AG5" s="319"/>
      <c r="AH5" s="345" t="s">
        <v>18</v>
      </c>
      <c r="AI5" s="315"/>
      <c r="AJ5" s="320"/>
      <c r="AK5" s="315"/>
      <c r="AL5" s="315"/>
      <c r="AM5" s="321"/>
      <c r="AN5" s="342" t="s">
        <v>176</v>
      </c>
      <c r="AO5" s="315"/>
      <c r="AP5" s="316"/>
      <c r="AQ5" s="591"/>
      <c r="AR5" s="586"/>
    </row>
    <row r="6" spans="2:44" ht="24" customHeight="1">
      <c r="B6" s="283"/>
      <c r="C6" s="647" t="s">
        <v>177</v>
      </c>
      <c r="D6" s="649"/>
      <c r="E6" s="559" t="s">
        <v>163</v>
      </c>
      <c r="F6" s="646" t="s">
        <v>164</v>
      </c>
      <c r="G6" s="644"/>
      <c r="H6" s="569" t="s">
        <v>164</v>
      </c>
      <c r="I6" s="647" t="s">
        <v>177</v>
      </c>
      <c r="J6" s="649"/>
      <c r="K6" s="559" t="s">
        <v>163</v>
      </c>
      <c r="L6" s="646" t="s">
        <v>164</v>
      </c>
      <c r="M6" s="644"/>
      <c r="N6" s="552" t="s">
        <v>164</v>
      </c>
      <c r="O6" s="642" t="s">
        <v>177</v>
      </c>
      <c r="P6" s="649"/>
      <c r="Q6" s="559" t="s">
        <v>163</v>
      </c>
      <c r="R6" s="646" t="s">
        <v>164</v>
      </c>
      <c r="S6" s="644"/>
      <c r="T6" s="552" t="s">
        <v>164</v>
      </c>
      <c r="U6" s="642" t="s">
        <v>177</v>
      </c>
      <c r="V6" s="649"/>
      <c r="W6" s="559" t="s">
        <v>163</v>
      </c>
      <c r="X6" s="646" t="s">
        <v>164</v>
      </c>
      <c r="Y6" s="650"/>
      <c r="Z6" s="552" t="s">
        <v>164</v>
      </c>
      <c r="AA6" s="642" t="s">
        <v>177</v>
      </c>
      <c r="AB6" s="643"/>
      <c r="AC6" s="347" t="s">
        <v>163</v>
      </c>
      <c r="AD6" s="646" t="s">
        <v>164</v>
      </c>
      <c r="AE6" s="644"/>
      <c r="AF6" s="569" t="s">
        <v>164</v>
      </c>
      <c r="AG6" s="647" t="s">
        <v>177</v>
      </c>
      <c r="AH6" s="643"/>
      <c r="AI6" s="559" t="s">
        <v>163</v>
      </c>
      <c r="AJ6" s="648" t="s">
        <v>164</v>
      </c>
      <c r="AK6" s="648"/>
      <c r="AL6" s="552" t="s">
        <v>164</v>
      </c>
      <c r="AM6" s="642" t="s">
        <v>177</v>
      </c>
      <c r="AN6" s="643"/>
      <c r="AO6" s="559" t="s">
        <v>163</v>
      </c>
      <c r="AP6" s="644" t="s">
        <v>164</v>
      </c>
      <c r="AQ6" s="645"/>
      <c r="AR6" s="226" t="s">
        <v>164</v>
      </c>
    </row>
    <row r="7" spans="2:44" ht="24" customHeight="1" hidden="1">
      <c r="B7" s="284"/>
      <c r="C7" s="348" t="s">
        <v>160</v>
      </c>
      <c r="D7" s="349" t="s">
        <v>17</v>
      </c>
      <c r="E7" s="574" t="s">
        <v>161</v>
      </c>
      <c r="F7" s="350" t="s">
        <v>160</v>
      </c>
      <c r="G7" s="351" t="s">
        <v>17</v>
      </c>
      <c r="H7" s="570" t="s">
        <v>161</v>
      </c>
      <c r="I7" s="348" t="s">
        <v>160</v>
      </c>
      <c r="J7" s="352"/>
      <c r="K7" s="560" t="s">
        <v>161</v>
      </c>
      <c r="L7" s="350" t="s">
        <v>160</v>
      </c>
      <c r="M7" s="353"/>
      <c r="N7" s="553" t="s">
        <v>161</v>
      </c>
      <c r="O7" s="354" t="s">
        <v>160</v>
      </c>
      <c r="P7" s="352"/>
      <c r="Q7" s="560" t="s">
        <v>161</v>
      </c>
      <c r="R7" s="350" t="s">
        <v>160</v>
      </c>
      <c r="S7" s="353"/>
      <c r="T7" s="553" t="s">
        <v>161</v>
      </c>
      <c r="U7" s="354" t="s">
        <v>160</v>
      </c>
      <c r="V7" s="352"/>
      <c r="W7" s="560" t="s">
        <v>161</v>
      </c>
      <c r="X7" s="350" t="s">
        <v>160</v>
      </c>
      <c r="Y7" s="595"/>
      <c r="Z7" s="553" t="s">
        <v>161</v>
      </c>
      <c r="AA7" s="354" t="s">
        <v>160</v>
      </c>
      <c r="AB7" s="607"/>
      <c r="AC7" s="602" t="s">
        <v>161</v>
      </c>
      <c r="AD7" s="350" t="s">
        <v>160</v>
      </c>
      <c r="AE7" s="353"/>
      <c r="AF7" s="570" t="s">
        <v>161</v>
      </c>
      <c r="AG7" s="348" t="s">
        <v>160</v>
      </c>
      <c r="AH7" s="607"/>
      <c r="AI7" s="560" t="s">
        <v>161</v>
      </c>
      <c r="AJ7" s="575" t="s">
        <v>160</v>
      </c>
      <c r="AK7" s="353"/>
      <c r="AL7" s="553" t="s">
        <v>161</v>
      </c>
      <c r="AM7" s="354" t="s">
        <v>160</v>
      </c>
      <c r="AN7" s="607"/>
      <c r="AO7" s="560" t="s">
        <v>161</v>
      </c>
      <c r="AP7" s="575" t="s">
        <v>160</v>
      </c>
      <c r="AQ7" s="592"/>
      <c r="AR7" s="226" t="s">
        <v>161</v>
      </c>
    </row>
    <row r="8" spans="2:44" ht="24" customHeight="1" thickBot="1">
      <c r="B8" s="284"/>
      <c r="C8" s="348" t="s">
        <v>11</v>
      </c>
      <c r="D8" s="355" t="s">
        <v>9</v>
      </c>
      <c r="E8" s="560" t="s">
        <v>11</v>
      </c>
      <c r="F8" s="350" t="s">
        <v>11</v>
      </c>
      <c r="G8" s="356" t="s">
        <v>9</v>
      </c>
      <c r="H8" s="570" t="s">
        <v>11</v>
      </c>
      <c r="I8" s="348" t="s">
        <v>11</v>
      </c>
      <c r="J8" s="355" t="s">
        <v>9</v>
      </c>
      <c r="K8" s="560" t="s">
        <v>11</v>
      </c>
      <c r="L8" s="350" t="s">
        <v>11</v>
      </c>
      <c r="M8" s="356" t="s">
        <v>9</v>
      </c>
      <c r="N8" s="553" t="s">
        <v>11</v>
      </c>
      <c r="O8" s="354" t="s">
        <v>11</v>
      </c>
      <c r="P8" s="355" t="s">
        <v>9</v>
      </c>
      <c r="Q8" s="560" t="s">
        <v>11</v>
      </c>
      <c r="R8" s="350" t="s">
        <v>11</v>
      </c>
      <c r="S8" s="356" t="s">
        <v>9</v>
      </c>
      <c r="T8" s="553" t="s">
        <v>11</v>
      </c>
      <c r="U8" s="354" t="s">
        <v>11</v>
      </c>
      <c r="V8" s="357" t="s">
        <v>9</v>
      </c>
      <c r="W8" s="560" t="s">
        <v>11</v>
      </c>
      <c r="X8" s="350" t="s">
        <v>11</v>
      </c>
      <c r="Y8" s="596" t="s">
        <v>9</v>
      </c>
      <c r="Z8" s="553" t="s">
        <v>11</v>
      </c>
      <c r="AA8" s="354" t="s">
        <v>11</v>
      </c>
      <c r="AB8" s="608" t="s">
        <v>9</v>
      </c>
      <c r="AC8" s="602" t="s">
        <v>11</v>
      </c>
      <c r="AD8" s="350" t="s">
        <v>11</v>
      </c>
      <c r="AE8" s="356" t="s">
        <v>9</v>
      </c>
      <c r="AF8" s="570" t="s">
        <v>11</v>
      </c>
      <c r="AG8" s="358" t="s">
        <v>11</v>
      </c>
      <c r="AH8" s="611" t="s">
        <v>9</v>
      </c>
      <c r="AI8" s="560" t="s">
        <v>11</v>
      </c>
      <c r="AJ8" s="575" t="s">
        <v>11</v>
      </c>
      <c r="AK8" s="356" t="s">
        <v>9</v>
      </c>
      <c r="AL8" s="553" t="s">
        <v>11</v>
      </c>
      <c r="AM8" s="354" t="s">
        <v>11</v>
      </c>
      <c r="AN8" s="608" t="s">
        <v>9</v>
      </c>
      <c r="AO8" s="560" t="s">
        <v>11</v>
      </c>
      <c r="AP8" s="575" t="s">
        <v>11</v>
      </c>
      <c r="AQ8" s="612" t="s">
        <v>9</v>
      </c>
      <c r="AR8" s="226" t="s">
        <v>11</v>
      </c>
    </row>
    <row r="9" spans="2:45" ht="24" customHeight="1">
      <c r="B9" s="305">
        <v>1</v>
      </c>
      <c r="C9" s="322">
        <f aca="true" t="shared" si="0" ref="C9:C20">I9+O9+U9+AA9</f>
        <v>88797</v>
      </c>
      <c r="D9" s="323">
        <f>IF(E9&gt;0,(C9-E9)/E9,0)</f>
        <v>0.072816237767307</v>
      </c>
      <c r="E9" s="561">
        <v>82770</v>
      </c>
      <c r="F9" s="211">
        <f>L9+R9+X9+AD9</f>
        <v>1112</v>
      </c>
      <c r="G9" s="210">
        <f aca="true" t="shared" si="1" ref="G9:G21">IF(H9&gt;0,(F9-H9)/H9,0)</f>
        <v>-0.034722222222222224</v>
      </c>
      <c r="H9" s="571">
        <v>1152</v>
      </c>
      <c r="I9" s="322">
        <v>23671</v>
      </c>
      <c r="J9" s="333">
        <f aca="true" t="shared" si="2" ref="J9:J21">IF(K9&gt;0,(I9-K9)/K9,0)</f>
        <v>0.009639582000426531</v>
      </c>
      <c r="K9" s="561">
        <v>23445</v>
      </c>
      <c r="L9" s="211">
        <v>452</v>
      </c>
      <c r="M9" s="212">
        <f aca="true" t="shared" si="3" ref="M9:M21">IF(N9&gt;0,(L9-N9)/N9,0)</f>
        <v>-0.032119914346895075</v>
      </c>
      <c r="N9" s="554">
        <v>467</v>
      </c>
      <c r="O9" s="334">
        <v>35038</v>
      </c>
      <c r="P9" s="587">
        <f aca="true" t="shared" si="4" ref="P9:P21">IF(Q9&gt;0,(O9-Q9)/Q9,0)</f>
        <v>0.10771079004773798</v>
      </c>
      <c r="Q9" s="561">
        <v>31631</v>
      </c>
      <c r="R9" s="549">
        <v>576</v>
      </c>
      <c r="S9" s="212">
        <f>IF(T9&gt;0,(R9-T9)/T9,0)</f>
        <v>0.02127659574468085</v>
      </c>
      <c r="T9" s="554">
        <v>564</v>
      </c>
      <c r="U9" s="334">
        <v>628</v>
      </c>
      <c r="V9" s="333">
        <f aca="true" t="shared" si="5" ref="V9:V21">IF(W9&gt;0,(U9-W9)/W9,0)</f>
        <v>-0.3630831643002028</v>
      </c>
      <c r="W9" s="561">
        <v>986</v>
      </c>
      <c r="X9" s="211">
        <v>6</v>
      </c>
      <c r="Y9" s="597">
        <f aca="true" t="shared" si="6" ref="Y9:Y21">IF(Z9&gt;0,(X9-Z9)/Z9,0)</f>
        <v>5</v>
      </c>
      <c r="Z9" s="554">
        <v>1</v>
      </c>
      <c r="AA9" s="334">
        <v>29460</v>
      </c>
      <c r="AB9" s="587">
        <f aca="true" t="shared" si="7" ref="AB9:AB21">IF(AC9&gt;0,(AA9-AC9)/AC9,0)</f>
        <v>0.10304028755429084</v>
      </c>
      <c r="AC9" s="603">
        <v>26708</v>
      </c>
      <c r="AD9" s="211">
        <v>78</v>
      </c>
      <c r="AE9" s="212">
        <f aca="true" t="shared" si="8" ref="AE9:AE21">IF(AF9&gt;0,(AD9-AF9)/AF9,0)</f>
        <v>-0.35</v>
      </c>
      <c r="AF9" s="571">
        <v>120</v>
      </c>
      <c r="AG9" s="322">
        <f>(C9-AM9)</f>
        <v>39716</v>
      </c>
      <c r="AH9" s="587">
        <f aca="true" t="shared" si="9" ref="AH9:AH21">IF(AI9&gt;0,(AG9-AI9)/AI9,0)</f>
        <v>0.08945274996571115</v>
      </c>
      <c r="AI9" s="561">
        <f>(E9-AO9)</f>
        <v>36455</v>
      </c>
      <c r="AJ9" s="576">
        <v>704</v>
      </c>
      <c r="AK9" s="212">
        <f aca="true" t="shared" si="10" ref="AK9:AK21">IF(AL9&gt;0,(AJ9-AL9)/AL9,0)</f>
        <v>0.04918032786885246</v>
      </c>
      <c r="AL9" s="554">
        <v>671</v>
      </c>
      <c r="AM9" s="340">
        <v>49081</v>
      </c>
      <c r="AN9" s="587">
        <f aca="true" t="shared" si="11" ref="AN9:AN21">IF(AO9&gt;0,(AM9-AO9)/AO9,0)</f>
        <v>0.05972147252509986</v>
      </c>
      <c r="AO9" s="561">
        <v>46315</v>
      </c>
      <c r="AP9" s="580">
        <v>408</v>
      </c>
      <c r="AQ9" s="613">
        <f aca="true" t="shared" si="12" ref="AQ9:AQ21">IF(AR9&gt;0,(AP9-AR9)/AR9,0)</f>
        <v>-0.15176715176715178</v>
      </c>
      <c r="AR9" s="571">
        <v>481</v>
      </c>
      <c r="AS9" s="582"/>
    </row>
    <row r="10" spans="2:45" ht="24" customHeight="1">
      <c r="B10" s="286">
        <v>2</v>
      </c>
      <c r="C10" s="324">
        <f t="shared" si="0"/>
        <v>84950</v>
      </c>
      <c r="D10" s="325">
        <f aca="true" t="shared" si="13" ref="D10:D21">IF(E10&gt;0,(C10-E10)/E10,0)</f>
        <v>0.018597345291909977</v>
      </c>
      <c r="E10" s="562">
        <v>83399</v>
      </c>
      <c r="F10" s="206">
        <f>L10+R10+X10+AD10</f>
        <v>974</v>
      </c>
      <c r="G10" s="180">
        <f t="shared" si="1"/>
        <v>-0.09898242368177614</v>
      </c>
      <c r="H10" s="227">
        <v>1081</v>
      </c>
      <c r="I10" s="324">
        <v>25081</v>
      </c>
      <c r="J10" s="326">
        <f t="shared" si="2"/>
        <v>-0.032965761875385566</v>
      </c>
      <c r="K10" s="562">
        <v>25936</v>
      </c>
      <c r="L10" s="206">
        <v>546</v>
      </c>
      <c r="M10" s="12">
        <f t="shared" si="3"/>
        <v>0.03018867924528302</v>
      </c>
      <c r="N10" s="555">
        <v>530</v>
      </c>
      <c r="O10" s="335">
        <v>32157</v>
      </c>
      <c r="P10" s="588">
        <f t="shared" si="4"/>
        <v>0.032095516256378985</v>
      </c>
      <c r="Q10" s="562">
        <v>31157</v>
      </c>
      <c r="R10" s="550">
        <v>326</v>
      </c>
      <c r="S10" s="12">
        <f aca="true" t="shared" si="14" ref="S10:S21">IF(T10&gt;0,(R10-T10)/T10,0)</f>
        <v>-0.06051873198847262</v>
      </c>
      <c r="T10" s="555">
        <v>347</v>
      </c>
      <c r="U10" s="335">
        <v>572</v>
      </c>
      <c r="V10" s="326">
        <f t="shared" si="5"/>
        <v>-0.4510556621880998</v>
      </c>
      <c r="W10" s="562">
        <v>1042</v>
      </c>
      <c r="X10" s="206">
        <v>1</v>
      </c>
      <c r="Y10" s="598">
        <f t="shared" si="6"/>
        <v>-0.9876543209876543</v>
      </c>
      <c r="Z10" s="555">
        <v>81</v>
      </c>
      <c r="AA10" s="335">
        <v>27140</v>
      </c>
      <c r="AB10" s="588">
        <f t="shared" si="7"/>
        <v>0.07425585813806207</v>
      </c>
      <c r="AC10" s="604">
        <v>25264</v>
      </c>
      <c r="AD10" s="206">
        <v>101</v>
      </c>
      <c r="AE10" s="12">
        <f t="shared" si="8"/>
        <v>-0.17886178861788618</v>
      </c>
      <c r="AF10" s="227">
        <v>123</v>
      </c>
      <c r="AG10" s="324">
        <f>(C10-AM10)</f>
        <v>41199</v>
      </c>
      <c r="AH10" s="588">
        <f t="shared" si="9"/>
        <v>0.04040506073385691</v>
      </c>
      <c r="AI10" s="562">
        <f>(E10-AO10)</f>
        <v>39599</v>
      </c>
      <c r="AJ10" s="577">
        <v>763</v>
      </c>
      <c r="AK10" s="12">
        <f t="shared" si="10"/>
        <v>-0.021794871794871794</v>
      </c>
      <c r="AL10" s="555">
        <v>780</v>
      </c>
      <c r="AM10" s="335">
        <v>43751</v>
      </c>
      <c r="AN10" s="588">
        <f t="shared" si="11"/>
        <v>-0.0011187214611872145</v>
      </c>
      <c r="AO10" s="562">
        <v>43800</v>
      </c>
      <c r="AP10" s="581">
        <v>211</v>
      </c>
      <c r="AQ10" s="593">
        <f t="shared" si="12"/>
        <v>-0.29900332225913623</v>
      </c>
      <c r="AR10" s="227">
        <v>301</v>
      </c>
      <c r="AS10" s="582"/>
    </row>
    <row r="11" spans="2:45" ht="24" customHeight="1">
      <c r="B11" s="286">
        <v>3</v>
      </c>
      <c r="C11" s="324">
        <f t="shared" si="0"/>
        <v>93285</v>
      </c>
      <c r="D11" s="325">
        <f t="shared" si="13"/>
        <v>0.06859342245437988</v>
      </c>
      <c r="E11" s="562">
        <v>87297</v>
      </c>
      <c r="F11" s="206">
        <f>L11+R11+X11+AD11</f>
        <v>1651</v>
      </c>
      <c r="G11" s="180">
        <f t="shared" si="1"/>
        <v>0.24415975885455915</v>
      </c>
      <c r="H11" s="227">
        <v>1327</v>
      </c>
      <c r="I11" s="324">
        <v>29912</v>
      </c>
      <c r="J11" s="326">
        <f t="shared" si="2"/>
        <v>0.0343015214384509</v>
      </c>
      <c r="K11" s="562">
        <v>28920</v>
      </c>
      <c r="L11" s="206">
        <v>760</v>
      </c>
      <c r="M11" s="12">
        <f t="shared" si="3"/>
        <v>0.11764705882352941</v>
      </c>
      <c r="N11" s="555">
        <v>680</v>
      </c>
      <c r="O11" s="335">
        <v>35902</v>
      </c>
      <c r="P11" s="588">
        <f>IF(Q11&gt;0,(O11-Q11)/Q11,0)</f>
        <v>0.08040926873307253</v>
      </c>
      <c r="Q11" s="562">
        <v>33230</v>
      </c>
      <c r="R11" s="550">
        <v>544</v>
      </c>
      <c r="S11" s="12">
        <f t="shared" si="14"/>
        <v>0.11475409836065574</v>
      </c>
      <c r="T11" s="555">
        <v>488</v>
      </c>
      <c r="U11" s="335">
        <v>683</v>
      </c>
      <c r="V11" s="326">
        <f t="shared" si="5"/>
        <v>-0.25517993456924754</v>
      </c>
      <c r="W11" s="562">
        <v>917</v>
      </c>
      <c r="X11" s="215">
        <v>33</v>
      </c>
      <c r="Y11" s="598">
        <f t="shared" si="6"/>
        <v>0.2692307692307692</v>
      </c>
      <c r="Z11" s="555">
        <v>26</v>
      </c>
      <c r="AA11" s="335">
        <v>26788</v>
      </c>
      <c r="AB11" s="588">
        <f t="shared" si="7"/>
        <v>0.105571605447792</v>
      </c>
      <c r="AC11" s="604">
        <v>24230</v>
      </c>
      <c r="AD11" s="206">
        <v>314</v>
      </c>
      <c r="AE11" s="12">
        <f t="shared" si="8"/>
        <v>1.3609022556390977</v>
      </c>
      <c r="AF11" s="227">
        <v>133</v>
      </c>
      <c r="AG11" s="324">
        <f>(C11-AM11)</f>
        <v>47225</v>
      </c>
      <c r="AH11" s="588">
        <f t="shared" si="9"/>
        <v>0.08986637742032264</v>
      </c>
      <c r="AI11" s="562">
        <f>(E11-AO11)</f>
        <v>43331</v>
      </c>
      <c r="AJ11" s="577">
        <v>1164</v>
      </c>
      <c r="AK11" s="12">
        <f t="shared" si="10"/>
        <v>0.19262295081967212</v>
      </c>
      <c r="AL11" s="555">
        <v>976</v>
      </c>
      <c r="AM11" s="335">
        <v>46060</v>
      </c>
      <c r="AN11" s="588">
        <f t="shared" si="11"/>
        <v>0.04762771232315881</v>
      </c>
      <c r="AO11" s="562">
        <v>43966</v>
      </c>
      <c r="AP11" s="581">
        <v>487</v>
      </c>
      <c r="AQ11" s="593">
        <f t="shared" si="12"/>
        <v>0.38746438746438744</v>
      </c>
      <c r="AR11" s="227">
        <v>351</v>
      </c>
      <c r="AS11" s="582"/>
    </row>
    <row r="12" spans="2:44" ht="24" customHeight="1">
      <c r="B12" s="287">
        <v>4</v>
      </c>
      <c r="C12" s="324">
        <f t="shared" si="0"/>
        <v>96178</v>
      </c>
      <c r="D12" s="326">
        <f t="shared" si="13"/>
        <v>-0.04086720651003231</v>
      </c>
      <c r="E12" s="562">
        <v>100276</v>
      </c>
      <c r="F12" s="206">
        <f>L12+R12+X12+AD12</f>
        <v>1425</v>
      </c>
      <c r="G12" s="12">
        <f t="shared" si="1"/>
        <v>-0.0027991602519244225</v>
      </c>
      <c r="H12" s="227">
        <v>1429</v>
      </c>
      <c r="I12" s="324">
        <v>32640</v>
      </c>
      <c r="J12" s="326">
        <f t="shared" si="2"/>
        <v>-0.034433794817181396</v>
      </c>
      <c r="K12" s="562">
        <v>33804</v>
      </c>
      <c r="L12" s="206">
        <v>824</v>
      </c>
      <c r="M12" s="12">
        <f t="shared" si="3"/>
        <v>0.12876712328767123</v>
      </c>
      <c r="N12" s="555">
        <v>730</v>
      </c>
      <c r="O12" s="335">
        <v>35699</v>
      </c>
      <c r="P12" s="588">
        <f>IF(Q12&gt;0,(O12-Q12)/Q12,0)</f>
        <v>-0.04356329537843268</v>
      </c>
      <c r="Q12" s="562">
        <v>37325</v>
      </c>
      <c r="R12" s="551">
        <v>413</v>
      </c>
      <c r="S12" s="12">
        <f t="shared" si="14"/>
        <v>-0.2294776119402985</v>
      </c>
      <c r="T12" s="555">
        <v>536</v>
      </c>
      <c r="U12" s="335">
        <v>613</v>
      </c>
      <c r="V12" s="326">
        <f t="shared" si="5"/>
        <v>-0.3344191096634093</v>
      </c>
      <c r="W12" s="562">
        <v>921</v>
      </c>
      <c r="X12" s="547">
        <v>0</v>
      </c>
      <c r="Y12" s="598">
        <f t="shared" si="6"/>
        <v>-1</v>
      </c>
      <c r="Z12" s="555">
        <v>1</v>
      </c>
      <c r="AA12" s="335">
        <v>27226</v>
      </c>
      <c r="AB12" s="588">
        <f t="shared" si="7"/>
        <v>-0.035428328491461776</v>
      </c>
      <c r="AC12" s="562">
        <v>28226</v>
      </c>
      <c r="AD12" s="551">
        <v>188</v>
      </c>
      <c r="AE12" s="12">
        <f t="shared" si="8"/>
        <v>0.16049382716049382</v>
      </c>
      <c r="AF12" s="227">
        <v>162</v>
      </c>
      <c r="AG12" s="324">
        <f>(C12-AM12)</f>
        <v>50220</v>
      </c>
      <c r="AH12" s="588">
        <f t="shared" si="9"/>
        <v>-0.0014713484709905755</v>
      </c>
      <c r="AI12" s="562">
        <f>(E12-AO12)</f>
        <v>50294</v>
      </c>
      <c r="AJ12" s="583">
        <v>1076</v>
      </c>
      <c r="AK12" s="12">
        <f t="shared" si="10"/>
        <v>-0.0009285051067780873</v>
      </c>
      <c r="AL12" s="555">
        <v>1077</v>
      </c>
      <c r="AM12" s="335">
        <v>45958</v>
      </c>
      <c r="AN12" s="588">
        <f t="shared" si="11"/>
        <v>-0.08050898323396423</v>
      </c>
      <c r="AO12" s="562">
        <v>49982</v>
      </c>
      <c r="AP12" s="583">
        <v>349</v>
      </c>
      <c r="AQ12" s="593">
        <f t="shared" si="12"/>
        <v>-0.008522727272727272</v>
      </c>
      <c r="AR12" s="227">
        <v>352</v>
      </c>
    </row>
    <row r="13" spans="2:44" ht="24" customHeight="1">
      <c r="B13" s="306">
        <f aca="true" t="shared" si="15" ref="B13:B20">B12+1</f>
        <v>5</v>
      </c>
      <c r="C13" s="327">
        <f t="shared" si="0"/>
        <v>98889</v>
      </c>
      <c r="D13" s="328">
        <f t="shared" si="13"/>
        <v>0.009380422578340309</v>
      </c>
      <c r="E13" s="563">
        <v>97970</v>
      </c>
      <c r="F13" s="206">
        <f aca="true" t="shared" si="16" ref="F13:F20">L13+R13+X13+AD13</f>
        <v>1312</v>
      </c>
      <c r="G13" s="213">
        <f t="shared" si="1"/>
        <v>-0.21811680572109654</v>
      </c>
      <c r="H13" s="572">
        <v>1678</v>
      </c>
      <c r="I13" s="327">
        <v>32650</v>
      </c>
      <c r="J13" s="328">
        <f t="shared" si="2"/>
        <v>-0.015914159985532583</v>
      </c>
      <c r="K13" s="563">
        <v>33178</v>
      </c>
      <c r="L13" s="214">
        <v>792</v>
      </c>
      <c r="M13" s="213">
        <f t="shared" si="3"/>
        <v>0.044854881266490766</v>
      </c>
      <c r="N13" s="556">
        <v>758</v>
      </c>
      <c r="O13" s="336">
        <v>37837</v>
      </c>
      <c r="P13" s="589">
        <f>IF(Q13&gt;0,(O13-Q13)/Q13,0)</f>
        <v>-0.035287218581882156</v>
      </c>
      <c r="Q13" s="563">
        <v>39221</v>
      </c>
      <c r="R13" s="550">
        <v>369</v>
      </c>
      <c r="S13" s="213">
        <f t="shared" si="14"/>
        <v>-0.3241758241758242</v>
      </c>
      <c r="T13" s="556">
        <v>546</v>
      </c>
      <c r="U13" s="336">
        <v>846</v>
      </c>
      <c r="V13" s="328">
        <f t="shared" si="5"/>
        <v>0.4738675958188153</v>
      </c>
      <c r="W13" s="563">
        <v>574</v>
      </c>
      <c r="X13" s="548">
        <v>1</v>
      </c>
      <c r="Y13" s="599">
        <f t="shared" si="6"/>
        <v>-0.9375</v>
      </c>
      <c r="Z13" s="556">
        <v>16</v>
      </c>
      <c r="AA13" s="336">
        <v>27556</v>
      </c>
      <c r="AB13" s="589">
        <f t="shared" si="7"/>
        <v>0.1023722846741609</v>
      </c>
      <c r="AC13" s="563">
        <v>24997</v>
      </c>
      <c r="AD13" s="550">
        <v>150</v>
      </c>
      <c r="AE13" s="213">
        <f t="shared" si="8"/>
        <v>-0.5810055865921788</v>
      </c>
      <c r="AF13" s="572">
        <v>358</v>
      </c>
      <c r="AG13" s="327">
        <f>(C13-AM13)</f>
        <v>50290</v>
      </c>
      <c r="AH13" s="589">
        <f>IF(AI13&gt;0,(AG13-AI13)/AI13,0)</f>
        <v>0.021593840778434598</v>
      </c>
      <c r="AI13" s="563">
        <f>(E13-AO13)</f>
        <v>49227</v>
      </c>
      <c r="AJ13" s="550">
        <v>1072</v>
      </c>
      <c r="AK13" s="213">
        <f t="shared" si="10"/>
        <v>-0.08061749571183534</v>
      </c>
      <c r="AL13" s="556">
        <v>1166</v>
      </c>
      <c r="AM13" s="336">
        <v>48599</v>
      </c>
      <c r="AN13" s="589">
        <f t="shared" si="11"/>
        <v>-0.0029542703567691773</v>
      </c>
      <c r="AO13" s="563">
        <v>48743</v>
      </c>
      <c r="AP13" s="550">
        <v>240</v>
      </c>
      <c r="AQ13" s="593">
        <f t="shared" si="12"/>
        <v>-0.53125</v>
      </c>
      <c r="AR13" s="572">
        <v>512</v>
      </c>
    </row>
    <row r="14" spans="2:44" ht="24" customHeight="1">
      <c r="B14" s="287">
        <f t="shared" si="15"/>
        <v>6</v>
      </c>
      <c r="C14" s="327">
        <f t="shared" si="0"/>
        <v>106582</v>
      </c>
      <c r="D14" s="326">
        <f t="shared" si="13"/>
        <v>-0.07385233009793102</v>
      </c>
      <c r="E14" s="562">
        <v>115081</v>
      </c>
      <c r="F14" s="206">
        <f t="shared" si="16"/>
        <v>1700</v>
      </c>
      <c r="G14" s="12">
        <f t="shared" si="1"/>
        <v>-0.2140545538603791</v>
      </c>
      <c r="H14" s="227">
        <v>2163</v>
      </c>
      <c r="I14" s="324">
        <v>36168</v>
      </c>
      <c r="J14" s="326">
        <f t="shared" si="2"/>
        <v>-0.11778910651998926</v>
      </c>
      <c r="K14" s="562">
        <v>40997</v>
      </c>
      <c r="L14" s="206">
        <v>858</v>
      </c>
      <c r="M14" s="12">
        <f t="shared" si="3"/>
        <v>-0.2903225806451613</v>
      </c>
      <c r="N14" s="555">
        <v>1209</v>
      </c>
      <c r="O14" s="335">
        <v>40709</v>
      </c>
      <c r="P14" s="588">
        <f>IF(Q14&gt;0,(O14-Q14)/Q14,0)</f>
        <v>-0.10490325417766051</v>
      </c>
      <c r="Q14" s="562">
        <v>45480</v>
      </c>
      <c r="R14" s="550">
        <v>653</v>
      </c>
      <c r="S14" s="12">
        <f t="shared" si="14"/>
        <v>-0.0917941585535466</v>
      </c>
      <c r="T14" s="555">
        <v>719</v>
      </c>
      <c r="U14" s="335">
        <v>784</v>
      </c>
      <c r="V14" s="326">
        <f t="shared" si="5"/>
        <v>0.225</v>
      </c>
      <c r="W14" s="562">
        <v>640</v>
      </c>
      <c r="X14" s="548">
        <v>13</v>
      </c>
      <c r="Y14" s="598">
        <f t="shared" si="6"/>
        <v>0</v>
      </c>
      <c r="Z14" s="555">
        <v>13</v>
      </c>
      <c r="AA14" s="335">
        <v>28921</v>
      </c>
      <c r="AB14" s="588">
        <f t="shared" si="7"/>
        <v>0.03422257187812902</v>
      </c>
      <c r="AC14" s="562">
        <v>27964</v>
      </c>
      <c r="AD14" s="550">
        <v>176</v>
      </c>
      <c r="AE14" s="12">
        <f t="shared" si="8"/>
        <v>-0.2072072072072072</v>
      </c>
      <c r="AF14" s="227">
        <v>222</v>
      </c>
      <c r="AG14" s="324">
        <f aca="true" t="shared" si="17" ref="AG14:AG20">(C14-AM14)</f>
        <v>55294</v>
      </c>
      <c r="AH14" s="588">
        <f t="shared" si="9"/>
        <v>-0.08253135992566536</v>
      </c>
      <c r="AI14" s="562">
        <f aca="true" t="shared" si="18" ref="AI14:AI20">(E14-AO14)</f>
        <v>60268</v>
      </c>
      <c r="AJ14" s="550">
        <v>1269</v>
      </c>
      <c r="AK14" s="12">
        <f t="shared" si="10"/>
        <v>-0.25440658049353704</v>
      </c>
      <c r="AL14" s="555">
        <v>1702</v>
      </c>
      <c r="AM14" s="335">
        <v>51288</v>
      </c>
      <c r="AN14" s="588">
        <f t="shared" si="11"/>
        <v>-0.06430956160035028</v>
      </c>
      <c r="AO14" s="562">
        <v>54813</v>
      </c>
      <c r="AP14" s="550">
        <v>431</v>
      </c>
      <c r="AQ14" s="593">
        <f t="shared" si="12"/>
        <v>-0.0650759219088937</v>
      </c>
      <c r="AR14" s="227">
        <v>461</v>
      </c>
    </row>
    <row r="15" spans="2:44" ht="24" customHeight="1">
      <c r="B15" s="287">
        <f t="shared" si="15"/>
        <v>7</v>
      </c>
      <c r="C15" s="327">
        <f t="shared" si="0"/>
        <v>106462</v>
      </c>
      <c r="D15" s="326">
        <f t="shared" si="13"/>
        <v>0.07844567353471504</v>
      </c>
      <c r="E15" s="562">
        <v>98718</v>
      </c>
      <c r="F15" s="206">
        <f t="shared" si="16"/>
        <v>1519</v>
      </c>
      <c r="G15" s="12">
        <f t="shared" si="1"/>
        <v>0.3185763888888889</v>
      </c>
      <c r="H15" s="227">
        <v>1152</v>
      </c>
      <c r="I15" s="324">
        <v>35949</v>
      </c>
      <c r="J15" s="326">
        <f t="shared" si="2"/>
        <v>0.08133553917882388</v>
      </c>
      <c r="K15" s="562">
        <v>33245</v>
      </c>
      <c r="L15" s="206">
        <v>866</v>
      </c>
      <c r="M15" s="12">
        <f t="shared" si="3"/>
        <v>0.4220032840722496</v>
      </c>
      <c r="N15" s="555">
        <v>609</v>
      </c>
      <c r="O15" s="335">
        <v>38494</v>
      </c>
      <c r="P15" s="588">
        <f t="shared" si="4"/>
        <v>0.03306317427942676</v>
      </c>
      <c r="Q15" s="562">
        <v>37262</v>
      </c>
      <c r="R15" s="550">
        <v>439</v>
      </c>
      <c r="S15" s="12">
        <f t="shared" si="14"/>
        <v>0.06295399515738499</v>
      </c>
      <c r="T15" s="555">
        <v>413</v>
      </c>
      <c r="U15" s="335">
        <v>554</v>
      </c>
      <c r="V15" s="326">
        <f t="shared" si="5"/>
        <v>-0.4282765737874097</v>
      </c>
      <c r="W15" s="562">
        <v>969</v>
      </c>
      <c r="X15" s="548">
        <v>6</v>
      </c>
      <c r="Y15" s="598">
        <f t="shared" si="6"/>
        <v>-0.5384615384615384</v>
      </c>
      <c r="Z15" s="555">
        <v>13</v>
      </c>
      <c r="AA15" s="335">
        <v>31465</v>
      </c>
      <c r="AB15" s="588">
        <f t="shared" si="7"/>
        <v>0.15501798693194332</v>
      </c>
      <c r="AC15" s="562">
        <v>27242</v>
      </c>
      <c r="AD15" s="550">
        <v>208</v>
      </c>
      <c r="AE15" s="12">
        <f t="shared" si="8"/>
        <v>0.7777777777777778</v>
      </c>
      <c r="AF15" s="227">
        <v>117</v>
      </c>
      <c r="AG15" s="324">
        <f t="shared" si="17"/>
        <v>53641</v>
      </c>
      <c r="AH15" s="588">
        <f t="shared" si="9"/>
        <v>0.07572445603128447</v>
      </c>
      <c r="AI15" s="562">
        <f t="shared" si="18"/>
        <v>49865</v>
      </c>
      <c r="AJ15" s="550">
        <v>1157</v>
      </c>
      <c r="AK15" s="12">
        <f t="shared" si="10"/>
        <v>0.31179138321995464</v>
      </c>
      <c r="AL15" s="555">
        <v>882</v>
      </c>
      <c r="AM15" s="335">
        <v>52821</v>
      </c>
      <c r="AN15" s="588">
        <f t="shared" si="11"/>
        <v>0.0812232616215995</v>
      </c>
      <c r="AO15" s="562">
        <v>48853</v>
      </c>
      <c r="AP15" s="550">
        <v>362</v>
      </c>
      <c r="AQ15" s="593">
        <f t="shared" si="12"/>
        <v>0.34074074074074073</v>
      </c>
      <c r="AR15" s="227">
        <v>270</v>
      </c>
    </row>
    <row r="16" spans="2:44" ht="24" customHeight="1">
      <c r="B16" s="287">
        <f t="shared" si="15"/>
        <v>8</v>
      </c>
      <c r="C16" s="324">
        <f t="shared" si="0"/>
        <v>102070</v>
      </c>
      <c r="D16" s="326">
        <f t="shared" si="13"/>
        <v>0.1045819535527996</v>
      </c>
      <c r="E16" s="562">
        <v>92406</v>
      </c>
      <c r="F16" s="206">
        <f t="shared" si="16"/>
        <v>1580</v>
      </c>
      <c r="G16" s="12">
        <f t="shared" si="1"/>
        <v>0.08740536820371644</v>
      </c>
      <c r="H16" s="227">
        <v>1453</v>
      </c>
      <c r="I16" s="324">
        <v>35580</v>
      </c>
      <c r="J16" s="326">
        <f t="shared" si="2"/>
        <v>0.10496894409937889</v>
      </c>
      <c r="K16" s="562">
        <v>32200</v>
      </c>
      <c r="L16" s="206">
        <v>867</v>
      </c>
      <c r="M16" s="12">
        <f t="shared" si="3"/>
        <v>0.12305699481865284</v>
      </c>
      <c r="N16" s="555">
        <v>772</v>
      </c>
      <c r="O16" s="335">
        <v>39223</v>
      </c>
      <c r="P16" s="588">
        <f t="shared" si="4"/>
        <v>0.1505720152537401</v>
      </c>
      <c r="Q16" s="562">
        <v>34090</v>
      </c>
      <c r="R16" s="550">
        <v>528</v>
      </c>
      <c r="S16" s="12">
        <f t="shared" si="14"/>
        <v>0.02524271844660194</v>
      </c>
      <c r="T16" s="555">
        <v>515</v>
      </c>
      <c r="U16" s="335">
        <v>832</v>
      </c>
      <c r="V16" s="326">
        <f t="shared" si="5"/>
        <v>0.6774193548387096</v>
      </c>
      <c r="W16" s="562">
        <v>496</v>
      </c>
      <c r="X16" s="548">
        <v>3</v>
      </c>
      <c r="Y16" s="598">
        <f t="shared" si="6"/>
        <v>-0.926829268292683</v>
      </c>
      <c r="Z16" s="555">
        <v>41</v>
      </c>
      <c r="AA16" s="335">
        <v>26435</v>
      </c>
      <c r="AB16" s="588">
        <f t="shared" si="7"/>
        <v>0.031811085089773615</v>
      </c>
      <c r="AC16" s="562">
        <v>25620</v>
      </c>
      <c r="AD16" s="550">
        <v>182</v>
      </c>
      <c r="AE16" s="12">
        <f t="shared" si="8"/>
        <v>0.456</v>
      </c>
      <c r="AF16" s="227">
        <v>125</v>
      </c>
      <c r="AG16" s="324">
        <f t="shared" si="17"/>
        <v>53717</v>
      </c>
      <c r="AH16" s="588">
        <f t="shared" si="9"/>
        <v>0.12310522904513997</v>
      </c>
      <c r="AI16" s="562">
        <f t="shared" si="18"/>
        <v>47829</v>
      </c>
      <c r="AJ16" s="550">
        <v>1125</v>
      </c>
      <c r="AK16" s="12">
        <f t="shared" si="10"/>
        <v>0.02645985401459854</v>
      </c>
      <c r="AL16" s="555">
        <v>1096</v>
      </c>
      <c r="AM16" s="335">
        <v>48353</v>
      </c>
      <c r="AN16" s="588">
        <f t="shared" si="11"/>
        <v>0.08470736029791148</v>
      </c>
      <c r="AO16" s="562">
        <v>44577</v>
      </c>
      <c r="AP16" s="550">
        <v>455</v>
      </c>
      <c r="AQ16" s="593">
        <f t="shared" si="12"/>
        <v>0.27450980392156865</v>
      </c>
      <c r="AR16" s="227">
        <v>357</v>
      </c>
    </row>
    <row r="17" spans="2:44" ht="24" customHeight="1">
      <c r="B17" s="287">
        <f t="shared" si="15"/>
        <v>9</v>
      </c>
      <c r="C17" s="324">
        <f t="shared" si="0"/>
        <v>108281</v>
      </c>
      <c r="D17" s="326">
        <f t="shared" si="13"/>
        <v>0.10076345190049711</v>
      </c>
      <c r="E17" s="562">
        <v>98369</v>
      </c>
      <c r="F17" s="206">
        <f t="shared" si="16"/>
        <v>1597</v>
      </c>
      <c r="G17" s="12">
        <f t="shared" si="1"/>
        <v>0.09233926128590972</v>
      </c>
      <c r="H17" s="227">
        <v>1462</v>
      </c>
      <c r="I17" s="324">
        <v>33277</v>
      </c>
      <c r="J17" s="326">
        <f t="shared" si="2"/>
        <v>-0.007723043893129771</v>
      </c>
      <c r="K17" s="562">
        <v>33536</v>
      </c>
      <c r="L17" s="206">
        <v>760</v>
      </c>
      <c r="M17" s="12">
        <f t="shared" si="3"/>
        <v>-0.030612244897959183</v>
      </c>
      <c r="N17" s="555">
        <v>784</v>
      </c>
      <c r="O17" s="335">
        <v>42362</v>
      </c>
      <c r="P17" s="588">
        <f t="shared" si="4"/>
        <v>0.10217249902432679</v>
      </c>
      <c r="Q17" s="562">
        <v>38435</v>
      </c>
      <c r="R17" s="550">
        <v>647</v>
      </c>
      <c r="S17" s="12">
        <f t="shared" si="14"/>
        <v>0.15535714285714286</v>
      </c>
      <c r="T17" s="555">
        <v>560</v>
      </c>
      <c r="U17" s="335">
        <v>656</v>
      </c>
      <c r="V17" s="326">
        <f t="shared" si="5"/>
        <v>0.39574468085106385</v>
      </c>
      <c r="W17" s="562">
        <v>470</v>
      </c>
      <c r="X17" s="548">
        <v>3</v>
      </c>
      <c r="Y17" s="598">
        <f t="shared" si="6"/>
        <v>2</v>
      </c>
      <c r="Z17" s="555">
        <v>1</v>
      </c>
      <c r="AA17" s="335">
        <v>31986</v>
      </c>
      <c r="AB17" s="588">
        <f t="shared" si="7"/>
        <v>0.23364702252391237</v>
      </c>
      <c r="AC17" s="562">
        <v>25928</v>
      </c>
      <c r="AD17" s="550">
        <v>187</v>
      </c>
      <c r="AE17" s="12">
        <f t="shared" si="8"/>
        <v>0.5982905982905983</v>
      </c>
      <c r="AF17" s="227">
        <v>117</v>
      </c>
      <c r="AG17" s="324">
        <f t="shared" si="17"/>
        <v>50959</v>
      </c>
      <c r="AH17" s="588">
        <f t="shared" si="9"/>
        <v>0.007991296607655029</v>
      </c>
      <c r="AI17" s="562">
        <f t="shared" si="18"/>
        <v>50555</v>
      </c>
      <c r="AJ17" s="550">
        <v>1059</v>
      </c>
      <c r="AK17" s="12">
        <f t="shared" si="10"/>
        <v>-0.046804680468046804</v>
      </c>
      <c r="AL17" s="555">
        <v>1111</v>
      </c>
      <c r="AM17" s="335">
        <v>57322</v>
      </c>
      <c r="AN17" s="588">
        <f t="shared" si="11"/>
        <v>0.19885389216547456</v>
      </c>
      <c r="AO17" s="562">
        <v>47814</v>
      </c>
      <c r="AP17" s="550">
        <v>538</v>
      </c>
      <c r="AQ17" s="593">
        <f t="shared" si="12"/>
        <v>0.5327635327635327</v>
      </c>
      <c r="AR17" s="227">
        <v>351</v>
      </c>
    </row>
    <row r="18" spans="2:44" ht="24" customHeight="1">
      <c r="B18" s="287">
        <f t="shared" si="15"/>
        <v>10</v>
      </c>
      <c r="C18" s="324">
        <f t="shared" si="0"/>
        <v>106145</v>
      </c>
      <c r="D18" s="326">
        <f t="shared" si="13"/>
        <v>0.01504226752859274</v>
      </c>
      <c r="E18" s="562">
        <v>104572</v>
      </c>
      <c r="F18" s="206">
        <f t="shared" si="16"/>
        <v>1635</v>
      </c>
      <c r="G18" s="12">
        <f t="shared" si="1"/>
        <v>0.05825242718446602</v>
      </c>
      <c r="H18" s="227">
        <v>1545</v>
      </c>
      <c r="I18" s="324">
        <v>30130</v>
      </c>
      <c r="J18" s="326">
        <f t="shared" si="2"/>
        <v>-0.044553670524813696</v>
      </c>
      <c r="K18" s="562">
        <v>31535</v>
      </c>
      <c r="L18" s="206">
        <v>748</v>
      </c>
      <c r="M18" s="12">
        <f t="shared" si="3"/>
        <v>0.006729475100942127</v>
      </c>
      <c r="N18" s="555">
        <v>743</v>
      </c>
      <c r="O18" s="335">
        <v>43543</v>
      </c>
      <c r="P18" s="588">
        <f t="shared" si="4"/>
        <v>0.04419664268585132</v>
      </c>
      <c r="Q18" s="562">
        <v>41700</v>
      </c>
      <c r="R18" s="550">
        <v>648</v>
      </c>
      <c r="S18" s="12">
        <f t="shared" si="14"/>
        <v>-0.015197568389057751</v>
      </c>
      <c r="T18" s="555">
        <v>658</v>
      </c>
      <c r="U18" s="335">
        <v>761</v>
      </c>
      <c r="V18" s="326">
        <f t="shared" si="5"/>
        <v>-0.1886993603411514</v>
      </c>
      <c r="W18" s="562">
        <v>938</v>
      </c>
      <c r="X18" s="548">
        <v>2</v>
      </c>
      <c r="Y18" s="598">
        <f t="shared" si="6"/>
        <v>-0.8</v>
      </c>
      <c r="Z18" s="555">
        <v>10</v>
      </c>
      <c r="AA18" s="335">
        <v>31711</v>
      </c>
      <c r="AB18" s="588">
        <f t="shared" si="7"/>
        <v>0.04315931445113326</v>
      </c>
      <c r="AC18" s="562">
        <v>30399</v>
      </c>
      <c r="AD18" s="550">
        <v>237</v>
      </c>
      <c r="AE18" s="12">
        <f t="shared" si="8"/>
        <v>0.7686567164179104</v>
      </c>
      <c r="AF18" s="227">
        <v>134</v>
      </c>
      <c r="AG18" s="324">
        <f t="shared" si="17"/>
        <v>48226</v>
      </c>
      <c r="AH18" s="588">
        <f t="shared" si="9"/>
        <v>-0.01619747042023664</v>
      </c>
      <c r="AI18" s="562">
        <f t="shared" si="18"/>
        <v>49020</v>
      </c>
      <c r="AJ18" s="550">
        <v>1024</v>
      </c>
      <c r="AK18" s="12">
        <f t="shared" si="10"/>
        <v>-0.07497741644083107</v>
      </c>
      <c r="AL18" s="555">
        <v>1107</v>
      </c>
      <c r="AM18" s="335">
        <v>57919</v>
      </c>
      <c r="AN18" s="588">
        <f t="shared" si="11"/>
        <v>0.04260872695852535</v>
      </c>
      <c r="AO18" s="562">
        <v>55552</v>
      </c>
      <c r="AP18" s="550">
        <v>611</v>
      </c>
      <c r="AQ18" s="593">
        <f t="shared" si="12"/>
        <v>0.3949771689497717</v>
      </c>
      <c r="AR18" s="227">
        <v>438</v>
      </c>
    </row>
    <row r="19" spans="2:44" ht="24" customHeight="1">
      <c r="B19" s="287">
        <f t="shared" si="15"/>
        <v>11</v>
      </c>
      <c r="C19" s="324">
        <f t="shared" si="0"/>
        <v>98561</v>
      </c>
      <c r="D19" s="326">
        <f t="shared" si="13"/>
        <v>0.0016463581946971006</v>
      </c>
      <c r="E19" s="562">
        <v>98399</v>
      </c>
      <c r="F19" s="206">
        <f t="shared" si="16"/>
        <v>1375</v>
      </c>
      <c r="G19" s="12">
        <f t="shared" si="1"/>
        <v>0.19047619047619047</v>
      </c>
      <c r="H19" s="227">
        <v>1155</v>
      </c>
      <c r="I19" s="324">
        <v>27898</v>
      </c>
      <c r="J19" s="326">
        <f t="shared" si="2"/>
        <v>-0.015908850400366856</v>
      </c>
      <c r="K19" s="562">
        <v>28349</v>
      </c>
      <c r="L19" s="206">
        <v>632</v>
      </c>
      <c r="M19" s="12">
        <f t="shared" si="3"/>
        <v>0.1048951048951049</v>
      </c>
      <c r="N19" s="555">
        <v>572</v>
      </c>
      <c r="O19" s="335">
        <v>41987</v>
      </c>
      <c r="P19" s="588">
        <f t="shared" si="4"/>
        <v>0.025824578548741754</v>
      </c>
      <c r="Q19" s="562">
        <v>40930</v>
      </c>
      <c r="R19" s="550">
        <v>578</v>
      </c>
      <c r="S19" s="12">
        <f t="shared" si="14"/>
        <v>0.2675438596491228</v>
      </c>
      <c r="T19" s="555">
        <v>456</v>
      </c>
      <c r="U19" s="335">
        <v>575</v>
      </c>
      <c r="V19" s="326">
        <f t="shared" si="5"/>
        <v>-0.022108843537414966</v>
      </c>
      <c r="W19" s="562">
        <v>588</v>
      </c>
      <c r="X19" s="548">
        <v>36</v>
      </c>
      <c r="Y19" s="598">
        <f t="shared" si="6"/>
        <v>2.6</v>
      </c>
      <c r="Z19" s="555">
        <v>10</v>
      </c>
      <c r="AA19" s="335">
        <v>28101</v>
      </c>
      <c r="AB19" s="588">
        <f t="shared" si="7"/>
        <v>-0.015105846067573252</v>
      </c>
      <c r="AC19" s="562">
        <v>28532</v>
      </c>
      <c r="AD19" s="550">
        <v>129</v>
      </c>
      <c r="AE19" s="12">
        <f t="shared" si="8"/>
        <v>0.10256410256410256</v>
      </c>
      <c r="AF19" s="227">
        <v>117</v>
      </c>
      <c r="AG19" s="324">
        <f t="shared" si="17"/>
        <v>46525</v>
      </c>
      <c r="AH19" s="588">
        <f t="shared" si="9"/>
        <v>0.015452779535980095</v>
      </c>
      <c r="AI19" s="562">
        <f t="shared" si="18"/>
        <v>45817</v>
      </c>
      <c r="AJ19" s="550">
        <v>958</v>
      </c>
      <c r="AK19" s="12">
        <f t="shared" si="10"/>
        <v>0.20351758793969849</v>
      </c>
      <c r="AL19" s="555">
        <v>796</v>
      </c>
      <c r="AM19" s="335">
        <v>52036</v>
      </c>
      <c r="AN19" s="588">
        <f t="shared" si="11"/>
        <v>-0.010383781522193906</v>
      </c>
      <c r="AO19" s="562">
        <v>52582</v>
      </c>
      <c r="AP19" s="550">
        <v>417</v>
      </c>
      <c r="AQ19" s="593">
        <f t="shared" si="12"/>
        <v>0.1615598885793872</v>
      </c>
      <c r="AR19" s="227">
        <v>359</v>
      </c>
    </row>
    <row r="20" spans="2:44" ht="24" customHeight="1" thickBot="1">
      <c r="B20" s="287">
        <f t="shared" si="15"/>
        <v>12</v>
      </c>
      <c r="C20" s="324">
        <f t="shared" si="0"/>
        <v>98849</v>
      </c>
      <c r="D20" s="326">
        <f t="shared" si="13"/>
        <v>-0.019608037609346797</v>
      </c>
      <c r="E20" s="562">
        <v>100826</v>
      </c>
      <c r="F20" s="206">
        <f t="shared" si="16"/>
        <v>1867</v>
      </c>
      <c r="G20" s="12">
        <f t="shared" si="1"/>
        <v>0.18015170670037928</v>
      </c>
      <c r="H20" s="227">
        <v>1582</v>
      </c>
      <c r="I20" s="324">
        <v>26896</v>
      </c>
      <c r="J20" s="326">
        <f t="shared" si="2"/>
        <v>-0.022212527720216674</v>
      </c>
      <c r="K20" s="562">
        <v>27507</v>
      </c>
      <c r="L20" s="206">
        <v>759</v>
      </c>
      <c r="M20" s="12">
        <f t="shared" si="3"/>
        <v>0.1712962962962963</v>
      </c>
      <c r="N20" s="555">
        <v>648</v>
      </c>
      <c r="O20" s="335">
        <v>42025</v>
      </c>
      <c r="P20" s="590">
        <f t="shared" si="4"/>
        <v>0.020817139525845317</v>
      </c>
      <c r="Q20" s="564">
        <v>41168</v>
      </c>
      <c r="R20" s="550">
        <v>725</v>
      </c>
      <c r="S20" s="12">
        <f t="shared" si="14"/>
        <v>-0.07170294494238157</v>
      </c>
      <c r="T20" s="555">
        <v>781</v>
      </c>
      <c r="U20" s="335">
        <v>1216</v>
      </c>
      <c r="V20" s="326">
        <f t="shared" si="5"/>
        <v>0.954983922829582</v>
      </c>
      <c r="W20" s="562">
        <v>622</v>
      </c>
      <c r="X20" s="548">
        <v>13</v>
      </c>
      <c r="Y20" s="598">
        <f t="shared" si="6"/>
        <v>0</v>
      </c>
      <c r="Z20" s="555">
        <v>0</v>
      </c>
      <c r="AA20" s="335">
        <v>28712</v>
      </c>
      <c r="AB20" s="588">
        <f t="shared" si="7"/>
        <v>-0.08934631608994893</v>
      </c>
      <c r="AC20" s="564">
        <v>31529</v>
      </c>
      <c r="AD20" s="550">
        <v>370</v>
      </c>
      <c r="AE20" s="12">
        <f t="shared" si="8"/>
        <v>1.4183006535947713</v>
      </c>
      <c r="AF20" s="227">
        <v>153</v>
      </c>
      <c r="AG20" s="324">
        <f t="shared" si="17"/>
        <v>45774</v>
      </c>
      <c r="AH20" s="588">
        <f t="shared" si="9"/>
        <v>0.002233315817130846</v>
      </c>
      <c r="AI20" s="562">
        <f t="shared" si="18"/>
        <v>45672</v>
      </c>
      <c r="AJ20" s="550">
        <v>1170</v>
      </c>
      <c r="AK20" s="12">
        <f t="shared" si="10"/>
        <v>0.11005692599620494</v>
      </c>
      <c r="AL20" s="555">
        <v>1054</v>
      </c>
      <c r="AM20" s="335">
        <v>53075</v>
      </c>
      <c r="AN20" s="588">
        <f t="shared" si="11"/>
        <v>-0.03769445552453131</v>
      </c>
      <c r="AO20" s="562">
        <v>55154</v>
      </c>
      <c r="AP20" s="550">
        <v>697</v>
      </c>
      <c r="AQ20" s="593">
        <f t="shared" si="12"/>
        <v>0.32007575757575757</v>
      </c>
      <c r="AR20" s="227">
        <v>528</v>
      </c>
    </row>
    <row r="21" spans="2:44" ht="24" customHeight="1" thickBot="1">
      <c r="B21" s="307" t="s">
        <v>19</v>
      </c>
      <c r="C21" s="329">
        <f>SUM(C9:C20)</f>
        <v>1189049</v>
      </c>
      <c r="D21" s="330">
        <f t="shared" si="13"/>
        <v>0.024968903087106697</v>
      </c>
      <c r="E21" s="565">
        <f>SUM(E9:E20)</f>
        <v>1160083</v>
      </c>
      <c r="F21" s="209">
        <f>SUM(F9:F20)</f>
        <v>17747</v>
      </c>
      <c r="G21" s="208">
        <f t="shared" si="1"/>
        <v>0.03306362419232784</v>
      </c>
      <c r="H21" s="573">
        <f>SUM(H9:H20)</f>
        <v>17179</v>
      </c>
      <c r="I21" s="329">
        <f>SUM(I9:I20)</f>
        <v>369852</v>
      </c>
      <c r="J21" s="330">
        <f t="shared" si="2"/>
        <v>-0.0075137125253587796</v>
      </c>
      <c r="K21" s="565">
        <f>SUM(K9:K20)</f>
        <v>372652</v>
      </c>
      <c r="L21" s="209">
        <f>SUM(L9:L20)</f>
        <v>8864</v>
      </c>
      <c r="M21" s="208">
        <f t="shared" si="3"/>
        <v>0.042578216890143496</v>
      </c>
      <c r="N21" s="557">
        <f>SUM(N9:N20)</f>
        <v>8502</v>
      </c>
      <c r="O21" s="337">
        <f>SUM(O9:O20)</f>
        <v>464976</v>
      </c>
      <c r="P21" s="330">
        <f t="shared" si="4"/>
        <v>0.029553018074570055</v>
      </c>
      <c r="Q21" s="565">
        <f>SUM(Q9:Q20)</f>
        <v>451629</v>
      </c>
      <c r="R21" s="209">
        <f>SUM(R9:R20)</f>
        <v>6446</v>
      </c>
      <c r="S21" s="208">
        <f t="shared" si="14"/>
        <v>-0.020811180312927238</v>
      </c>
      <c r="T21" s="557">
        <f>SUM(T9:T20)</f>
        <v>6583</v>
      </c>
      <c r="U21" s="337">
        <f>SUM(U9:U20)</f>
        <v>8720</v>
      </c>
      <c r="V21" s="330">
        <f t="shared" si="5"/>
        <v>-0.04834661137182145</v>
      </c>
      <c r="W21" s="565">
        <f>SUM(W9:W20)</f>
        <v>9163</v>
      </c>
      <c r="X21" s="209">
        <f>SUM(X9:X20)</f>
        <v>117</v>
      </c>
      <c r="Y21" s="600">
        <f t="shared" si="6"/>
        <v>-0.4507042253521127</v>
      </c>
      <c r="Z21" s="557">
        <f>SUM(Z9:Z20)</f>
        <v>213</v>
      </c>
      <c r="AA21" s="337">
        <f>SUM(AA9:AA20)</f>
        <v>345501</v>
      </c>
      <c r="AB21" s="609">
        <f t="shared" si="7"/>
        <v>0.05774570703437128</v>
      </c>
      <c r="AC21" s="605">
        <f>SUM(AC9:AC20)</f>
        <v>326639</v>
      </c>
      <c r="AD21" s="209">
        <f>SUM(AD9:AD20)</f>
        <v>2320</v>
      </c>
      <c r="AE21" s="208">
        <f t="shared" si="8"/>
        <v>0.23338649654439128</v>
      </c>
      <c r="AF21" s="573">
        <f>SUM(AF9:AF20)</f>
        <v>1881</v>
      </c>
      <c r="AG21" s="329">
        <f>SUM(AG9:AG20)</f>
        <v>582786</v>
      </c>
      <c r="AH21" s="609">
        <f t="shared" si="9"/>
        <v>0.02615453962798363</v>
      </c>
      <c r="AI21" s="565">
        <f>SUM(AI9:AI20)</f>
        <v>567932</v>
      </c>
      <c r="AJ21" s="578">
        <f>SUM(AJ9:AJ20)</f>
        <v>12541</v>
      </c>
      <c r="AK21" s="208">
        <f t="shared" si="10"/>
        <v>0.009904976646803027</v>
      </c>
      <c r="AL21" s="557">
        <f>SUM(AL9:AL20)</f>
        <v>12418</v>
      </c>
      <c r="AM21" s="337">
        <f>SUM(AM9:AM20)</f>
        <v>606263</v>
      </c>
      <c r="AN21" s="609">
        <f t="shared" si="11"/>
        <v>0.023831759129005946</v>
      </c>
      <c r="AO21" s="565">
        <f>SUM(AO9:AO20)</f>
        <v>592151</v>
      </c>
      <c r="AP21" s="578">
        <f>SUM(AP9:AP20)</f>
        <v>5206</v>
      </c>
      <c r="AQ21" s="594">
        <f t="shared" si="12"/>
        <v>0.0934677588741861</v>
      </c>
      <c r="AR21" s="573">
        <f>SUM(AR9:AR20)</f>
        <v>4761</v>
      </c>
    </row>
    <row r="22" spans="2:44" ht="24" customHeight="1" thickBot="1">
      <c r="B22" s="289" t="s">
        <v>20</v>
      </c>
      <c r="C22" s="331">
        <f>C21</f>
        <v>1189049</v>
      </c>
      <c r="D22" s="332"/>
      <c r="E22" s="566">
        <f>E21</f>
        <v>1160083</v>
      </c>
      <c r="F22" s="207">
        <f>F21</f>
        <v>17747</v>
      </c>
      <c r="G22" s="179"/>
      <c r="H22" s="228">
        <f>H21</f>
        <v>17179</v>
      </c>
      <c r="I22" s="331">
        <f>I21</f>
        <v>369852</v>
      </c>
      <c r="J22" s="568"/>
      <c r="K22" s="566">
        <f>K21</f>
        <v>372652</v>
      </c>
      <c r="L22" s="207">
        <f>L21</f>
        <v>8864</v>
      </c>
      <c r="M22" s="567"/>
      <c r="N22" s="558">
        <f>N21</f>
        <v>8502</v>
      </c>
      <c r="O22" s="338">
        <f>O21</f>
        <v>464976</v>
      </c>
      <c r="P22" s="332"/>
      <c r="Q22" s="566">
        <f>Q21</f>
        <v>451629</v>
      </c>
      <c r="R22" s="207">
        <f>R21</f>
        <v>6446</v>
      </c>
      <c r="S22" s="179"/>
      <c r="T22" s="558">
        <f>T21</f>
        <v>6583</v>
      </c>
      <c r="U22" s="338">
        <f>U21</f>
        <v>8720</v>
      </c>
      <c r="V22" s="339"/>
      <c r="W22" s="566">
        <f>W21</f>
        <v>9163</v>
      </c>
      <c r="X22" s="207">
        <f>X21</f>
        <v>117</v>
      </c>
      <c r="Y22" s="601"/>
      <c r="Z22" s="558">
        <f>Z21</f>
        <v>213</v>
      </c>
      <c r="AA22" s="338">
        <f>AA21</f>
        <v>345501</v>
      </c>
      <c r="AB22" s="610"/>
      <c r="AC22" s="606">
        <f>AC21</f>
        <v>326639</v>
      </c>
      <c r="AD22" s="207">
        <f>AD21</f>
        <v>2320</v>
      </c>
      <c r="AE22" s="16"/>
      <c r="AF22" s="228">
        <f>AF21</f>
        <v>1881</v>
      </c>
      <c r="AG22" s="331">
        <f>AG21</f>
        <v>582786</v>
      </c>
      <c r="AH22" s="610"/>
      <c r="AI22" s="566">
        <f>AI21</f>
        <v>567932</v>
      </c>
      <c r="AJ22" s="579">
        <f>AJ21</f>
        <v>12541</v>
      </c>
      <c r="AK22" s="16"/>
      <c r="AL22" s="558">
        <f>AL21</f>
        <v>12418</v>
      </c>
      <c r="AM22" s="338">
        <f>AM21</f>
        <v>606263</v>
      </c>
      <c r="AN22" s="610"/>
      <c r="AO22" s="566">
        <f>AO21</f>
        <v>592151</v>
      </c>
      <c r="AP22" s="579">
        <f>AP21</f>
        <v>5206</v>
      </c>
      <c r="AQ22" s="18"/>
      <c r="AR22" s="228">
        <f>AR21</f>
        <v>4761</v>
      </c>
    </row>
    <row r="23" spans="2:3" ht="24" customHeight="1" thickTop="1">
      <c r="B23" s="167" t="s">
        <v>162</v>
      </c>
      <c r="C23" s="19"/>
    </row>
    <row r="24" spans="45:48" ht="14.25" customHeight="1">
      <c r="AS24" s="95"/>
      <c r="AT24" s="95"/>
      <c r="AU24" s="95"/>
      <c r="AV24" s="95"/>
    </row>
    <row r="25" spans="43:50" s="95" customFormat="1" ht="14.25" customHeight="1">
      <c r="AQ25"/>
      <c r="AS25" s="204"/>
      <c r="AT25" s="140"/>
      <c r="AU25" s="140" t="s">
        <v>183</v>
      </c>
      <c r="AV25" t="s">
        <v>184</v>
      </c>
      <c r="AW25" s="95" t="s">
        <v>185</v>
      </c>
      <c r="AX25" s="95" t="s">
        <v>186</v>
      </c>
    </row>
    <row r="26" spans="45:50" ht="14.25" customHeight="1">
      <c r="AS26" s="204"/>
      <c r="AT26" s="140" t="s">
        <v>163</v>
      </c>
      <c r="AU26" s="140">
        <f>I21</f>
        <v>369852</v>
      </c>
      <c r="AV26" s="469">
        <f>O21</f>
        <v>464976</v>
      </c>
      <c r="AW26" s="469">
        <f>U21</f>
        <v>8720</v>
      </c>
      <c r="AX26" s="469">
        <f>AA21</f>
        <v>345501</v>
      </c>
    </row>
    <row r="27" spans="45:50" ht="14.25" customHeight="1">
      <c r="AS27" s="204"/>
      <c r="AT27" s="140" t="s">
        <v>182</v>
      </c>
      <c r="AU27" s="140">
        <f>L21</f>
        <v>8864</v>
      </c>
      <c r="AV27" s="469">
        <f>R21</f>
        <v>6446</v>
      </c>
      <c r="AW27" s="469">
        <f>X21</f>
        <v>117</v>
      </c>
      <c r="AX27" s="469">
        <f>AD21</f>
        <v>2320</v>
      </c>
    </row>
    <row r="28" spans="45:47" ht="14.25" customHeight="1">
      <c r="AS28" s="204"/>
      <c r="AT28" s="140"/>
      <c r="AU28" s="140"/>
    </row>
    <row r="29" spans="45:47" ht="14.25" customHeight="1">
      <c r="AS29" s="204"/>
      <c r="AT29" s="140"/>
      <c r="AU29" s="140"/>
    </row>
    <row r="30" spans="45:47" ht="14.25" customHeight="1">
      <c r="AS30" s="204"/>
      <c r="AT30" s="140"/>
      <c r="AU30" s="140"/>
    </row>
    <row r="31" spans="45:47" ht="14.25" customHeight="1">
      <c r="AS31" s="204"/>
      <c r="AT31" s="140"/>
      <c r="AU31" s="140"/>
    </row>
    <row r="32" spans="45:47" ht="14.25" customHeight="1">
      <c r="AS32" s="204"/>
      <c r="AT32" s="140"/>
      <c r="AU32" s="140"/>
    </row>
    <row r="33" spans="45:47" ht="14.25" customHeight="1">
      <c r="AS33" s="204"/>
      <c r="AT33" s="140"/>
      <c r="AU33" s="140"/>
    </row>
    <row r="34" spans="45:47" ht="14.25" customHeight="1">
      <c r="AS34" s="204"/>
      <c r="AT34" s="140"/>
      <c r="AU34" s="140"/>
    </row>
    <row r="35" spans="45:47" ht="14.25" customHeight="1">
      <c r="AS35" s="204"/>
      <c r="AT35" s="140"/>
      <c r="AU35" s="140"/>
    </row>
    <row r="36" spans="45:47" ht="14.25" customHeight="1">
      <c r="AS36" s="204"/>
      <c r="AT36" s="140"/>
      <c r="AU36" s="140"/>
    </row>
  </sheetData>
  <mergeCells count="14">
    <mergeCell ref="O6:P6"/>
    <mergeCell ref="R6:S6"/>
    <mergeCell ref="U6:V6"/>
    <mergeCell ref="X6:Y6"/>
    <mergeCell ref="C6:D6"/>
    <mergeCell ref="F6:G6"/>
    <mergeCell ref="I6:J6"/>
    <mergeCell ref="L6:M6"/>
    <mergeCell ref="AM6:AN6"/>
    <mergeCell ref="AP6:AQ6"/>
    <mergeCell ref="AA6:AB6"/>
    <mergeCell ref="AD6:AE6"/>
    <mergeCell ref="AG6:AH6"/>
    <mergeCell ref="AJ6:AK6"/>
  </mergeCells>
  <printOptions/>
  <pageMargins left="0.21" right="0.17" top="1.38" bottom="0.49" header="0.48" footer="0.38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73"/>
  <sheetViews>
    <sheetView view="pageBreakPreview" zoomScale="75" zoomScaleSheetLayoutView="75" workbookViewId="0" topLeftCell="B1">
      <pane xSplit="2" ySplit="3" topLeftCell="D7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S11" sqref="S11"/>
    </sheetView>
  </sheetViews>
  <sheetFormatPr defaultColWidth="11.25390625" defaultRowHeight="14.25" customHeight="1"/>
  <cols>
    <col min="1" max="1" width="1.37890625" style="113" hidden="1" customWidth="1"/>
    <col min="2" max="2" width="8.00390625" style="113" customWidth="1"/>
    <col min="3" max="7" width="7.375" style="113" customWidth="1"/>
    <col min="8" max="8" width="7.50390625" style="113" customWidth="1"/>
    <col min="9" max="15" width="7.375" style="113" customWidth="1"/>
    <col min="16" max="16" width="8.00390625" style="113" customWidth="1"/>
    <col min="17" max="17" width="2.25390625" style="113" customWidth="1"/>
    <col min="18" max="16384" width="11.25390625" style="113" customWidth="1"/>
  </cols>
  <sheetData>
    <row r="1" spans="2:16" ht="16.5" customHeight="1" thickBot="1">
      <c r="B1" s="651" t="s">
        <v>190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</row>
    <row r="2" spans="2:16" ht="13.5" customHeight="1" thickTop="1">
      <c r="B2" s="370" t="s">
        <v>143</v>
      </c>
      <c r="C2" s="371"/>
      <c r="D2" s="360"/>
      <c r="E2" s="361"/>
      <c r="F2" s="362"/>
      <c r="G2" s="363"/>
      <c r="H2" s="363"/>
      <c r="I2" s="361"/>
      <c r="J2" s="363"/>
      <c r="K2" s="361"/>
      <c r="L2" s="363"/>
      <c r="M2" s="361"/>
      <c r="N2" s="363"/>
      <c r="O2" s="361"/>
      <c r="P2" s="364"/>
    </row>
    <row r="3" spans="2:16" ht="12" customHeight="1" thickBot="1">
      <c r="B3" s="372"/>
      <c r="C3" s="373"/>
      <c r="D3" s="365" t="s">
        <v>57</v>
      </c>
      <c r="E3" s="366" t="s">
        <v>58</v>
      </c>
      <c r="F3" s="367" t="s">
        <v>59</v>
      </c>
      <c r="G3" s="368" t="s">
        <v>60</v>
      </c>
      <c r="H3" s="368" t="s">
        <v>61</v>
      </c>
      <c r="I3" s="366" t="s">
        <v>62</v>
      </c>
      <c r="J3" s="368" t="s">
        <v>63</v>
      </c>
      <c r="K3" s="366" t="s">
        <v>64</v>
      </c>
      <c r="L3" s="368" t="s">
        <v>65</v>
      </c>
      <c r="M3" s="366" t="s">
        <v>66</v>
      </c>
      <c r="N3" s="368" t="s">
        <v>67</v>
      </c>
      <c r="O3" s="366" t="s">
        <v>68</v>
      </c>
      <c r="P3" s="369" t="s">
        <v>15</v>
      </c>
    </row>
    <row r="4" spans="2:16" ht="14.25" thickTop="1">
      <c r="B4" s="374"/>
      <c r="C4" s="375" t="s">
        <v>76</v>
      </c>
      <c r="D4" s="240">
        <f>SUM(D5:D8)</f>
        <v>1112</v>
      </c>
      <c r="E4" s="130">
        <f>SUM(E5:E8)</f>
        <v>974</v>
      </c>
      <c r="F4" s="130">
        <f>SUM(F5:F8)</f>
        <v>1651</v>
      </c>
      <c r="G4" s="234">
        <f aca="true" t="shared" si="0" ref="G4:O4">SUM(G5:G8)</f>
        <v>1425</v>
      </c>
      <c r="H4" s="130">
        <f t="shared" si="0"/>
        <v>1312</v>
      </c>
      <c r="I4" s="130">
        <f t="shared" si="0"/>
        <v>1700</v>
      </c>
      <c r="J4" s="130">
        <f t="shared" si="0"/>
        <v>1519</v>
      </c>
      <c r="K4" s="130">
        <f t="shared" si="0"/>
        <v>1580</v>
      </c>
      <c r="L4" s="130">
        <f t="shared" si="0"/>
        <v>1597</v>
      </c>
      <c r="M4" s="130">
        <f t="shared" si="0"/>
        <v>1635</v>
      </c>
      <c r="N4" s="130">
        <f t="shared" si="0"/>
        <v>1375</v>
      </c>
      <c r="O4" s="130">
        <f t="shared" si="0"/>
        <v>1867</v>
      </c>
      <c r="P4" s="114">
        <f aca="true" t="shared" si="1" ref="P4:P35">SUM(D4:O4)</f>
        <v>17747</v>
      </c>
    </row>
    <row r="5" spans="2:16" ht="13.5">
      <c r="B5" s="376"/>
      <c r="C5" s="377" t="s">
        <v>104</v>
      </c>
      <c r="D5" s="241">
        <f aca="true" t="shared" si="2" ref="D5:F8">D10+D15</f>
        <v>452</v>
      </c>
      <c r="E5" s="129">
        <f t="shared" si="2"/>
        <v>546</v>
      </c>
      <c r="F5" s="235">
        <f>F10+F15</f>
        <v>760</v>
      </c>
      <c r="G5" s="235">
        <f>G10+G15</f>
        <v>824</v>
      </c>
      <c r="H5" s="129">
        <f aca="true" t="shared" si="3" ref="G5:O8">H10+H15</f>
        <v>792</v>
      </c>
      <c r="I5" s="129">
        <f t="shared" si="3"/>
        <v>858</v>
      </c>
      <c r="J5" s="129">
        <f t="shared" si="3"/>
        <v>866</v>
      </c>
      <c r="K5" s="129">
        <f t="shared" si="3"/>
        <v>867</v>
      </c>
      <c r="L5" s="129">
        <f t="shared" si="3"/>
        <v>760</v>
      </c>
      <c r="M5" s="129">
        <f t="shared" si="3"/>
        <v>748</v>
      </c>
      <c r="N5" s="129">
        <f t="shared" si="3"/>
        <v>632</v>
      </c>
      <c r="O5" s="129">
        <f t="shared" si="3"/>
        <v>759</v>
      </c>
      <c r="P5" s="115">
        <f t="shared" si="1"/>
        <v>8864</v>
      </c>
    </row>
    <row r="6" spans="2:16" ht="13.5">
      <c r="B6" s="378" t="s">
        <v>105</v>
      </c>
      <c r="C6" s="377" t="s">
        <v>106</v>
      </c>
      <c r="D6" s="241">
        <f t="shared" si="2"/>
        <v>576</v>
      </c>
      <c r="E6" s="129">
        <f t="shared" si="2"/>
        <v>326</v>
      </c>
      <c r="F6" s="235">
        <f t="shared" si="2"/>
        <v>544</v>
      </c>
      <c r="G6" s="235">
        <f t="shared" si="3"/>
        <v>413</v>
      </c>
      <c r="H6" s="129">
        <f t="shared" si="3"/>
        <v>369</v>
      </c>
      <c r="I6" s="129">
        <f t="shared" si="3"/>
        <v>653</v>
      </c>
      <c r="J6" s="129">
        <f t="shared" si="3"/>
        <v>439</v>
      </c>
      <c r="K6" s="129">
        <f t="shared" si="3"/>
        <v>528</v>
      </c>
      <c r="L6" s="129">
        <f t="shared" si="3"/>
        <v>647</v>
      </c>
      <c r="M6" s="129">
        <f t="shared" si="3"/>
        <v>648</v>
      </c>
      <c r="N6" s="129">
        <f t="shared" si="3"/>
        <v>578</v>
      </c>
      <c r="O6" s="129">
        <f t="shared" si="3"/>
        <v>725</v>
      </c>
      <c r="P6" s="115">
        <f t="shared" si="1"/>
        <v>6446</v>
      </c>
    </row>
    <row r="7" spans="2:16" ht="13.5">
      <c r="B7" s="376"/>
      <c r="C7" s="377" t="s">
        <v>107</v>
      </c>
      <c r="D7" s="241">
        <f t="shared" si="2"/>
        <v>6</v>
      </c>
      <c r="E7" s="129">
        <f t="shared" si="2"/>
        <v>1</v>
      </c>
      <c r="F7" s="235">
        <f t="shared" si="2"/>
        <v>33</v>
      </c>
      <c r="G7" s="235">
        <f t="shared" si="3"/>
        <v>0</v>
      </c>
      <c r="H7" s="129">
        <f t="shared" si="3"/>
        <v>1</v>
      </c>
      <c r="I7" s="129">
        <f t="shared" si="3"/>
        <v>13</v>
      </c>
      <c r="J7" s="129">
        <f t="shared" si="3"/>
        <v>6</v>
      </c>
      <c r="K7" s="129">
        <f t="shared" si="3"/>
        <v>3</v>
      </c>
      <c r="L7" s="129">
        <f t="shared" si="3"/>
        <v>3</v>
      </c>
      <c r="M7" s="129">
        <f t="shared" si="3"/>
        <v>2</v>
      </c>
      <c r="N7" s="129">
        <f t="shared" si="3"/>
        <v>36</v>
      </c>
      <c r="O7" s="129">
        <f t="shared" si="3"/>
        <v>13</v>
      </c>
      <c r="P7" s="115">
        <f t="shared" si="1"/>
        <v>117</v>
      </c>
    </row>
    <row r="8" spans="2:16" ht="14.25" thickBot="1">
      <c r="B8" s="376"/>
      <c r="C8" s="377" t="s">
        <v>108</v>
      </c>
      <c r="D8" s="241">
        <f t="shared" si="2"/>
        <v>78</v>
      </c>
      <c r="E8" s="129">
        <f t="shared" si="2"/>
        <v>101</v>
      </c>
      <c r="F8" s="235">
        <f t="shared" si="2"/>
        <v>314</v>
      </c>
      <c r="G8" s="235">
        <f t="shared" si="3"/>
        <v>188</v>
      </c>
      <c r="H8" s="129">
        <f t="shared" si="3"/>
        <v>150</v>
      </c>
      <c r="I8" s="129">
        <f t="shared" si="3"/>
        <v>176</v>
      </c>
      <c r="J8" s="129">
        <f t="shared" si="3"/>
        <v>208</v>
      </c>
      <c r="K8" s="129">
        <f t="shared" si="3"/>
        <v>182</v>
      </c>
      <c r="L8" s="129">
        <f t="shared" si="3"/>
        <v>187</v>
      </c>
      <c r="M8" s="129">
        <f t="shared" si="3"/>
        <v>237</v>
      </c>
      <c r="N8" s="129">
        <f t="shared" si="3"/>
        <v>129</v>
      </c>
      <c r="O8" s="129">
        <f t="shared" si="3"/>
        <v>370</v>
      </c>
      <c r="P8" s="115">
        <f t="shared" si="1"/>
        <v>2320</v>
      </c>
    </row>
    <row r="9" spans="2:16" ht="14.25" thickTop="1">
      <c r="B9" s="379"/>
      <c r="C9" s="380" t="s">
        <v>76</v>
      </c>
      <c r="D9" s="242">
        <f aca="true" t="shared" si="4" ref="D9:F13">SUM(D19+D24+D29+D34+D39+D44+D49+D54+D59+D64+D69)</f>
        <v>784</v>
      </c>
      <c r="E9" s="128">
        <f t="shared" si="4"/>
        <v>697</v>
      </c>
      <c r="F9" s="128">
        <f t="shared" si="4"/>
        <v>1166</v>
      </c>
      <c r="G9" s="236">
        <f aca="true" t="shared" si="5" ref="G9:O13">SUM(G19+G24+G29+G34+G39+G44+G49+G54+G59+G64+G69)</f>
        <v>885</v>
      </c>
      <c r="H9" s="128">
        <f t="shared" si="5"/>
        <v>882</v>
      </c>
      <c r="I9" s="128">
        <f t="shared" si="5"/>
        <v>1113</v>
      </c>
      <c r="J9" s="128">
        <f t="shared" si="5"/>
        <v>1011</v>
      </c>
      <c r="K9" s="128">
        <f t="shared" si="5"/>
        <v>1143</v>
      </c>
      <c r="L9" s="128">
        <f t="shared" si="5"/>
        <v>1066</v>
      </c>
      <c r="M9" s="128">
        <f t="shared" si="5"/>
        <v>1175</v>
      </c>
      <c r="N9" s="128">
        <f t="shared" si="5"/>
        <v>877</v>
      </c>
      <c r="O9" s="128">
        <f t="shared" si="5"/>
        <v>1247</v>
      </c>
      <c r="P9" s="116">
        <f t="shared" si="1"/>
        <v>12046</v>
      </c>
    </row>
    <row r="10" spans="2:16" ht="13.5">
      <c r="B10" s="376"/>
      <c r="C10" s="377" t="s">
        <v>104</v>
      </c>
      <c r="D10" s="241">
        <f t="shared" si="4"/>
        <v>284</v>
      </c>
      <c r="E10" s="129">
        <f t="shared" si="4"/>
        <v>337</v>
      </c>
      <c r="F10" s="129">
        <f t="shared" si="4"/>
        <v>476</v>
      </c>
      <c r="G10" s="235">
        <f t="shared" si="5"/>
        <v>486</v>
      </c>
      <c r="H10" s="129">
        <f t="shared" si="5"/>
        <v>495</v>
      </c>
      <c r="I10" s="129">
        <f t="shared" si="5"/>
        <v>510</v>
      </c>
      <c r="J10" s="129">
        <f t="shared" si="5"/>
        <v>527</v>
      </c>
      <c r="K10" s="129">
        <f t="shared" si="5"/>
        <v>569</v>
      </c>
      <c r="L10" s="129">
        <f t="shared" si="5"/>
        <v>450</v>
      </c>
      <c r="M10" s="129">
        <f t="shared" si="5"/>
        <v>455</v>
      </c>
      <c r="N10" s="129">
        <f t="shared" si="5"/>
        <v>383</v>
      </c>
      <c r="O10" s="129">
        <f t="shared" si="5"/>
        <v>474</v>
      </c>
      <c r="P10" s="115">
        <f t="shared" si="1"/>
        <v>5446</v>
      </c>
    </row>
    <row r="11" spans="2:16" ht="13.5">
      <c r="B11" s="381" t="s">
        <v>79</v>
      </c>
      <c r="C11" s="377" t="s">
        <v>106</v>
      </c>
      <c r="D11" s="241">
        <f t="shared" si="4"/>
        <v>439</v>
      </c>
      <c r="E11" s="129">
        <f t="shared" si="4"/>
        <v>272</v>
      </c>
      <c r="F11" s="129">
        <f t="shared" si="4"/>
        <v>384</v>
      </c>
      <c r="G11" s="235">
        <f t="shared" si="5"/>
        <v>245</v>
      </c>
      <c r="H11" s="129">
        <f t="shared" si="5"/>
        <v>267</v>
      </c>
      <c r="I11" s="129">
        <f t="shared" si="5"/>
        <v>460</v>
      </c>
      <c r="J11" s="129">
        <f t="shared" si="5"/>
        <v>304</v>
      </c>
      <c r="K11" s="129">
        <f t="shared" si="5"/>
        <v>416</v>
      </c>
      <c r="L11" s="129">
        <f t="shared" si="5"/>
        <v>449</v>
      </c>
      <c r="M11" s="129">
        <f t="shared" si="5"/>
        <v>503</v>
      </c>
      <c r="N11" s="129">
        <f t="shared" si="5"/>
        <v>354</v>
      </c>
      <c r="O11" s="129">
        <f t="shared" si="5"/>
        <v>489</v>
      </c>
      <c r="P11" s="115">
        <f t="shared" si="1"/>
        <v>4582</v>
      </c>
    </row>
    <row r="12" spans="2:16" ht="13.5">
      <c r="B12" s="376"/>
      <c r="C12" s="377" t="s">
        <v>107</v>
      </c>
      <c r="D12" s="241">
        <f t="shared" si="4"/>
        <v>5</v>
      </c>
      <c r="E12" s="129">
        <f t="shared" si="4"/>
        <v>1</v>
      </c>
      <c r="F12" s="129">
        <f t="shared" si="4"/>
        <v>26</v>
      </c>
      <c r="G12" s="235">
        <f t="shared" si="5"/>
        <v>0</v>
      </c>
      <c r="H12" s="129">
        <f t="shared" si="5"/>
        <v>1</v>
      </c>
      <c r="I12" s="129">
        <f t="shared" si="5"/>
        <v>1</v>
      </c>
      <c r="J12" s="129">
        <f t="shared" si="5"/>
        <v>3</v>
      </c>
      <c r="K12" s="129">
        <f t="shared" si="5"/>
        <v>2</v>
      </c>
      <c r="L12" s="129">
        <f t="shared" si="5"/>
        <v>1</v>
      </c>
      <c r="M12" s="129">
        <f t="shared" si="5"/>
        <v>1</v>
      </c>
      <c r="N12" s="129">
        <f t="shared" si="5"/>
        <v>34</v>
      </c>
      <c r="O12" s="129">
        <f t="shared" si="5"/>
        <v>0</v>
      </c>
      <c r="P12" s="115">
        <f t="shared" si="1"/>
        <v>75</v>
      </c>
    </row>
    <row r="13" spans="2:16" ht="14.25" thickBot="1">
      <c r="B13" s="376"/>
      <c r="C13" s="377" t="s">
        <v>108</v>
      </c>
      <c r="D13" s="241">
        <f t="shared" si="4"/>
        <v>56</v>
      </c>
      <c r="E13" s="129">
        <f t="shared" si="4"/>
        <v>87</v>
      </c>
      <c r="F13" s="129">
        <f t="shared" si="4"/>
        <v>280</v>
      </c>
      <c r="G13" s="235">
        <f t="shared" si="5"/>
        <v>154</v>
      </c>
      <c r="H13" s="129">
        <f t="shared" si="5"/>
        <v>119</v>
      </c>
      <c r="I13" s="129">
        <f t="shared" si="5"/>
        <v>142</v>
      </c>
      <c r="J13" s="129">
        <f t="shared" si="5"/>
        <v>177</v>
      </c>
      <c r="K13" s="129">
        <f t="shared" si="5"/>
        <v>156</v>
      </c>
      <c r="L13" s="129">
        <f t="shared" si="5"/>
        <v>166</v>
      </c>
      <c r="M13" s="129">
        <f t="shared" si="5"/>
        <v>216</v>
      </c>
      <c r="N13" s="129">
        <f t="shared" si="5"/>
        <v>106</v>
      </c>
      <c r="O13" s="129">
        <f t="shared" si="5"/>
        <v>284</v>
      </c>
      <c r="P13" s="115">
        <f t="shared" si="1"/>
        <v>1943</v>
      </c>
    </row>
    <row r="14" spans="2:16" ht="14.25" thickTop="1">
      <c r="B14" s="379"/>
      <c r="C14" s="380" t="s">
        <v>76</v>
      </c>
      <c r="D14" s="242">
        <f>SUM(D15:D18)</f>
        <v>328</v>
      </c>
      <c r="E14" s="128">
        <f>SUM(E15:E18)</f>
        <v>277</v>
      </c>
      <c r="F14" s="128">
        <f>SUM(F15:F18)</f>
        <v>485</v>
      </c>
      <c r="G14" s="236">
        <f aca="true" t="shared" si="6" ref="G14:O14">SUM(G15:G18)</f>
        <v>540</v>
      </c>
      <c r="H14" s="128">
        <f t="shared" si="6"/>
        <v>430</v>
      </c>
      <c r="I14" s="128">
        <f t="shared" si="6"/>
        <v>587</v>
      </c>
      <c r="J14" s="128">
        <f t="shared" si="6"/>
        <v>508</v>
      </c>
      <c r="K14" s="128">
        <f t="shared" si="6"/>
        <v>437</v>
      </c>
      <c r="L14" s="128">
        <f t="shared" si="6"/>
        <v>531</v>
      </c>
      <c r="M14" s="128">
        <f t="shared" si="6"/>
        <v>460</v>
      </c>
      <c r="N14" s="128">
        <f t="shared" si="6"/>
        <v>498</v>
      </c>
      <c r="O14" s="128">
        <f t="shared" si="6"/>
        <v>620</v>
      </c>
      <c r="P14" s="116">
        <f t="shared" si="1"/>
        <v>5701</v>
      </c>
    </row>
    <row r="15" spans="2:16" ht="13.5">
      <c r="B15" s="376"/>
      <c r="C15" s="377" t="s">
        <v>104</v>
      </c>
      <c r="D15" s="241">
        <v>168</v>
      </c>
      <c r="E15" s="129">
        <v>209</v>
      </c>
      <c r="F15" s="129">
        <v>284</v>
      </c>
      <c r="G15" s="235">
        <v>338</v>
      </c>
      <c r="H15" s="129">
        <v>297</v>
      </c>
      <c r="I15" s="129">
        <v>348</v>
      </c>
      <c r="J15" s="129">
        <v>339</v>
      </c>
      <c r="K15" s="129">
        <v>298</v>
      </c>
      <c r="L15" s="129">
        <v>310</v>
      </c>
      <c r="M15" s="129">
        <v>293</v>
      </c>
      <c r="N15" s="129">
        <v>249</v>
      </c>
      <c r="O15" s="129">
        <v>285</v>
      </c>
      <c r="P15" s="115">
        <f t="shared" si="1"/>
        <v>3418</v>
      </c>
    </row>
    <row r="16" spans="2:16" ht="13.5">
      <c r="B16" s="381" t="s">
        <v>80</v>
      </c>
      <c r="C16" s="377" t="s">
        <v>106</v>
      </c>
      <c r="D16" s="241">
        <v>137</v>
      </c>
      <c r="E16" s="129">
        <v>54</v>
      </c>
      <c r="F16" s="129">
        <v>160</v>
      </c>
      <c r="G16" s="235">
        <v>168</v>
      </c>
      <c r="H16" s="129">
        <v>102</v>
      </c>
      <c r="I16" s="129">
        <v>193</v>
      </c>
      <c r="J16" s="129">
        <v>135</v>
      </c>
      <c r="K16" s="129">
        <v>112</v>
      </c>
      <c r="L16" s="129">
        <v>198</v>
      </c>
      <c r="M16" s="129">
        <v>145</v>
      </c>
      <c r="N16" s="129">
        <v>224</v>
      </c>
      <c r="O16" s="129">
        <v>236</v>
      </c>
      <c r="P16" s="115">
        <f t="shared" si="1"/>
        <v>1864</v>
      </c>
    </row>
    <row r="17" spans="2:16" ht="13.5">
      <c r="B17" s="376"/>
      <c r="C17" s="377" t="s">
        <v>107</v>
      </c>
      <c r="D17" s="241">
        <v>1</v>
      </c>
      <c r="E17" s="129">
        <v>0</v>
      </c>
      <c r="F17" s="129">
        <v>7</v>
      </c>
      <c r="G17" s="235">
        <v>0</v>
      </c>
      <c r="H17" s="129">
        <v>0</v>
      </c>
      <c r="I17" s="129">
        <v>12</v>
      </c>
      <c r="J17" s="129">
        <v>3</v>
      </c>
      <c r="K17" s="129">
        <v>1</v>
      </c>
      <c r="L17" s="129">
        <v>2</v>
      </c>
      <c r="M17" s="129">
        <v>1</v>
      </c>
      <c r="N17" s="129">
        <v>2</v>
      </c>
      <c r="O17" s="129">
        <v>13</v>
      </c>
      <c r="P17" s="115">
        <f t="shared" si="1"/>
        <v>42</v>
      </c>
    </row>
    <row r="18" spans="2:16" ht="14.25" thickBot="1">
      <c r="B18" s="384"/>
      <c r="C18" s="385" t="s">
        <v>108</v>
      </c>
      <c r="D18" s="540">
        <v>22</v>
      </c>
      <c r="E18" s="539">
        <v>14</v>
      </c>
      <c r="F18" s="539">
        <v>34</v>
      </c>
      <c r="G18" s="237">
        <v>34</v>
      </c>
      <c r="H18" s="539">
        <v>31</v>
      </c>
      <c r="I18" s="539">
        <v>34</v>
      </c>
      <c r="J18" s="539">
        <v>31</v>
      </c>
      <c r="K18" s="539">
        <v>26</v>
      </c>
      <c r="L18" s="539">
        <v>21</v>
      </c>
      <c r="M18" s="539">
        <v>21</v>
      </c>
      <c r="N18" s="539">
        <v>23</v>
      </c>
      <c r="O18" s="539">
        <v>86</v>
      </c>
      <c r="P18" s="168">
        <f t="shared" si="1"/>
        <v>377</v>
      </c>
    </row>
    <row r="19" spans="2:16" ht="14.25" thickTop="1">
      <c r="B19" s="379"/>
      <c r="C19" s="380" t="s">
        <v>76</v>
      </c>
      <c r="D19" s="242">
        <f>SUM(D20:D23)</f>
        <v>183</v>
      </c>
      <c r="E19" s="128">
        <f>SUM(E20:E23)</f>
        <v>189</v>
      </c>
      <c r="F19" s="128">
        <f>SUM(F20:F23)</f>
        <v>251</v>
      </c>
      <c r="G19" s="236">
        <f>SUM(G20:G23)</f>
        <v>248</v>
      </c>
      <c r="H19" s="128">
        <f aca="true" t="shared" si="7" ref="H19:O19">SUM(H20:H23)</f>
        <v>205</v>
      </c>
      <c r="I19" s="128">
        <f t="shared" si="7"/>
        <v>221</v>
      </c>
      <c r="J19" s="128">
        <f t="shared" si="7"/>
        <v>247</v>
      </c>
      <c r="K19" s="128">
        <f t="shared" si="7"/>
        <v>308</v>
      </c>
      <c r="L19" s="128">
        <f t="shared" si="7"/>
        <v>227</v>
      </c>
      <c r="M19" s="128">
        <f t="shared" si="7"/>
        <v>294</v>
      </c>
      <c r="N19" s="128">
        <f t="shared" si="7"/>
        <v>216</v>
      </c>
      <c r="O19" s="128">
        <f t="shared" si="7"/>
        <v>279</v>
      </c>
      <c r="P19" s="116">
        <f t="shared" si="1"/>
        <v>2868</v>
      </c>
    </row>
    <row r="20" spans="2:16" ht="13.5">
      <c r="B20" s="376"/>
      <c r="C20" s="377" t="s">
        <v>104</v>
      </c>
      <c r="D20" s="241">
        <v>70</v>
      </c>
      <c r="E20" s="129">
        <v>56</v>
      </c>
      <c r="F20" s="129">
        <v>101</v>
      </c>
      <c r="G20" s="235">
        <v>118</v>
      </c>
      <c r="H20" s="129">
        <v>106</v>
      </c>
      <c r="I20" s="129">
        <v>106</v>
      </c>
      <c r="J20" s="129">
        <v>102</v>
      </c>
      <c r="K20" s="129">
        <v>129</v>
      </c>
      <c r="L20" s="129">
        <v>67</v>
      </c>
      <c r="M20" s="129">
        <v>116</v>
      </c>
      <c r="N20" s="129">
        <v>77</v>
      </c>
      <c r="O20" s="129">
        <v>90</v>
      </c>
      <c r="P20" s="115">
        <f t="shared" si="1"/>
        <v>1138</v>
      </c>
    </row>
    <row r="21" spans="2:16" ht="13.5">
      <c r="B21" s="381" t="s">
        <v>81</v>
      </c>
      <c r="C21" s="377" t="s">
        <v>106</v>
      </c>
      <c r="D21" s="241">
        <v>94</v>
      </c>
      <c r="E21" s="129">
        <v>105</v>
      </c>
      <c r="F21" s="129">
        <v>129</v>
      </c>
      <c r="G21" s="235">
        <v>112</v>
      </c>
      <c r="H21" s="129">
        <v>69</v>
      </c>
      <c r="I21" s="129">
        <v>100</v>
      </c>
      <c r="J21" s="129">
        <v>76</v>
      </c>
      <c r="K21" s="129">
        <v>91</v>
      </c>
      <c r="L21" s="129">
        <v>67</v>
      </c>
      <c r="M21" s="129">
        <v>118</v>
      </c>
      <c r="N21" s="129">
        <v>125</v>
      </c>
      <c r="O21" s="129">
        <v>72</v>
      </c>
      <c r="P21" s="115">
        <f t="shared" si="1"/>
        <v>1158</v>
      </c>
    </row>
    <row r="22" spans="2:16" ht="13.5">
      <c r="B22" s="376"/>
      <c r="C22" s="377" t="s">
        <v>107</v>
      </c>
      <c r="D22" s="241">
        <v>5</v>
      </c>
      <c r="E22" s="129">
        <v>0</v>
      </c>
      <c r="F22" s="129">
        <v>0</v>
      </c>
      <c r="G22" s="235">
        <v>0</v>
      </c>
      <c r="H22" s="129">
        <v>0</v>
      </c>
      <c r="I22" s="129">
        <v>0</v>
      </c>
      <c r="J22" s="129">
        <v>0</v>
      </c>
      <c r="K22" s="129">
        <v>1</v>
      </c>
      <c r="L22" s="129">
        <v>0</v>
      </c>
      <c r="M22" s="129">
        <v>0</v>
      </c>
      <c r="N22" s="129">
        <v>0</v>
      </c>
      <c r="O22" s="129">
        <v>0</v>
      </c>
      <c r="P22" s="359">
        <f t="shared" si="1"/>
        <v>6</v>
      </c>
    </row>
    <row r="23" spans="2:16" ht="14.25" thickBot="1">
      <c r="B23" s="376"/>
      <c r="C23" s="377" t="s">
        <v>108</v>
      </c>
      <c r="D23" s="241">
        <v>14</v>
      </c>
      <c r="E23" s="129">
        <v>28</v>
      </c>
      <c r="F23" s="129">
        <v>21</v>
      </c>
      <c r="G23" s="237">
        <v>18</v>
      </c>
      <c r="H23" s="129">
        <v>30</v>
      </c>
      <c r="I23" s="129">
        <v>15</v>
      </c>
      <c r="J23" s="129">
        <v>69</v>
      </c>
      <c r="K23" s="129">
        <v>87</v>
      </c>
      <c r="L23" s="129">
        <v>93</v>
      </c>
      <c r="M23" s="129">
        <v>60</v>
      </c>
      <c r="N23" s="129">
        <v>14</v>
      </c>
      <c r="O23" s="129">
        <v>117</v>
      </c>
      <c r="P23" s="115">
        <f t="shared" si="1"/>
        <v>566</v>
      </c>
    </row>
    <row r="24" spans="2:16" ht="14.25" thickTop="1">
      <c r="B24" s="379"/>
      <c r="C24" s="380" t="s">
        <v>76</v>
      </c>
      <c r="D24" s="242">
        <f>SUM(D25:D28)</f>
        <v>240</v>
      </c>
      <c r="E24" s="128">
        <f>SUM(E25:E28)</f>
        <v>128</v>
      </c>
      <c r="F24" s="128">
        <f>SUM(F25:F28)</f>
        <v>424</v>
      </c>
      <c r="G24" s="238">
        <f>SUM(G25:G28)</f>
        <v>202</v>
      </c>
      <c r="H24" s="128">
        <f aca="true" t="shared" si="8" ref="H24:O24">SUM(H25:H28)</f>
        <v>178</v>
      </c>
      <c r="I24" s="128">
        <f t="shared" si="8"/>
        <v>266</v>
      </c>
      <c r="J24" s="128">
        <f t="shared" si="8"/>
        <v>234</v>
      </c>
      <c r="K24" s="128">
        <f t="shared" si="8"/>
        <v>214</v>
      </c>
      <c r="L24" s="128">
        <f t="shared" si="8"/>
        <v>242</v>
      </c>
      <c r="M24" s="128">
        <f t="shared" si="8"/>
        <v>254</v>
      </c>
      <c r="N24" s="128">
        <f t="shared" si="8"/>
        <v>160</v>
      </c>
      <c r="O24" s="128">
        <f t="shared" si="8"/>
        <v>268</v>
      </c>
      <c r="P24" s="116">
        <f t="shared" si="1"/>
        <v>2810</v>
      </c>
    </row>
    <row r="25" spans="2:16" ht="13.5">
      <c r="B25" s="376"/>
      <c r="C25" s="377" t="s">
        <v>104</v>
      </c>
      <c r="D25" s="241">
        <v>54</v>
      </c>
      <c r="E25" s="129">
        <v>59</v>
      </c>
      <c r="F25" s="129">
        <v>113</v>
      </c>
      <c r="G25" s="235">
        <v>75</v>
      </c>
      <c r="H25" s="129">
        <v>100</v>
      </c>
      <c r="I25" s="129">
        <v>97</v>
      </c>
      <c r="J25" s="129">
        <v>94</v>
      </c>
      <c r="K25" s="129">
        <v>92</v>
      </c>
      <c r="L25" s="129">
        <v>64</v>
      </c>
      <c r="M25" s="129">
        <v>73</v>
      </c>
      <c r="N25" s="129">
        <v>69</v>
      </c>
      <c r="O25" s="129">
        <v>92</v>
      </c>
      <c r="P25" s="115">
        <f t="shared" si="1"/>
        <v>982</v>
      </c>
    </row>
    <row r="26" spans="2:16" ht="13.5">
      <c r="B26" s="381" t="s">
        <v>82</v>
      </c>
      <c r="C26" s="377" t="s">
        <v>106</v>
      </c>
      <c r="D26" s="241">
        <v>174</v>
      </c>
      <c r="E26" s="129">
        <v>46</v>
      </c>
      <c r="F26" s="129">
        <v>96</v>
      </c>
      <c r="G26" s="235">
        <v>47</v>
      </c>
      <c r="H26" s="129">
        <v>34</v>
      </c>
      <c r="I26" s="129">
        <v>114</v>
      </c>
      <c r="J26" s="129">
        <v>103</v>
      </c>
      <c r="K26" s="129">
        <v>97</v>
      </c>
      <c r="L26" s="129">
        <v>147</v>
      </c>
      <c r="M26" s="129">
        <v>82</v>
      </c>
      <c r="N26" s="129">
        <v>44</v>
      </c>
      <c r="O26" s="129">
        <v>134</v>
      </c>
      <c r="P26" s="115">
        <f t="shared" si="1"/>
        <v>1118</v>
      </c>
    </row>
    <row r="27" spans="2:16" ht="13.5">
      <c r="B27" s="376"/>
      <c r="C27" s="377" t="s">
        <v>107</v>
      </c>
      <c r="D27" s="241">
        <v>0</v>
      </c>
      <c r="E27" s="129">
        <v>0</v>
      </c>
      <c r="F27" s="129">
        <v>2</v>
      </c>
      <c r="G27" s="235">
        <v>0</v>
      </c>
      <c r="H27" s="129">
        <v>0</v>
      </c>
      <c r="I27" s="129">
        <v>1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15">
        <f t="shared" si="1"/>
        <v>3</v>
      </c>
    </row>
    <row r="28" spans="2:16" ht="14.25" thickBot="1">
      <c r="B28" s="376"/>
      <c r="C28" s="377" t="s">
        <v>108</v>
      </c>
      <c r="D28" s="241">
        <v>12</v>
      </c>
      <c r="E28" s="129">
        <v>23</v>
      </c>
      <c r="F28" s="129">
        <v>213</v>
      </c>
      <c r="G28" s="235">
        <v>80</v>
      </c>
      <c r="H28" s="129">
        <v>44</v>
      </c>
      <c r="I28" s="129">
        <v>54</v>
      </c>
      <c r="J28" s="129">
        <v>37</v>
      </c>
      <c r="K28" s="129">
        <v>25</v>
      </c>
      <c r="L28" s="129">
        <v>31</v>
      </c>
      <c r="M28" s="129">
        <v>99</v>
      </c>
      <c r="N28" s="129">
        <v>47</v>
      </c>
      <c r="O28" s="129">
        <v>42</v>
      </c>
      <c r="P28" s="115">
        <f t="shared" si="1"/>
        <v>707</v>
      </c>
    </row>
    <row r="29" spans="2:16" ht="14.25" thickTop="1">
      <c r="B29" s="379"/>
      <c r="C29" s="380" t="s">
        <v>76</v>
      </c>
      <c r="D29" s="242">
        <f>SUM(D30:D33)</f>
        <v>26</v>
      </c>
      <c r="E29" s="128">
        <f>SUM(E30:E33)</f>
        <v>33</v>
      </c>
      <c r="F29" s="128">
        <f>SUM(F30:F33)</f>
        <v>36</v>
      </c>
      <c r="G29" s="236">
        <f>SUM(G30:G33)</f>
        <v>51</v>
      </c>
      <c r="H29" s="128">
        <f aca="true" t="shared" si="9" ref="H29:O29">SUM(H30:H33)</f>
        <v>52</v>
      </c>
      <c r="I29" s="128">
        <f t="shared" si="9"/>
        <v>59</v>
      </c>
      <c r="J29" s="128">
        <f t="shared" si="9"/>
        <v>54</v>
      </c>
      <c r="K29" s="128">
        <f t="shared" si="9"/>
        <v>83</v>
      </c>
      <c r="L29" s="128">
        <f t="shared" si="9"/>
        <v>63</v>
      </c>
      <c r="M29" s="128">
        <f t="shared" si="9"/>
        <v>97</v>
      </c>
      <c r="N29" s="128">
        <f t="shared" si="9"/>
        <v>76</v>
      </c>
      <c r="O29" s="128">
        <f t="shared" si="9"/>
        <v>99</v>
      </c>
      <c r="P29" s="116">
        <f t="shared" si="1"/>
        <v>729</v>
      </c>
    </row>
    <row r="30" spans="2:16" ht="13.5">
      <c r="B30" s="376"/>
      <c r="C30" s="377" t="s">
        <v>104</v>
      </c>
      <c r="D30" s="241">
        <v>10</v>
      </c>
      <c r="E30" s="129">
        <v>22</v>
      </c>
      <c r="F30" s="129">
        <v>30</v>
      </c>
      <c r="G30" s="235">
        <v>50</v>
      </c>
      <c r="H30" s="129">
        <v>35</v>
      </c>
      <c r="I30" s="129">
        <v>48</v>
      </c>
      <c r="J30" s="129">
        <v>33</v>
      </c>
      <c r="K30" s="129">
        <v>38</v>
      </c>
      <c r="L30" s="129">
        <v>43</v>
      </c>
      <c r="M30" s="129">
        <v>27</v>
      </c>
      <c r="N30" s="129">
        <v>19</v>
      </c>
      <c r="O30" s="129">
        <v>43</v>
      </c>
      <c r="P30" s="115">
        <f t="shared" si="1"/>
        <v>398</v>
      </c>
    </row>
    <row r="31" spans="2:16" ht="13.5">
      <c r="B31" s="381" t="s">
        <v>83</v>
      </c>
      <c r="C31" s="377" t="s">
        <v>106</v>
      </c>
      <c r="D31" s="241">
        <v>14</v>
      </c>
      <c r="E31" s="129">
        <v>6</v>
      </c>
      <c r="F31" s="129">
        <v>3</v>
      </c>
      <c r="G31" s="235">
        <v>0</v>
      </c>
      <c r="H31" s="129">
        <v>16</v>
      </c>
      <c r="I31" s="129">
        <v>6</v>
      </c>
      <c r="J31" s="129">
        <v>20</v>
      </c>
      <c r="K31" s="129">
        <v>42</v>
      </c>
      <c r="L31" s="129">
        <v>19</v>
      </c>
      <c r="M31" s="129">
        <v>68</v>
      </c>
      <c r="N31" s="129">
        <v>14</v>
      </c>
      <c r="O31" s="129">
        <v>52</v>
      </c>
      <c r="P31" s="115">
        <f t="shared" si="1"/>
        <v>260</v>
      </c>
    </row>
    <row r="32" spans="2:16" ht="13.5">
      <c r="B32" s="376"/>
      <c r="C32" s="377" t="s">
        <v>107</v>
      </c>
      <c r="D32" s="241">
        <v>0</v>
      </c>
      <c r="E32" s="129">
        <v>0</v>
      </c>
      <c r="F32" s="129">
        <v>0</v>
      </c>
      <c r="G32" s="235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1</v>
      </c>
      <c r="M32" s="129">
        <v>0</v>
      </c>
      <c r="N32" s="129">
        <v>34</v>
      </c>
      <c r="O32" s="129">
        <v>0</v>
      </c>
      <c r="P32" s="115">
        <f t="shared" si="1"/>
        <v>35</v>
      </c>
    </row>
    <row r="33" spans="2:16" ht="14.25" thickBot="1">
      <c r="B33" s="376"/>
      <c r="C33" s="377" t="s">
        <v>108</v>
      </c>
      <c r="D33" s="241">
        <v>2</v>
      </c>
      <c r="E33" s="129">
        <v>5</v>
      </c>
      <c r="F33" s="129">
        <v>3</v>
      </c>
      <c r="G33" s="235">
        <v>1</v>
      </c>
      <c r="H33" s="129">
        <v>1</v>
      </c>
      <c r="I33" s="129">
        <v>5</v>
      </c>
      <c r="J33" s="129">
        <v>1</v>
      </c>
      <c r="K33" s="129">
        <v>3</v>
      </c>
      <c r="L33" s="129">
        <v>0</v>
      </c>
      <c r="M33" s="129">
        <v>2</v>
      </c>
      <c r="N33" s="129">
        <v>9</v>
      </c>
      <c r="O33" s="129">
        <v>4</v>
      </c>
      <c r="P33" s="115">
        <f t="shared" si="1"/>
        <v>36</v>
      </c>
    </row>
    <row r="34" spans="2:16" ht="14.25" thickTop="1">
      <c r="B34" s="379"/>
      <c r="C34" s="380" t="s">
        <v>76</v>
      </c>
      <c r="D34" s="242">
        <f>SUM(D35:D38)</f>
        <v>94</v>
      </c>
      <c r="E34" s="128">
        <f>SUM(E35:E38)</f>
        <v>94</v>
      </c>
      <c r="F34" s="128">
        <f>SUM(F35:F38)</f>
        <v>144</v>
      </c>
      <c r="G34" s="236">
        <f>SUM(G35:G38)</f>
        <v>129</v>
      </c>
      <c r="H34" s="128">
        <f aca="true" t="shared" si="10" ref="H34:O34">SUM(H35:H38)</f>
        <v>98</v>
      </c>
      <c r="I34" s="128">
        <f t="shared" si="10"/>
        <v>152</v>
      </c>
      <c r="J34" s="128">
        <f t="shared" si="10"/>
        <v>143</v>
      </c>
      <c r="K34" s="128">
        <f t="shared" si="10"/>
        <v>144</v>
      </c>
      <c r="L34" s="128">
        <f t="shared" si="10"/>
        <v>124</v>
      </c>
      <c r="M34" s="128">
        <f t="shared" si="10"/>
        <v>89</v>
      </c>
      <c r="N34" s="128">
        <f t="shared" si="10"/>
        <v>97</v>
      </c>
      <c r="O34" s="128">
        <f t="shared" si="10"/>
        <v>157</v>
      </c>
      <c r="P34" s="116">
        <f t="shared" si="1"/>
        <v>1465</v>
      </c>
    </row>
    <row r="35" spans="2:16" ht="13.5">
      <c r="B35" s="376"/>
      <c r="C35" s="377" t="s">
        <v>104</v>
      </c>
      <c r="D35" s="241">
        <v>37</v>
      </c>
      <c r="E35" s="129">
        <v>33</v>
      </c>
      <c r="F35" s="129">
        <v>40</v>
      </c>
      <c r="G35" s="235">
        <v>41</v>
      </c>
      <c r="H35" s="129">
        <v>49</v>
      </c>
      <c r="I35" s="129">
        <v>43</v>
      </c>
      <c r="J35" s="129">
        <v>65</v>
      </c>
      <c r="K35" s="129">
        <v>65</v>
      </c>
      <c r="L35" s="129">
        <v>55</v>
      </c>
      <c r="M35" s="129">
        <v>43</v>
      </c>
      <c r="N35" s="129">
        <v>26</v>
      </c>
      <c r="O35" s="129">
        <v>42</v>
      </c>
      <c r="P35" s="359">
        <f t="shared" si="1"/>
        <v>539</v>
      </c>
    </row>
    <row r="36" spans="2:16" ht="13.5">
      <c r="B36" s="381" t="s">
        <v>84</v>
      </c>
      <c r="C36" s="377" t="s">
        <v>106</v>
      </c>
      <c r="D36" s="241">
        <v>50</v>
      </c>
      <c r="E36" s="129">
        <v>43</v>
      </c>
      <c r="F36" s="129">
        <v>64</v>
      </c>
      <c r="G36" s="235">
        <v>60</v>
      </c>
      <c r="H36" s="129">
        <v>36</v>
      </c>
      <c r="I36" s="129">
        <v>76</v>
      </c>
      <c r="J36" s="129">
        <v>45</v>
      </c>
      <c r="K36" s="129">
        <v>61</v>
      </c>
      <c r="L36" s="129">
        <v>50</v>
      </c>
      <c r="M36" s="129">
        <v>32</v>
      </c>
      <c r="N36" s="129">
        <v>58</v>
      </c>
      <c r="O36" s="129">
        <v>86</v>
      </c>
      <c r="P36" s="115">
        <f aca="true" t="shared" si="11" ref="P36:P67">SUM(D36:O36)</f>
        <v>661</v>
      </c>
    </row>
    <row r="37" spans="2:16" ht="13.5">
      <c r="B37" s="376"/>
      <c r="C37" s="377" t="s">
        <v>107</v>
      </c>
      <c r="D37" s="241">
        <v>0</v>
      </c>
      <c r="E37" s="129">
        <v>0</v>
      </c>
      <c r="F37" s="129">
        <v>24</v>
      </c>
      <c r="G37" s="235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1</v>
      </c>
      <c r="N37" s="129">
        <v>0</v>
      </c>
      <c r="O37" s="129">
        <v>0</v>
      </c>
      <c r="P37" s="115">
        <f t="shared" si="11"/>
        <v>25</v>
      </c>
    </row>
    <row r="38" spans="2:16" ht="14.25" thickBot="1">
      <c r="B38" s="376"/>
      <c r="C38" s="377" t="s">
        <v>108</v>
      </c>
      <c r="D38" s="241">
        <v>7</v>
      </c>
      <c r="E38" s="129">
        <v>18</v>
      </c>
      <c r="F38" s="129">
        <v>16</v>
      </c>
      <c r="G38" s="235">
        <v>28</v>
      </c>
      <c r="H38" s="129">
        <v>13</v>
      </c>
      <c r="I38" s="129">
        <v>33</v>
      </c>
      <c r="J38" s="129">
        <v>33</v>
      </c>
      <c r="K38" s="129">
        <v>18</v>
      </c>
      <c r="L38" s="129">
        <v>19</v>
      </c>
      <c r="M38" s="129">
        <v>13</v>
      </c>
      <c r="N38" s="129">
        <v>13</v>
      </c>
      <c r="O38" s="129">
        <v>29</v>
      </c>
      <c r="P38" s="115">
        <f t="shared" si="11"/>
        <v>240</v>
      </c>
    </row>
    <row r="39" spans="2:16" ht="14.25" thickTop="1">
      <c r="B39" s="379"/>
      <c r="C39" s="380" t="s">
        <v>76</v>
      </c>
      <c r="D39" s="242">
        <f>SUM(D40:D43)</f>
        <v>113</v>
      </c>
      <c r="E39" s="128">
        <f>SUM(E40:E43)</f>
        <v>165</v>
      </c>
      <c r="F39" s="128">
        <f>SUM(F40:F43)</f>
        <v>116</v>
      </c>
      <c r="G39" s="236">
        <f>SUM(G40:G43)</f>
        <v>112</v>
      </c>
      <c r="H39" s="128">
        <f aca="true" t="shared" si="12" ref="H39:O39">SUM(H40:H43)</f>
        <v>147</v>
      </c>
      <c r="I39" s="128">
        <f t="shared" si="12"/>
        <v>183</v>
      </c>
      <c r="J39" s="128">
        <f t="shared" si="12"/>
        <v>129</v>
      </c>
      <c r="K39" s="128">
        <f t="shared" si="12"/>
        <v>160</v>
      </c>
      <c r="L39" s="128">
        <f t="shared" si="12"/>
        <v>240</v>
      </c>
      <c r="M39" s="128">
        <f t="shared" si="12"/>
        <v>240</v>
      </c>
      <c r="N39" s="128">
        <f t="shared" si="12"/>
        <v>185</v>
      </c>
      <c r="O39" s="128">
        <f t="shared" si="12"/>
        <v>231</v>
      </c>
      <c r="P39" s="116">
        <f t="shared" si="11"/>
        <v>2021</v>
      </c>
    </row>
    <row r="40" spans="2:16" ht="13.5">
      <c r="B40" s="376"/>
      <c r="C40" s="377" t="s">
        <v>104</v>
      </c>
      <c r="D40" s="241">
        <v>53</v>
      </c>
      <c r="E40" s="129">
        <v>92</v>
      </c>
      <c r="F40" s="129">
        <v>73</v>
      </c>
      <c r="G40" s="235">
        <v>74</v>
      </c>
      <c r="H40" s="129">
        <v>76</v>
      </c>
      <c r="I40" s="129">
        <v>84</v>
      </c>
      <c r="J40" s="129">
        <v>87</v>
      </c>
      <c r="K40" s="129">
        <v>93</v>
      </c>
      <c r="L40" s="129">
        <v>96</v>
      </c>
      <c r="M40" s="129">
        <v>71</v>
      </c>
      <c r="N40" s="129">
        <v>84</v>
      </c>
      <c r="O40" s="129">
        <v>87</v>
      </c>
      <c r="P40" s="115">
        <f t="shared" si="11"/>
        <v>970</v>
      </c>
    </row>
    <row r="41" spans="2:16" ht="13.5">
      <c r="B41" s="381" t="s">
        <v>85</v>
      </c>
      <c r="C41" s="377" t="s">
        <v>106</v>
      </c>
      <c r="D41" s="241">
        <v>54</v>
      </c>
      <c r="E41" s="129">
        <v>66</v>
      </c>
      <c r="F41" s="129">
        <v>24</v>
      </c>
      <c r="G41" s="235">
        <v>26</v>
      </c>
      <c r="H41" s="129">
        <v>50</v>
      </c>
      <c r="I41" s="129">
        <v>85</v>
      </c>
      <c r="J41" s="129">
        <v>22</v>
      </c>
      <c r="K41" s="129">
        <v>57</v>
      </c>
      <c r="L41" s="129">
        <v>142</v>
      </c>
      <c r="M41" s="129">
        <v>138</v>
      </c>
      <c r="N41" s="129">
        <v>87</v>
      </c>
      <c r="O41" s="129">
        <v>82</v>
      </c>
      <c r="P41" s="115">
        <f t="shared" si="11"/>
        <v>833</v>
      </c>
    </row>
    <row r="42" spans="2:16" ht="13.5">
      <c r="B42" s="376"/>
      <c r="C42" s="377" t="s">
        <v>107</v>
      </c>
      <c r="D42" s="241">
        <v>0</v>
      </c>
      <c r="E42" s="129">
        <v>0</v>
      </c>
      <c r="F42" s="129">
        <v>0</v>
      </c>
      <c r="G42" s="235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15">
        <f t="shared" si="11"/>
        <v>0</v>
      </c>
    </row>
    <row r="43" spans="2:16" ht="14.25" thickBot="1">
      <c r="B43" s="384"/>
      <c r="C43" s="385" t="s">
        <v>108</v>
      </c>
      <c r="D43" s="241">
        <v>6</v>
      </c>
      <c r="E43" s="129">
        <v>7</v>
      </c>
      <c r="F43" s="129">
        <v>19</v>
      </c>
      <c r="G43" s="235">
        <v>12</v>
      </c>
      <c r="H43" s="129">
        <v>21</v>
      </c>
      <c r="I43" s="129">
        <v>14</v>
      </c>
      <c r="J43" s="129">
        <v>20</v>
      </c>
      <c r="K43" s="129">
        <v>10</v>
      </c>
      <c r="L43" s="129">
        <v>2</v>
      </c>
      <c r="M43" s="129">
        <v>31</v>
      </c>
      <c r="N43" s="129">
        <v>14</v>
      </c>
      <c r="O43" s="129">
        <v>62</v>
      </c>
      <c r="P43" s="168">
        <f t="shared" si="11"/>
        <v>218</v>
      </c>
    </row>
    <row r="44" spans="2:16" ht="14.25" thickTop="1">
      <c r="B44" s="379"/>
      <c r="C44" s="380" t="s">
        <v>76</v>
      </c>
      <c r="D44" s="242">
        <f>SUM(D45:D48)</f>
        <v>5</v>
      </c>
      <c r="E44" s="128">
        <f>SUM(E45:E48)</f>
        <v>3</v>
      </c>
      <c r="F44" s="128">
        <f>SUM(F45:F48)</f>
        <v>16</v>
      </c>
      <c r="G44" s="236">
        <f>SUM(G45:G48)</f>
        <v>11</v>
      </c>
      <c r="H44" s="128">
        <f aca="true" t="shared" si="13" ref="H44:O44">SUM(H45:H48)</f>
        <v>33</v>
      </c>
      <c r="I44" s="128">
        <f t="shared" si="13"/>
        <v>26</v>
      </c>
      <c r="J44" s="128">
        <f t="shared" si="13"/>
        <v>25</v>
      </c>
      <c r="K44" s="128">
        <f t="shared" si="13"/>
        <v>23</v>
      </c>
      <c r="L44" s="128">
        <f t="shared" si="13"/>
        <v>26</v>
      </c>
      <c r="M44" s="128">
        <f t="shared" si="13"/>
        <v>19</v>
      </c>
      <c r="N44" s="128">
        <f t="shared" si="13"/>
        <v>28</v>
      </c>
      <c r="O44" s="128">
        <f t="shared" si="13"/>
        <v>31</v>
      </c>
      <c r="P44" s="116">
        <f t="shared" si="11"/>
        <v>246</v>
      </c>
    </row>
    <row r="45" spans="2:16" ht="13.5">
      <c r="B45" s="376"/>
      <c r="C45" s="377" t="s">
        <v>104</v>
      </c>
      <c r="D45" s="241">
        <v>5</v>
      </c>
      <c r="E45" s="129">
        <v>2</v>
      </c>
      <c r="F45" s="129">
        <v>16</v>
      </c>
      <c r="G45" s="235">
        <v>11</v>
      </c>
      <c r="H45" s="129">
        <v>23</v>
      </c>
      <c r="I45" s="129">
        <v>19</v>
      </c>
      <c r="J45" s="129">
        <v>15</v>
      </c>
      <c r="K45" s="129">
        <v>14</v>
      </c>
      <c r="L45" s="129">
        <v>6</v>
      </c>
      <c r="M45" s="129">
        <v>19</v>
      </c>
      <c r="N45" s="129">
        <v>12</v>
      </c>
      <c r="O45" s="129">
        <v>16</v>
      </c>
      <c r="P45" s="115">
        <f t="shared" si="11"/>
        <v>158</v>
      </c>
    </row>
    <row r="46" spans="2:16" ht="13.5">
      <c r="B46" s="381" t="s">
        <v>86</v>
      </c>
      <c r="C46" s="377" t="s">
        <v>106</v>
      </c>
      <c r="D46" s="241">
        <v>0</v>
      </c>
      <c r="E46" s="129">
        <v>0</v>
      </c>
      <c r="F46" s="129">
        <v>0</v>
      </c>
      <c r="G46" s="235">
        <v>0</v>
      </c>
      <c r="H46" s="129">
        <v>10</v>
      </c>
      <c r="I46" s="129">
        <v>6</v>
      </c>
      <c r="J46" s="129">
        <v>9</v>
      </c>
      <c r="K46" s="129">
        <v>9</v>
      </c>
      <c r="L46" s="129">
        <v>18</v>
      </c>
      <c r="M46" s="129">
        <v>0</v>
      </c>
      <c r="N46" s="129">
        <v>14</v>
      </c>
      <c r="O46" s="129">
        <v>13</v>
      </c>
      <c r="P46" s="115">
        <f t="shared" si="11"/>
        <v>79</v>
      </c>
    </row>
    <row r="47" spans="2:16" ht="13.5">
      <c r="B47" s="376"/>
      <c r="C47" s="377" t="s">
        <v>107</v>
      </c>
      <c r="D47" s="241">
        <v>0</v>
      </c>
      <c r="E47" s="129">
        <v>0</v>
      </c>
      <c r="F47" s="129">
        <v>0</v>
      </c>
      <c r="G47" s="235">
        <v>0</v>
      </c>
      <c r="H47" s="129">
        <v>0</v>
      </c>
      <c r="I47" s="129">
        <v>0</v>
      </c>
      <c r="J47" s="129">
        <v>0</v>
      </c>
      <c r="K47" s="129">
        <v>0</v>
      </c>
      <c r="L47" s="129">
        <v>0</v>
      </c>
      <c r="M47" s="129">
        <v>0</v>
      </c>
      <c r="N47" s="129">
        <v>0</v>
      </c>
      <c r="O47" s="129">
        <v>0</v>
      </c>
      <c r="P47" s="115">
        <f t="shared" si="11"/>
        <v>0</v>
      </c>
    </row>
    <row r="48" spans="2:16" ht="14.25" thickBot="1">
      <c r="B48" s="376"/>
      <c r="C48" s="377" t="s">
        <v>108</v>
      </c>
      <c r="D48" s="241">
        <v>0</v>
      </c>
      <c r="E48" s="129">
        <v>1</v>
      </c>
      <c r="F48" s="129">
        <v>0</v>
      </c>
      <c r="G48" s="235">
        <v>0</v>
      </c>
      <c r="H48" s="129">
        <v>0</v>
      </c>
      <c r="I48" s="129">
        <v>1</v>
      </c>
      <c r="J48" s="129">
        <v>1</v>
      </c>
      <c r="K48" s="129">
        <v>0</v>
      </c>
      <c r="L48" s="129">
        <v>2</v>
      </c>
      <c r="M48" s="129">
        <v>0</v>
      </c>
      <c r="N48" s="129">
        <v>2</v>
      </c>
      <c r="O48" s="129">
        <v>2</v>
      </c>
      <c r="P48" s="115">
        <f t="shared" si="11"/>
        <v>9</v>
      </c>
    </row>
    <row r="49" spans="2:16" ht="14.25" thickTop="1">
      <c r="B49" s="379"/>
      <c r="C49" s="380" t="s">
        <v>76</v>
      </c>
      <c r="D49" s="242">
        <f>SUM(D50:D53)</f>
        <v>62</v>
      </c>
      <c r="E49" s="128">
        <f>SUM(E50:E53)</f>
        <v>22</v>
      </c>
      <c r="F49" s="128">
        <f>SUM(F50:F53)</f>
        <v>84</v>
      </c>
      <c r="G49" s="236">
        <f>SUM(G50:G53)</f>
        <v>42</v>
      </c>
      <c r="H49" s="128">
        <f aca="true" t="shared" si="14" ref="H49:O49">SUM(H50:H53)</f>
        <v>63</v>
      </c>
      <c r="I49" s="128">
        <f t="shared" si="14"/>
        <v>61</v>
      </c>
      <c r="J49" s="128">
        <f t="shared" si="14"/>
        <v>69</v>
      </c>
      <c r="K49" s="128">
        <f t="shared" si="14"/>
        <v>62</v>
      </c>
      <c r="L49" s="128">
        <f t="shared" si="14"/>
        <v>44</v>
      </c>
      <c r="M49" s="128">
        <f t="shared" si="14"/>
        <v>86</v>
      </c>
      <c r="N49" s="128">
        <f t="shared" si="14"/>
        <v>41</v>
      </c>
      <c r="O49" s="128">
        <f t="shared" si="14"/>
        <v>56</v>
      </c>
      <c r="P49" s="116">
        <f t="shared" si="11"/>
        <v>692</v>
      </c>
    </row>
    <row r="50" spans="2:16" ht="13.5">
      <c r="B50" s="376"/>
      <c r="C50" s="377" t="s">
        <v>104</v>
      </c>
      <c r="D50" s="241">
        <v>11</v>
      </c>
      <c r="E50" s="129">
        <v>15</v>
      </c>
      <c r="F50" s="129">
        <v>31</v>
      </c>
      <c r="G50" s="235">
        <v>41</v>
      </c>
      <c r="H50" s="129">
        <v>37</v>
      </c>
      <c r="I50" s="129">
        <v>40</v>
      </c>
      <c r="J50" s="129">
        <v>42</v>
      </c>
      <c r="K50" s="129">
        <v>40</v>
      </c>
      <c r="L50" s="129">
        <v>40</v>
      </c>
      <c r="M50" s="129">
        <v>36</v>
      </c>
      <c r="N50" s="129">
        <v>30</v>
      </c>
      <c r="O50" s="129">
        <v>34</v>
      </c>
      <c r="P50" s="115">
        <f t="shared" si="11"/>
        <v>397</v>
      </c>
    </row>
    <row r="51" spans="2:16" ht="13.5">
      <c r="B51" s="381" t="s">
        <v>87</v>
      </c>
      <c r="C51" s="377" t="s">
        <v>106</v>
      </c>
      <c r="D51" s="241">
        <v>42</v>
      </c>
      <c r="E51" s="129">
        <v>6</v>
      </c>
      <c r="F51" s="129">
        <v>52</v>
      </c>
      <c r="G51" s="235">
        <v>0</v>
      </c>
      <c r="H51" s="129">
        <v>20</v>
      </c>
      <c r="I51" s="129">
        <v>20</v>
      </c>
      <c r="J51" s="129">
        <v>15</v>
      </c>
      <c r="K51" s="129">
        <v>20</v>
      </c>
      <c r="L51" s="129">
        <v>2</v>
      </c>
      <c r="M51" s="129">
        <v>43</v>
      </c>
      <c r="N51" s="129">
        <v>10</v>
      </c>
      <c r="O51" s="129">
        <v>16</v>
      </c>
      <c r="P51" s="115">
        <f t="shared" si="11"/>
        <v>246</v>
      </c>
    </row>
    <row r="52" spans="2:16" ht="13.5">
      <c r="B52" s="376"/>
      <c r="C52" s="377" t="s">
        <v>107</v>
      </c>
      <c r="D52" s="241">
        <v>0</v>
      </c>
      <c r="E52" s="129">
        <v>1</v>
      </c>
      <c r="F52" s="129">
        <v>0</v>
      </c>
      <c r="G52" s="235">
        <v>0</v>
      </c>
      <c r="H52" s="129">
        <v>1</v>
      </c>
      <c r="I52" s="129">
        <v>0</v>
      </c>
      <c r="J52" s="129">
        <v>3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P52" s="115">
        <f t="shared" si="11"/>
        <v>5</v>
      </c>
    </row>
    <row r="53" spans="2:16" ht="14.25" thickBot="1">
      <c r="B53" s="376"/>
      <c r="C53" s="377" t="s">
        <v>108</v>
      </c>
      <c r="D53" s="241">
        <v>9</v>
      </c>
      <c r="E53" s="129">
        <v>0</v>
      </c>
      <c r="F53" s="129">
        <v>1</v>
      </c>
      <c r="G53" s="235">
        <v>1</v>
      </c>
      <c r="H53" s="129">
        <v>5</v>
      </c>
      <c r="I53" s="129">
        <v>1</v>
      </c>
      <c r="J53" s="129">
        <v>9</v>
      </c>
      <c r="K53" s="129">
        <v>2</v>
      </c>
      <c r="L53" s="129">
        <v>2</v>
      </c>
      <c r="M53" s="129">
        <v>7</v>
      </c>
      <c r="N53" s="129">
        <v>1</v>
      </c>
      <c r="O53" s="129">
        <v>6</v>
      </c>
      <c r="P53" s="115">
        <f t="shared" si="11"/>
        <v>44</v>
      </c>
    </row>
    <row r="54" spans="2:16" ht="14.25" thickTop="1">
      <c r="B54" s="379"/>
      <c r="C54" s="380" t="s">
        <v>76</v>
      </c>
      <c r="D54" s="242">
        <f>SUM(D55:D58)</f>
        <v>20</v>
      </c>
      <c r="E54" s="128">
        <f>SUM(E55:E58)</f>
        <v>13</v>
      </c>
      <c r="F54" s="128">
        <f>SUM(F55:F58)</f>
        <v>31</v>
      </c>
      <c r="G54" s="236">
        <f>SUM(G55:G58)</f>
        <v>18</v>
      </c>
      <c r="H54" s="128">
        <f aca="true" t="shared" si="15" ref="H54:O54">SUM(H55:H58)</f>
        <v>21</v>
      </c>
      <c r="I54" s="128">
        <f t="shared" si="15"/>
        <v>19</v>
      </c>
      <c r="J54" s="128">
        <f t="shared" si="15"/>
        <v>23</v>
      </c>
      <c r="K54" s="128">
        <f t="shared" si="15"/>
        <v>28</v>
      </c>
      <c r="L54" s="128">
        <f t="shared" si="15"/>
        <v>15</v>
      </c>
      <c r="M54" s="128">
        <f t="shared" si="15"/>
        <v>23</v>
      </c>
      <c r="N54" s="128">
        <f t="shared" si="15"/>
        <v>12</v>
      </c>
      <c r="O54" s="128">
        <f t="shared" si="15"/>
        <v>39</v>
      </c>
      <c r="P54" s="116">
        <f t="shared" si="11"/>
        <v>262</v>
      </c>
    </row>
    <row r="55" spans="2:16" ht="13.5">
      <c r="B55" s="376"/>
      <c r="C55" s="377" t="s">
        <v>104</v>
      </c>
      <c r="D55" s="241">
        <v>16</v>
      </c>
      <c r="E55" s="129">
        <v>12</v>
      </c>
      <c r="F55" s="129">
        <v>22</v>
      </c>
      <c r="G55" s="235">
        <v>17</v>
      </c>
      <c r="H55" s="129">
        <v>8</v>
      </c>
      <c r="I55" s="129">
        <v>19</v>
      </c>
      <c r="J55" s="129">
        <v>20</v>
      </c>
      <c r="K55" s="129">
        <v>20</v>
      </c>
      <c r="L55" s="129">
        <v>15</v>
      </c>
      <c r="M55" s="129">
        <v>21</v>
      </c>
      <c r="N55" s="129">
        <v>10</v>
      </c>
      <c r="O55" s="129">
        <v>28</v>
      </c>
      <c r="P55" s="115">
        <f t="shared" si="11"/>
        <v>208</v>
      </c>
    </row>
    <row r="56" spans="2:16" ht="13.5">
      <c r="B56" s="381" t="s">
        <v>88</v>
      </c>
      <c r="C56" s="377" t="s">
        <v>106</v>
      </c>
      <c r="D56" s="241">
        <v>4</v>
      </c>
      <c r="E56" s="129">
        <v>0</v>
      </c>
      <c r="F56" s="129">
        <v>6</v>
      </c>
      <c r="G56" s="235">
        <v>0</v>
      </c>
      <c r="H56" s="129">
        <v>12</v>
      </c>
      <c r="I56" s="129">
        <v>0</v>
      </c>
      <c r="J56" s="129">
        <v>2</v>
      </c>
      <c r="K56" s="129">
        <v>8</v>
      </c>
      <c r="L56" s="129">
        <v>0</v>
      </c>
      <c r="M56" s="129">
        <v>2</v>
      </c>
      <c r="N56" s="129">
        <v>2</v>
      </c>
      <c r="O56" s="129">
        <v>10</v>
      </c>
      <c r="P56" s="115">
        <f t="shared" si="11"/>
        <v>46</v>
      </c>
    </row>
    <row r="57" spans="2:16" ht="13.5">
      <c r="B57" s="376"/>
      <c r="C57" s="377" t="s">
        <v>107</v>
      </c>
      <c r="D57" s="241">
        <v>0</v>
      </c>
      <c r="E57" s="129">
        <v>0</v>
      </c>
      <c r="F57" s="129">
        <v>0</v>
      </c>
      <c r="G57" s="235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15">
        <f t="shared" si="11"/>
        <v>0</v>
      </c>
    </row>
    <row r="58" spans="2:16" ht="14.25" thickBot="1">
      <c r="B58" s="376"/>
      <c r="C58" s="377" t="s">
        <v>108</v>
      </c>
      <c r="D58" s="241">
        <v>0</v>
      </c>
      <c r="E58" s="129">
        <v>1</v>
      </c>
      <c r="F58" s="129">
        <v>3</v>
      </c>
      <c r="G58" s="235">
        <v>1</v>
      </c>
      <c r="H58" s="129">
        <v>1</v>
      </c>
      <c r="I58" s="129">
        <v>0</v>
      </c>
      <c r="J58" s="129">
        <v>1</v>
      </c>
      <c r="K58" s="129">
        <v>0</v>
      </c>
      <c r="L58" s="129">
        <v>0</v>
      </c>
      <c r="M58" s="129">
        <v>0</v>
      </c>
      <c r="N58" s="129">
        <v>0</v>
      </c>
      <c r="O58" s="129">
        <v>1</v>
      </c>
      <c r="P58" s="115">
        <f t="shared" si="11"/>
        <v>8</v>
      </c>
    </row>
    <row r="59" spans="2:16" ht="14.25" thickTop="1">
      <c r="B59" s="379"/>
      <c r="C59" s="380" t="s">
        <v>76</v>
      </c>
      <c r="D59" s="242">
        <f>SUM(D60:D63)</f>
        <v>14</v>
      </c>
      <c r="E59" s="128">
        <f>SUM(E60:E63)</f>
        <v>21</v>
      </c>
      <c r="F59" s="128">
        <f>SUM(F60:F63)</f>
        <v>30</v>
      </c>
      <c r="G59" s="236">
        <f>SUM(G60:G63)</f>
        <v>21</v>
      </c>
      <c r="H59" s="128">
        <f aca="true" t="shared" si="16" ref="H59:O59">SUM(H60:H63)</f>
        <v>45</v>
      </c>
      <c r="I59" s="128">
        <f t="shared" si="16"/>
        <v>70</v>
      </c>
      <c r="J59" s="128">
        <f t="shared" si="16"/>
        <v>29</v>
      </c>
      <c r="K59" s="128">
        <f t="shared" si="16"/>
        <v>59</v>
      </c>
      <c r="L59" s="128">
        <f t="shared" si="16"/>
        <v>53</v>
      </c>
      <c r="M59" s="128">
        <f t="shared" si="16"/>
        <v>28</v>
      </c>
      <c r="N59" s="128">
        <f t="shared" si="16"/>
        <v>26</v>
      </c>
      <c r="O59" s="128">
        <f t="shared" si="16"/>
        <v>58</v>
      </c>
      <c r="P59" s="116">
        <f t="shared" si="11"/>
        <v>454</v>
      </c>
    </row>
    <row r="60" spans="2:16" ht="13.5">
      <c r="B60" s="376"/>
      <c r="C60" s="377" t="s">
        <v>104</v>
      </c>
      <c r="D60" s="241">
        <v>14</v>
      </c>
      <c r="E60" s="129">
        <v>21</v>
      </c>
      <c r="F60" s="129">
        <v>17</v>
      </c>
      <c r="G60" s="235">
        <v>14</v>
      </c>
      <c r="H60" s="129">
        <v>24</v>
      </c>
      <c r="I60" s="129">
        <v>26</v>
      </c>
      <c r="J60" s="129">
        <v>23</v>
      </c>
      <c r="K60" s="129">
        <v>30</v>
      </c>
      <c r="L60" s="129">
        <v>35</v>
      </c>
      <c r="M60" s="129">
        <v>24</v>
      </c>
      <c r="N60" s="129">
        <v>23</v>
      </c>
      <c r="O60" s="129">
        <v>18</v>
      </c>
      <c r="P60" s="115">
        <f t="shared" si="11"/>
        <v>269</v>
      </c>
    </row>
    <row r="61" spans="2:16" ht="13.5">
      <c r="B61" s="381" t="s">
        <v>89</v>
      </c>
      <c r="C61" s="377" t="s">
        <v>106</v>
      </c>
      <c r="D61" s="241">
        <v>0</v>
      </c>
      <c r="E61" s="129">
        <v>0</v>
      </c>
      <c r="F61" s="129">
        <v>10</v>
      </c>
      <c r="G61" s="235">
        <v>0</v>
      </c>
      <c r="H61" s="129">
        <v>20</v>
      </c>
      <c r="I61" s="129">
        <v>38</v>
      </c>
      <c r="J61" s="129">
        <v>0</v>
      </c>
      <c r="K61" s="129">
        <v>20</v>
      </c>
      <c r="L61" s="129">
        <v>4</v>
      </c>
      <c r="M61" s="129">
        <v>0</v>
      </c>
      <c r="N61" s="129">
        <v>0</v>
      </c>
      <c r="O61" s="129">
        <v>20</v>
      </c>
      <c r="P61" s="115">
        <f t="shared" si="11"/>
        <v>112</v>
      </c>
    </row>
    <row r="62" spans="2:16" ht="13.5">
      <c r="B62" s="376"/>
      <c r="C62" s="377" t="s">
        <v>107</v>
      </c>
      <c r="D62" s="241">
        <v>0</v>
      </c>
      <c r="E62" s="129">
        <v>0</v>
      </c>
      <c r="F62" s="129">
        <v>0</v>
      </c>
      <c r="G62" s="235">
        <v>0</v>
      </c>
      <c r="H62" s="129">
        <v>0</v>
      </c>
      <c r="I62" s="129">
        <v>0</v>
      </c>
      <c r="J62" s="129">
        <v>0</v>
      </c>
      <c r="K62" s="129">
        <v>1</v>
      </c>
      <c r="L62" s="129">
        <v>0</v>
      </c>
      <c r="M62" s="129">
        <v>0</v>
      </c>
      <c r="N62" s="129">
        <v>0</v>
      </c>
      <c r="O62" s="129">
        <v>0</v>
      </c>
      <c r="P62" s="115">
        <f t="shared" si="11"/>
        <v>1</v>
      </c>
    </row>
    <row r="63" spans="2:16" ht="14.25" thickBot="1">
      <c r="B63" s="376"/>
      <c r="C63" s="377" t="s">
        <v>108</v>
      </c>
      <c r="D63" s="241">
        <v>0</v>
      </c>
      <c r="E63" s="129">
        <v>0</v>
      </c>
      <c r="F63" s="129">
        <v>3</v>
      </c>
      <c r="G63" s="235">
        <v>7</v>
      </c>
      <c r="H63" s="129">
        <v>1</v>
      </c>
      <c r="I63" s="129">
        <v>6</v>
      </c>
      <c r="J63" s="129">
        <v>6</v>
      </c>
      <c r="K63" s="129">
        <v>8</v>
      </c>
      <c r="L63" s="129">
        <v>14</v>
      </c>
      <c r="M63" s="129">
        <v>4</v>
      </c>
      <c r="N63" s="129">
        <v>3</v>
      </c>
      <c r="O63" s="129">
        <v>20</v>
      </c>
      <c r="P63" s="115">
        <f t="shared" si="11"/>
        <v>72</v>
      </c>
    </row>
    <row r="64" spans="2:16" ht="14.25" thickTop="1">
      <c r="B64" s="379"/>
      <c r="C64" s="380" t="s">
        <v>76</v>
      </c>
      <c r="D64" s="242">
        <f>SUM(D65:D68)</f>
        <v>9</v>
      </c>
      <c r="E64" s="128">
        <f>SUM(E65:E68)</f>
        <v>12</v>
      </c>
      <c r="F64" s="128">
        <f>SUM(F65:F68)</f>
        <v>12</v>
      </c>
      <c r="G64" s="236">
        <f>SUM(G65:G68)</f>
        <v>20</v>
      </c>
      <c r="H64" s="128">
        <f aca="true" t="shared" si="17" ref="H64:O64">SUM(H65:H68)</f>
        <v>19</v>
      </c>
      <c r="I64" s="128">
        <f t="shared" si="17"/>
        <v>28</v>
      </c>
      <c r="J64" s="128">
        <f t="shared" si="17"/>
        <v>24</v>
      </c>
      <c r="K64" s="128">
        <f t="shared" si="17"/>
        <v>30</v>
      </c>
      <c r="L64" s="128">
        <f t="shared" si="17"/>
        <v>20</v>
      </c>
      <c r="M64" s="128">
        <f t="shared" si="17"/>
        <v>8</v>
      </c>
      <c r="N64" s="128">
        <f t="shared" si="17"/>
        <v>15</v>
      </c>
      <c r="O64" s="128">
        <f t="shared" si="17"/>
        <v>15</v>
      </c>
      <c r="P64" s="116">
        <f t="shared" si="11"/>
        <v>212</v>
      </c>
    </row>
    <row r="65" spans="2:16" ht="13.5">
      <c r="B65" s="376"/>
      <c r="C65" s="377" t="s">
        <v>104</v>
      </c>
      <c r="D65" s="241">
        <v>4</v>
      </c>
      <c r="E65" s="129">
        <v>11</v>
      </c>
      <c r="F65" s="129">
        <v>11</v>
      </c>
      <c r="G65" s="235">
        <v>20</v>
      </c>
      <c r="H65" s="129">
        <v>19</v>
      </c>
      <c r="I65" s="129">
        <v>12</v>
      </c>
      <c r="J65" s="129">
        <v>24</v>
      </c>
      <c r="K65" s="129">
        <v>19</v>
      </c>
      <c r="L65" s="129">
        <v>18</v>
      </c>
      <c r="M65" s="129">
        <v>8</v>
      </c>
      <c r="N65" s="129">
        <v>14</v>
      </c>
      <c r="O65" s="129">
        <v>11</v>
      </c>
      <c r="P65" s="115">
        <f t="shared" si="11"/>
        <v>171</v>
      </c>
    </row>
    <row r="66" spans="2:16" ht="13.5">
      <c r="B66" s="381" t="s">
        <v>90</v>
      </c>
      <c r="C66" s="377" t="s">
        <v>106</v>
      </c>
      <c r="D66" s="241">
        <v>5</v>
      </c>
      <c r="E66" s="129">
        <v>0</v>
      </c>
      <c r="F66" s="129">
        <v>0</v>
      </c>
      <c r="G66" s="235">
        <v>0</v>
      </c>
      <c r="H66" s="129">
        <v>0</v>
      </c>
      <c r="I66" s="129">
        <v>15</v>
      </c>
      <c r="J66" s="129">
        <v>0</v>
      </c>
      <c r="K66" s="129">
        <v>10</v>
      </c>
      <c r="L66" s="129">
        <v>0</v>
      </c>
      <c r="M66" s="129">
        <v>0</v>
      </c>
      <c r="N66" s="129">
        <v>0</v>
      </c>
      <c r="O66" s="129">
        <v>4</v>
      </c>
      <c r="P66" s="115">
        <f t="shared" si="11"/>
        <v>34</v>
      </c>
    </row>
    <row r="67" spans="2:16" ht="13.5">
      <c r="B67" s="376"/>
      <c r="C67" s="377" t="s">
        <v>107</v>
      </c>
      <c r="D67" s="241">
        <v>0</v>
      </c>
      <c r="E67" s="129">
        <v>0</v>
      </c>
      <c r="F67" s="129">
        <v>0</v>
      </c>
      <c r="G67" s="235">
        <v>0</v>
      </c>
      <c r="H67" s="129">
        <v>0</v>
      </c>
      <c r="I67" s="129">
        <v>0</v>
      </c>
      <c r="J67" s="129">
        <v>0</v>
      </c>
      <c r="K67" s="129">
        <v>0</v>
      </c>
      <c r="L67" s="129">
        <v>0</v>
      </c>
      <c r="M67" s="129">
        <v>0</v>
      </c>
      <c r="N67" s="129">
        <v>0</v>
      </c>
      <c r="O67" s="129">
        <v>0</v>
      </c>
      <c r="P67" s="115">
        <f t="shared" si="11"/>
        <v>0</v>
      </c>
    </row>
    <row r="68" spans="2:16" ht="14.25" thickBot="1">
      <c r="B68" s="376"/>
      <c r="C68" s="377" t="s">
        <v>108</v>
      </c>
      <c r="D68" s="241">
        <v>0</v>
      </c>
      <c r="E68" s="129">
        <v>1</v>
      </c>
      <c r="F68" s="129">
        <v>1</v>
      </c>
      <c r="G68" s="235">
        <v>0</v>
      </c>
      <c r="H68" s="129">
        <v>0</v>
      </c>
      <c r="I68" s="129">
        <v>1</v>
      </c>
      <c r="J68" s="129">
        <v>0</v>
      </c>
      <c r="K68" s="129">
        <v>1</v>
      </c>
      <c r="L68" s="129">
        <v>2</v>
      </c>
      <c r="M68" s="129">
        <v>0</v>
      </c>
      <c r="N68" s="129">
        <v>1</v>
      </c>
      <c r="O68" s="129">
        <v>0</v>
      </c>
      <c r="P68" s="115">
        <f aca="true" t="shared" si="18" ref="P68:P73">SUM(D68:O68)</f>
        <v>7</v>
      </c>
    </row>
    <row r="69" spans="2:16" ht="14.25" thickTop="1">
      <c r="B69" s="379"/>
      <c r="C69" s="380" t="s">
        <v>76</v>
      </c>
      <c r="D69" s="242">
        <f>SUM(D70:D73)</f>
        <v>18</v>
      </c>
      <c r="E69" s="128">
        <f>SUM(E70:E73)</f>
        <v>17</v>
      </c>
      <c r="F69" s="128">
        <f>SUM(F70:F73)</f>
        <v>22</v>
      </c>
      <c r="G69" s="236">
        <f>SUM(G70:G73)</f>
        <v>31</v>
      </c>
      <c r="H69" s="128">
        <f aca="true" t="shared" si="19" ref="H69:O69">SUM(H70:H73)</f>
        <v>21</v>
      </c>
      <c r="I69" s="128">
        <f t="shared" si="19"/>
        <v>28</v>
      </c>
      <c r="J69" s="128">
        <f t="shared" si="19"/>
        <v>34</v>
      </c>
      <c r="K69" s="128">
        <f t="shared" si="19"/>
        <v>32</v>
      </c>
      <c r="L69" s="128">
        <f t="shared" si="19"/>
        <v>12</v>
      </c>
      <c r="M69" s="128">
        <f t="shared" si="19"/>
        <v>37</v>
      </c>
      <c r="N69" s="128">
        <f t="shared" si="19"/>
        <v>21</v>
      </c>
      <c r="O69" s="128">
        <f t="shared" si="19"/>
        <v>14</v>
      </c>
      <c r="P69" s="116">
        <f t="shared" si="18"/>
        <v>287</v>
      </c>
    </row>
    <row r="70" spans="2:16" ht="13.5">
      <c r="B70" s="376"/>
      <c r="C70" s="377" t="s">
        <v>104</v>
      </c>
      <c r="D70" s="241">
        <v>10</v>
      </c>
      <c r="E70" s="129">
        <v>14</v>
      </c>
      <c r="F70" s="129">
        <v>22</v>
      </c>
      <c r="G70" s="235">
        <v>25</v>
      </c>
      <c r="H70" s="129">
        <v>18</v>
      </c>
      <c r="I70" s="129">
        <v>16</v>
      </c>
      <c r="J70" s="129">
        <v>22</v>
      </c>
      <c r="K70" s="129">
        <v>29</v>
      </c>
      <c r="L70" s="129">
        <v>11</v>
      </c>
      <c r="M70" s="129">
        <v>17</v>
      </c>
      <c r="N70" s="129">
        <v>19</v>
      </c>
      <c r="O70" s="129">
        <v>13</v>
      </c>
      <c r="P70" s="115">
        <f t="shared" si="18"/>
        <v>216</v>
      </c>
    </row>
    <row r="71" spans="2:16" ht="13.5">
      <c r="B71" s="381" t="s">
        <v>91</v>
      </c>
      <c r="C71" s="377" t="s">
        <v>106</v>
      </c>
      <c r="D71" s="241">
        <v>2</v>
      </c>
      <c r="E71" s="129">
        <v>0</v>
      </c>
      <c r="F71" s="129">
        <v>0</v>
      </c>
      <c r="G71" s="235">
        <v>0</v>
      </c>
      <c r="H71" s="129">
        <v>0</v>
      </c>
      <c r="I71" s="129">
        <v>0</v>
      </c>
      <c r="J71" s="129">
        <v>12</v>
      </c>
      <c r="K71" s="129">
        <v>1</v>
      </c>
      <c r="L71" s="129">
        <v>0</v>
      </c>
      <c r="M71" s="129">
        <v>20</v>
      </c>
      <c r="N71" s="129">
        <v>0</v>
      </c>
      <c r="O71" s="129">
        <v>0</v>
      </c>
      <c r="P71" s="115">
        <f t="shared" si="18"/>
        <v>35</v>
      </c>
    </row>
    <row r="72" spans="2:16" ht="13.5">
      <c r="B72" s="376"/>
      <c r="C72" s="377" t="s">
        <v>107</v>
      </c>
      <c r="D72" s="241">
        <v>0</v>
      </c>
      <c r="E72" s="129">
        <v>0</v>
      </c>
      <c r="F72" s="129">
        <v>0</v>
      </c>
      <c r="G72" s="235">
        <v>0</v>
      </c>
      <c r="H72" s="129">
        <v>0</v>
      </c>
      <c r="I72" s="129">
        <v>0</v>
      </c>
      <c r="J72" s="129">
        <v>0</v>
      </c>
      <c r="K72" s="129">
        <v>0</v>
      </c>
      <c r="L72" s="129">
        <v>0</v>
      </c>
      <c r="M72" s="129">
        <v>0</v>
      </c>
      <c r="N72" s="129">
        <v>0</v>
      </c>
      <c r="O72" s="129">
        <v>0</v>
      </c>
      <c r="P72" s="115">
        <f t="shared" si="18"/>
        <v>0</v>
      </c>
    </row>
    <row r="73" spans="2:16" ht="14.25" thickBot="1">
      <c r="B73" s="382"/>
      <c r="C73" s="383" t="s">
        <v>108</v>
      </c>
      <c r="D73" s="243">
        <v>6</v>
      </c>
      <c r="E73" s="131">
        <v>3</v>
      </c>
      <c r="F73" s="131">
        <v>0</v>
      </c>
      <c r="G73" s="239">
        <v>6</v>
      </c>
      <c r="H73" s="131">
        <v>3</v>
      </c>
      <c r="I73" s="131">
        <v>12</v>
      </c>
      <c r="J73" s="131">
        <v>0</v>
      </c>
      <c r="K73" s="131">
        <v>2</v>
      </c>
      <c r="L73" s="131">
        <v>1</v>
      </c>
      <c r="M73" s="131">
        <v>0</v>
      </c>
      <c r="N73" s="131">
        <v>2</v>
      </c>
      <c r="O73" s="131">
        <v>1</v>
      </c>
      <c r="P73" s="117">
        <f t="shared" si="18"/>
        <v>36</v>
      </c>
    </row>
    <row r="74" ht="14.25" customHeight="1" thickTop="1"/>
  </sheetData>
  <mergeCells count="1">
    <mergeCell ref="B1:P1"/>
  </mergeCells>
  <printOptions/>
  <pageMargins left="0.55" right="0.1968503937007874" top="0.5511811023622047" bottom="0.3149606299212598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82"/>
  <sheetViews>
    <sheetView view="pageBreakPreview" zoomScaleSheetLayoutView="100" workbookViewId="0" topLeftCell="A1">
      <pane xSplit="3" ySplit="3" topLeftCell="Q58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AD4" sqref="AD4"/>
    </sheetView>
  </sheetViews>
  <sheetFormatPr defaultColWidth="11.25390625" defaultRowHeight="14.25" customHeight="1"/>
  <cols>
    <col min="1" max="1" width="2.00390625" style="0" customWidth="1"/>
    <col min="2" max="3" width="8.625" style="0" customWidth="1"/>
    <col min="4" max="15" width="6.625" style="48" customWidth="1"/>
    <col min="16" max="22" width="6.875" style="48" customWidth="1"/>
    <col min="23" max="29" width="6.875" style="0" customWidth="1"/>
    <col min="30" max="30" width="6.25390625" style="0" customWidth="1"/>
    <col min="31" max="31" width="2.75390625" style="0" customWidth="1"/>
  </cols>
  <sheetData>
    <row r="1" spans="3:30" ht="18" thickBot="1">
      <c r="C1" s="91"/>
      <c r="F1" s="92" t="s">
        <v>191</v>
      </c>
      <c r="N1" s="49" t="s">
        <v>56</v>
      </c>
      <c r="AA1" s="654" t="s">
        <v>154</v>
      </c>
      <c r="AB1" s="654"/>
      <c r="AC1" s="654"/>
      <c r="AD1" s="654"/>
    </row>
    <row r="2" spans="2:30" ht="14.25" thickTop="1">
      <c r="B2" s="652" t="s">
        <v>131</v>
      </c>
      <c r="C2" s="653"/>
      <c r="D2" s="397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456"/>
      <c r="R2" s="457"/>
      <c r="S2" s="457"/>
      <c r="T2" s="457"/>
      <c r="U2" s="457"/>
      <c r="V2" s="457"/>
      <c r="W2" s="458"/>
      <c r="X2" s="459"/>
      <c r="Y2" s="460"/>
      <c r="Z2" s="458"/>
      <c r="AA2" s="458"/>
      <c r="AB2" s="458"/>
      <c r="AC2" s="461"/>
      <c r="AD2" s="462"/>
    </row>
    <row r="3" spans="2:30" ht="14.25" thickBot="1">
      <c r="B3" s="386"/>
      <c r="C3" s="387"/>
      <c r="D3" s="399" t="s">
        <v>57</v>
      </c>
      <c r="E3" s="545" t="s">
        <v>58</v>
      </c>
      <c r="F3" s="544" t="s">
        <v>59</v>
      </c>
      <c r="G3" s="544" t="s">
        <v>60</v>
      </c>
      <c r="H3" s="400" t="s">
        <v>61</v>
      </c>
      <c r="I3" s="400" t="s">
        <v>62</v>
      </c>
      <c r="J3" s="400" t="s">
        <v>63</v>
      </c>
      <c r="K3" s="400" t="s">
        <v>64</v>
      </c>
      <c r="L3" s="400" t="s">
        <v>65</v>
      </c>
      <c r="M3" s="400" t="s">
        <v>66</v>
      </c>
      <c r="N3" s="400" t="s">
        <v>67</v>
      </c>
      <c r="O3" s="400" t="s">
        <v>68</v>
      </c>
      <c r="P3" s="400" t="s">
        <v>15</v>
      </c>
      <c r="Q3" s="463" t="s">
        <v>69</v>
      </c>
      <c r="R3" s="464" t="s">
        <v>70</v>
      </c>
      <c r="S3" s="464" t="s">
        <v>71</v>
      </c>
      <c r="T3" s="464" t="s">
        <v>72</v>
      </c>
      <c r="U3" s="464" t="s">
        <v>73</v>
      </c>
      <c r="V3" s="464" t="s">
        <v>74</v>
      </c>
      <c r="W3" s="464" t="s">
        <v>135</v>
      </c>
      <c r="X3" s="465" t="s">
        <v>134</v>
      </c>
      <c r="Y3" s="466" t="s">
        <v>136</v>
      </c>
      <c r="Z3" s="464" t="s">
        <v>144</v>
      </c>
      <c r="AA3" s="464" t="s">
        <v>147</v>
      </c>
      <c r="AB3" s="502" t="s">
        <v>159</v>
      </c>
      <c r="AC3" s="467" t="s">
        <v>192</v>
      </c>
      <c r="AD3" s="468" t="s">
        <v>75</v>
      </c>
    </row>
    <row r="4" spans="2:30" ht="14.25" thickTop="1">
      <c r="B4" s="388"/>
      <c r="C4" s="389" t="s">
        <v>76</v>
      </c>
      <c r="D4" s="169">
        <f>D5+D6</f>
        <v>1112</v>
      </c>
      <c r="E4" s="546">
        <f>E5+E6</f>
        <v>974</v>
      </c>
      <c r="F4" s="543">
        <f>F5+F6</f>
        <v>1651</v>
      </c>
      <c r="G4" s="543">
        <f aca="true" t="shared" si="0" ref="G4:O4">G5+G6</f>
        <v>1425</v>
      </c>
      <c r="H4" s="229">
        <f t="shared" si="0"/>
        <v>1312</v>
      </c>
      <c r="I4" s="229">
        <f t="shared" si="0"/>
        <v>1700</v>
      </c>
      <c r="J4" s="229">
        <f t="shared" si="0"/>
        <v>1519</v>
      </c>
      <c r="K4" s="229">
        <f t="shared" si="0"/>
        <v>1580</v>
      </c>
      <c r="L4" s="229">
        <f t="shared" si="0"/>
        <v>1597</v>
      </c>
      <c r="M4" s="229">
        <f t="shared" si="0"/>
        <v>1635</v>
      </c>
      <c r="N4" s="229">
        <f t="shared" si="0"/>
        <v>1375</v>
      </c>
      <c r="O4" s="230">
        <f t="shared" si="0"/>
        <v>1867</v>
      </c>
      <c r="P4" s="50">
        <f aca="true" t="shared" si="1" ref="P4:P35">SUM(D4:O4)</f>
        <v>17747</v>
      </c>
      <c r="Q4" s="51">
        <f>Q7+Q10</f>
        <v>28800</v>
      </c>
      <c r="R4" s="50">
        <f>R7+R10</f>
        <v>23651</v>
      </c>
      <c r="S4" s="50">
        <f>S7+S10</f>
        <v>23034</v>
      </c>
      <c r="T4" s="50">
        <f>T7+T10</f>
        <v>22636</v>
      </c>
      <c r="U4" s="50">
        <f>U7+U10</f>
        <v>22251</v>
      </c>
      <c r="V4" s="50">
        <v>26184</v>
      </c>
      <c r="W4" s="50">
        <f>W7+W10</f>
        <v>23011</v>
      </c>
      <c r="X4" s="151">
        <f>X7+X10</f>
        <v>19367</v>
      </c>
      <c r="Y4" s="152">
        <f>Y7+Y10</f>
        <v>19291</v>
      </c>
      <c r="Z4" s="50">
        <f>Z7+Z10</f>
        <v>18057</v>
      </c>
      <c r="AA4" s="50">
        <f>AA7+AA10</f>
        <v>16966</v>
      </c>
      <c r="AB4" s="50">
        <v>16733</v>
      </c>
      <c r="AC4" s="159">
        <v>17179</v>
      </c>
      <c r="AD4" s="630">
        <f aca="true" t="shared" si="2" ref="AD4:AD35">(P4-AC4)/AC4</f>
        <v>0.03306362419232784</v>
      </c>
    </row>
    <row r="5" spans="2:30" ht="13.5">
      <c r="B5" s="311" t="s">
        <v>77</v>
      </c>
      <c r="C5" s="390" t="s">
        <v>78</v>
      </c>
      <c r="D5" s="170">
        <f aca="true" t="shared" si="3" ref="D5:F6">D8+D11</f>
        <v>704</v>
      </c>
      <c r="E5" s="170">
        <f t="shared" si="3"/>
        <v>763</v>
      </c>
      <c r="F5" s="170">
        <f t="shared" si="3"/>
        <v>1164</v>
      </c>
      <c r="G5" s="541">
        <f aca="true" t="shared" si="4" ref="G5:O6">G8+G11</f>
        <v>1076</v>
      </c>
      <c r="H5" s="542">
        <f t="shared" si="4"/>
        <v>1072</v>
      </c>
      <c r="I5" s="542">
        <f t="shared" si="4"/>
        <v>1269</v>
      </c>
      <c r="J5" s="542">
        <f t="shared" si="4"/>
        <v>1157</v>
      </c>
      <c r="K5" s="542">
        <f t="shared" si="4"/>
        <v>1125</v>
      </c>
      <c r="L5" s="542">
        <f t="shared" si="4"/>
        <v>1059</v>
      </c>
      <c r="M5" s="542">
        <f t="shared" si="4"/>
        <v>1024</v>
      </c>
      <c r="N5" s="542">
        <f t="shared" si="4"/>
        <v>958</v>
      </c>
      <c r="O5" s="541">
        <f t="shared" si="4"/>
        <v>1170</v>
      </c>
      <c r="P5" s="13">
        <f t="shared" si="1"/>
        <v>12541</v>
      </c>
      <c r="Q5" s="11"/>
      <c r="R5" s="13"/>
      <c r="S5" s="13"/>
      <c r="T5" s="13"/>
      <c r="U5" s="13"/>
      <c r="V5" s="13"/>
      <c r="W5" s="13"/>
      <c r="X5" s="73">
        <v>12664</v>
      </c>
      <c r="Y5" s="118">
        <v>13734</v>
      </c>
      <c r="Z5" s="144">
        <v>13217</v>
      </c>
      <c r="AA5" s="144">
        <v>11353</v>
      </c>
      <c r="AB5" s="144">
        <v>10796</v>
      </c>
      <c r="AC5" s="125">
        <v>12418</v>
      </c>
      <c r="AD5" s="405">
        <f t="shared" si="2"/>
        <v>0.009904976646803027</v>
      </c>
    </row>
    <row r="6" spans="2:30" ht="14.25" thickBot="1">
      <c r="B6" s="386"/>
      <c r="C6" s="390" t="s">
        <v>34</v>
      </c>
      <c r="D6" s="170">
        <f t="shared" si="3"/>
        <v>408</v>
      </c>
      <c r="E6" s="170">
        <f t="shared" si="3"/>
        <v>211</v>
      </c>
      <c r="F6" s="170">
        <f t="shared" si="3"/>
        <v>487</v>
      </c>
      <c r="G6" s="231">
        <f t="shared" si="4"/>
        <v>349</v>
      </c>
      <c r="H6" s="170">
        <f t="shared" si="4"/>
        <v>240</v>
      </c>
      <c r="I6" s="170">
        <f t="shared" si="4"/>
        <v>431</v>
      </c>
      <c r="J6" s="170">
        <f t="shared" si="4"/>
        <v>362</v>
      </c>
      <c r="K6" s="170">
        <f t="shared" si="4"/>
        <v>455</v>
      </c>
      <c r="L6" s="170">
        <f t="shared" si="4"/>
        <v>538</v>
      </c>
      <c r="M6" s="170">
        <f t="shared" si="4"/>
        <v>611</v>
      </c>
      <c r="N6" s="170">
        <f t="shared" si="4"/>
        <v>417</v>
      </c>
      <c r="O6" s="170">
        <f t="shared" si="4"/>
        <v>697</v>
      </c>
      <c r="P6" s="13">
        <f>SUM(D6:O6)</f>
        <v>5206</v>
      </c>
      <c r="Q6" s="11"/>
      <c r="R6" s="13"/>
      <c r="S6" s="13"/>
      <c r="T6" s="13"/>
      <c r="U6" s="13"/>
      <c r="V6" s="13"/>
      <c r="W6" s="13"/>
      <c r="X6" s="74">
        <v>6703</v>
      </c>
      <c r="Y6" s="119">
        <v>5557</v>
      </c>
      <c r="Z6" s="145">
        <v>4840</v>
      </c>
      <c r="AA6" s="88">
        <v>5613</v>
      </c>
      <c r="AB6" s="88">
        <v>5937</v>
      </c>
      <c r="AC6" s="124">
        <v>4761</v>
      </c>
      <c r="AD6" s="406">
        <f t="shared" si="2"/>
        <v>0.0934677588741861</v>
      </c>
    </row>
    <row r="7" spans="2:30" ht="14.25" thickTop="1">
      <c r="B7" s="391"/>
      <c r="C7" s="392" t="s">
        <v>76</v>
      </c>
      <c r="D7" s="171">
        <f aca="true" t="shared" si="5" ref="D7:F9">D13+D16+D19+D22+D25+D28+D31+D34+D37+D40+D43</f>
        <v>784</v>
      </c>
      <c r="E7" s="171">
        <f t="shared" si="5"/>
        <v>697</v>
      </c>
      <c r="F7" s="171">
        <f t="shared" si="5"/>
        <v>1166</v>
      </c>
      <c r="G7" s="232">
        <f aca="true" t="shared" si="6" ref="G7:O9">G13+G16+G19+G22+G25+G28+G31+G34+G37+G40+G43</f>
        <v>885</v>
      </c>
      <c r="H7" s="171">
        <f t="shared" si="6"/>
        <v>882</v>
      </c>
      <c r="I7" s="171">
        <f t="shared" si="6"/>
        <v>1113</v>
      </c>
      <c r="J7" s="171">
        <f t="shared" si="6"/>
        <v>1011</v>
      </c>
      <c r="K7" s="171">
        <f t="shared" si="6"/>
        <v>1143</v>
      </c>
      <c r="L7" s="171">
        <f t="shared" si="6"/>
        <v>1066</v>
      </c>
      <c r="M7" s="171">
        <f t="shared" si="6"/>
        <v>1175</v>
      </c>
      <c r="N7" s="171">
        <f t="shared" si="6"/>
        <v>877</v>
      </c>
      <c r="O7" s="171">
        <f t="shared" si="6"/>
        <v>1247</v>
      </c>
      <c r="P7" s="8">
        <f t="shared" si="1"/>
        <v>12046</v>
      </c>
      <c r="Q7" s="6">
        <f>Q13+Q16+Q19+Q22+Q25+Q28+Q31+Q34+Q37+Q40+Q43</f>
        <v>16830</v>
      </c>
      <c r="R7" s="8">
        <f>R13+R16+R19+R22+R25+R28+R31+R34+R37+R40+R43</f>
        <v>14671</v>
      </c>
      <c r="S7" s="8">
        <f>S13+S16+S19+S22+S25+S28+S31+S34+S37+S40+S43</f>
        <v>14178</v>
      </c>
      <c r="T7" s="8">
        <f>T13+T16+T19+T22+T25+T28+T31+T34+T37+T40+T43</f>
        <v>13689</v>
      </c>
      <c r="U7" s="8">
        <f>U13+U16+U19+U22+U25+U28+U31+U34+U37+U40+U43</f>
        <v>14386</v>
      </c>
      <c r="V7" s="8">
        <v>16832</v>
      </c>
      <c r="W7" s="8">
        <f>W13+W16+W19+W22+W25+W28+W31+W34+W37+W40+W43</f>
        <v>14921</v>
      </c>
      <c r="X7" s="75">
        <f>X13+X16+X19+X22+X25+X28+X31+X34+X37+X40+X43</f>
        <v>12169</v>
      </c>
      <c r="Y7" s="72">
        <f>Y13+Y16+Y19+Y22+Y25+Y28+Y31+Y34+Y37+Y40+Y43</f>
        <v>12376</v>
      </c>
      <c r="Z7" s="8">
        <f>Z13+Z16+Z19+Z22+Z25+Z28+Z31+Z34+Z37+Z40+Z43</f>
        <v>11797</v>
      </c>
      <c r="AA7" s="8">
        <f>AA13+AA16+AA19+AA22+AA25+AA28+AA31+AA34+AA37+AA40+AA43</f>
        <v>11314</v>
      </c>
      <c r="AB7" s="8">
        <v>11566</v>
      </c>
      <c r="AC7" s="10">
        <v>11416</v>
      </c>
      <c r="AD7" s="407">
        <f t="shared" si="2"/>
        <v>0.05518570427470217</v>
      </c>
    </row>
    <row r="8" spans="2:30" ht="13.5">
      <c r="B8" s="311" t="s">
        <v>79</v>
      </c>
      <c r="C8" s="390" t="s">
        <v>78</v>
      </c>
      <c r="D8" s="170">
        <f t="shared" si="5"/>
        <v>467</v>
      </c>
      <c r="E8" s="170">
        <f t="shared" si="5"/>
        <v>522</v>
      </c>
      <c r="F8" s="170">
        <f t="shared" si="5"/>
        <v>754</v>
      </c>
      <c r="G8" s="231">
        <f t="shared" si="6"/>
        <v>669</v>
      </c>
      <c r="H8" s="170">
        <f t="shared" si="6"/>
        <v>706</v>
      </c>
      <c r="I8" s="170">
        <f t="shared" si="6"/>
        <v>822</v>
      </c>
      <c r="J8" s="170">
        <f t="shared" si="6"/>
        <v>726</v>
      </c>
      <c r="K8" s="170">
        <f t="shared" si="6"/>
        <v>772</v>
      </c>
      <c r="L8" s="170">
        <f t="shared" si="6"/>
        <v>642</v>
      </c>
      <c r="M8" s="170">
        <f t="shared" si="6"/>
        <v>673</v>
      </c>
      <c r="N8" s="170">
        <f t="shared" si="6"/>
        <v>596</v>
      </c>
      <c r="O8" s="170">
        <f t="shared" si="6"/>
        <v>699</v>
      </c>
      <c r="P8" s="13">
        <f t="shared" si="1"/>
        <v>8048</v>
      </c>
      <c r="Q8" s="11"/>
      <c r="R8" s="13"/>
      <c r="S8" s="13"/>
      <c r="T8" s="13"/>
      <c r="U8" s="13"/>
      <c r="V8" s="13"/>
      <c r="W8" s="13"/>
      <c r="X8" s="73">
        <v>7315</v>
      </c>
      <c r="Y8" s="118">
        <v>8034</v>
      </c>
      <c r="Z8" s="144">
        <v>8073</v>
      </c>
      <c r="AA8" s="144">
        <v>6948</v>
      </c>
      <c r="AB8" s="144">
        <v>6755</v>
      </c>
      <c r="AC8" s="125">
        <v>7902</v>
      </c>
      <c r="AD8" s="405">
        <f t="shared" si="2"/>
        <v>0.018476335105036698</v>
      </c>
    </row>
    <row r="9" spans="2:30" ht="14.25" thickBot="1">
      <c r="B9" s="386"/>
      <c r="C9" s="390" t="s">
        <v>34</v>
      </c>
      <c r="D9" s="170">
        <f t="shared" si="5"/>
        <v>317</v>
      </c>
      <c r="E9" s="170">
        <f t="shared" si="5"/>
        <v>175</v>
      </c>
      <c r="F9" s="170">
        <f t="shared" si="5"/>
        <v>412</v>
      </c>
      <c r="G9" s="231">
        <f t="shared" si="6"/>
        <v>216</v>
      </c>
      <c r="H9" s="170">
        <f t="shared" si="6"/>
        <v>176</v>
      </c>
      <c r="I9" s="170">
        <f t="shared" si="6"/>
        <v>291</v>
      </c>
      <c r="J9" s="170">
        <f t="shared" si="6"/>
        <v>285</v>
      </c>
      <c r="K9" s="170">
        <f t="shared" si="6"/>
        <v>371</v>
      </c>
      <c r="L9" s="170">
        <f t="shared" si="6"/>
        <v>424</v>
      </c>
      <c r="M9" s="170">
        <f t="shared" si="6"/>
        <v>502</v>
      </c>
      <c r="N9" s="170">
        <f t="shared" si="6"/>
        <v>281</v>
      </c>
      <c r="O9" s="170">
        <f t="shared" si="6"/>
        <v>548</v>
      </c>
      <c r="P9" s="13">
        <f t="shared" si="1"/>
        <v>3998</v>
      </c>
      <c r="Q9" s="11"/>
      <c r="R9" s="13"/>
      <c r="S9" s="13"/>
      <c r="T9" s="13"/>
      <c r="U9" s="13"/>
      <c r="V9" s="13"/>
      <c r="W9" s="13"/>
      <c r="X9" s="74">
        <v>4854</v>
      </c>
      <c r="Y9" s="119">
        <v>4342</v>
      </c>
      <c r="Z9" s="145">
        <v>3724</v>
      </c>
      <c r="AA9" s="176">
        <v>4366</v>
      </c>
      <c r="AB9" s="176">
        <v>4811</v>
      </c>
      <c r="AC9" s="150">
        <v>3514</v>
      </c>
      <c r="AD9" s="503">
        <f t="shared" si="2"/>
        <v>0.1377347751849744</v>
      </c>
    </row>
    <row r="10" spans="2:30" ht="14.25" thickTop="1">
      <c r="B10" s="391"/>
      <c r="C10" s="392" t="s">
        <v>76</v>
      </c>
      <c r="D10" s="171">
        <f aca="true" t="shared" si="7" ref="D10:F12">SUM(D46+D49+D52+D55+D58+D61+D64+D67+D70+D73+D76+D79)</f>
        <v>328</v>
      </c>
      <c r="E10" s="171">
        <f t="shared" si="7"/>
        <v>277</v>
      </c>
      <c r="F10" s="171">
        <f t="shared" si="7"/>
        <v>485</v>
      </c>
      <c r="G10" s="232">
        <f aca="true" t="shared" si="8" ref="G10:O12">SUM(G46+G49+G52+G55+G58+G61+G64+G67+G70+G73+G76+G79)</f>
        <v>540</v>
      </c>
      <c r="H10" s="171">
        <f t="shared" si="8"/>
        <v>430</v>
      </c>
      <c r="I10" s="171">
        <f t="shared" si="8"/>
        <v>587</v>
      </c>
      <c r="J10" s="171">
        <f t="shared" si="8"/>
        <v>508</v>
      </c>
      <c r="K10" s="171">
        <f t="shared" si="8"/>
        <v>437</v>
      </c>
      <c r="L10" s="171">
        <f t="shared" si="8"/>
        <v>531</v>
      </c>
      <c r="M10" s="171">
        <f t="shared" si="8"/>
        <v>460</v>
      </c>
      <c r="N10" s="171">
        <f t="shared" si="8"/>
        <v>498</v>
      </c>
      <c r="O10" s="171">
        <f t="shared" si="8"/>
        <v>620</v>
      </c>
      <c r="P10" s="8">
        <f t="shared" si="1"/>
        <v>5701</v>
      </c>
      <c r="Q10" s="6">
        <f>SUM(Q46+Q49+Q52+Q55+Q58+Q61+Q64+Q67+Q70+Q73+Q76+Q79)</f>
        <v>11970</v>
      </c>
      <c r="R10" s="8">
        <f>SUM(R46+R49+R52+R55+R58+R61+R64+R67+R70+R73+R76+R79)</f>
        <v>8980</v>
      </c>
      <c r="S10" s="8">
        <f>SUM(S46+S49+S52+S55+S58+S61+S64+S67+S70+S73+S76+S79)</f>
        <v>8856</v>
      </c>
      <c r="T10" s="8">
        <f>SUM(T46+T49+T52+T55+T58+T61+T64+T67+T70+T73+T76+T79)</f>
        <v>8947</v>
      </c>
      <c r="U10" s="8">
        <f>SUM(U46+U49+U52+U55+U58+U61+U64+U67+U70+U73+U76+U79)</f>
        <v>7865</v>
      </c>
      <c r="V10" s="8">
        <v>9352</v>
      </c>
      <c r="W10" s="8">
        <f>SUM(W46+W49+W52+W55+W58+W61+W64+W67+W70+W73+W76+W79)</f>
        <v>8090</v>
      </c>
      <c r="X10" s="75">
        <f>SUM(X46+X49+X52+X55+X58+X61+X64+X67+X70+X73+X76+X79)</f>
        <v>7198</v>
      </c>
      <c r="Y10" s="72">
        <f>SUM(Y46+Y49+Y52+Y55+Y58+Y61+Y64+Y67+Y70+Y73+Y76+Y79)</f>
        <v>6915</v>
      </c>
      <c r="Z10" s="8">
        <f>SUM(Z46+Z49+Z52+Z55+Z58+Z61+Z64+Z67+Z70+Z73+Z76+Z79)</f>
        <v>6260</v>
      </c>
      <c r="AA10" s="8">
        <f>SUM(AA46+AA49+AA52+AA55+AA58+AA61+AA64+AA67+AA70+AA73+AA76+AA79)</f>
        <v>5652</v>
      </c>
      <c r="AB10" s="88">
        <v>5167</v>
      </c>
      <c r="AC10" s="124">
        <v>5763</v>
      </c>
      <c r="AD10" s="407">
        <f t="shared" si="2"/>
        <v>-0.010758285615131008</v>
      </c>
    </row>
    <row r="11" spans="2:30" ht="13.5">
      <c r="B11" s="311" t="s">
        <v>80</v>
      </c>
      <c r="C11" s="390" t="s">
        <v>78</v>
      </c>
      <c r="D11" s="170">
        <f t="shared" si="7"/>
        <v>237</v>
      </c>
      <c r="E11" s="170">
        <f t="shared" si="7"/>
        <v>241</v>
      </c>
      <c r="F11" s="170">
        <f t="shared" si="7"/>
        <v>410</v>
      </c>
      <c r="G11" s="231">
        <f t="shared" si="8"/>
        <v>407</v>
      </c>
      <c r="H11" s="170">
        <f t="shared" si="8"/>
        <v>366</v>
      </c>
      <c r="I11" s="170">
        <f t="shared" si="8"/>
        <v>447</v>
      </c>
      <c r="J11" s="170">
        <f t="shared" si="8"/>
        <v>431</v>
      </c>
      <c r="K11" s="170">
        <f t="shared" si="8"/>
        <v>353</v>
      </c>
      <c r="L11" s="170">
        <f t="shared" si="8"/>
        <v>417</v>
      </c>
      <c r="M11" s="170">
        <f t="shared" si="8"/>
        <v>351</v>
      </c>
      <c r="N11" s="170">
        <f t="shared" si="8"/>
        <v>362</v>
      </c>
      <c r="O11" s="170">
        <f t="shared" si="8"/>
        <v>471</v>
      </c>
      <c r="P11" s="13">
        <f t="shared" si="1"/>
        <v>4493</v>
      </c>
      <c r="Q11" s="11"/>
      <c r="R11" s="13"/>
      <c r="S11" s="13"/>
      <c r="T11" s="13"/>
      <c r="U11" s="13"/>
      <c r="V11" s="13"/>
      <c r="W11" s="13"/>
      <c r="X11" s="73">
        <v>5349</v>
      </c>
      <c r="Y11" s="118">
        <v>5700</v>
      </c>
      <c r="Z11" s="144">
        <v>5144</v>
      </c>
      <c r="AA11" s="144">
        <v>4405</v>
      </c>
      <c r="AB11" s="144">
        <v>4041</v>
      </c>
      <c r="AC11" s="125">
        <v>4516</v>
      </c>
      <c r="AD11" s="405">
        <f t="shared" si="2"/>
        <v>-0.005093002657218778</v>
      </c>
    </row>
    <row r="12" spans="2:30" ht="14.25" thickBot="1">
      <c r="B12" s="393"/>
      <c r="C12" s="394" t="s">
        <v>34</v>
      </c>
      <c r="D12" s="170">
        <f t="shared" si="7"/>
        <v>91</v>
      </c>
      <c r="E12" s="170">
        <f t="shared" si="7"/>
        <v>36</v>
      </c>
      <c r="F12" s="170">
        <f t="shared" si="7"/>
        <v>75</v>
      </c>
      <c r="G12" s="231">
        <f t="shared" si="8"/>
        <v>133</v>
      </c>
      <c r="H12" s="170">
        <f t="shared" si="8"/>
        <v>64</v>
      </c>
      <c r="I12" s="170">
        <f t="shared" si="8"/>
        <v>140</v>
      </c>
      <c r="J12" s="170">
        <f t="shared" si="8"/>
        <v>77</v>
      </c>
      <c r="K12" s="170">
        <f t="shared" si="8"/>
        <v>84</v>
      </c>
      <c r="L12" s="170">
        <f t="shared" si="8"/>
        <v>114</v>
      </c>
      <c r="M12" s="170">
        <f t="shared" si="8"/>
        <v>109</v>
      </c>
      <c r="N12" s="170">
        <f t="shared" si="8"/>
        <v>136</v>
      </c>
      <c r="O12" s="170">
        <f t="shared" si="8"/>
        <v>149</v>
      </c>
      <c r="P12" s="52">
        <f t="shared" si="1"/>
        <v>1208</v>
      </c>
      <c r="Q12" s="53"/>
      <c r="R12" s="52"/>
      <c r="S12" s="52"/>
      <c r="T12" s="52"/>
      <c r="U12" s="52"/>
      <c r="V12" s="52"/>
      <c r="W12" s="52"/>
      <c r="X12" s="153">
        <v>1849</v>
      </c>
      <c r="Y12" s="154">
        <v>1215</v>
      </c>
      <c r="Z12" s="52">
        <v>1116</v>
      </c>
      <c r="AA12" s="177">
        <v>1247</v>
      </c>
      <c r="AB12" s="177">
        <v>1126</v>
      </c>
      <c r="AC12" s="155">
        <v>1247</v>
      </c>
      <c r="AD12" s="504">
        <f t="shared" si="2"/>
        <v>-0.03127506014434643</v>
      </c>
    </row>
    <row r="13" spans="2:30" ht="14.25" thickTop="1">
      <c r="B13" s="386"/>
      <c r="C13" s="395" t="s">
        <v>76</v>
      </c>
      <c r="D13" s="172">
        <f>D14+D15</f>
        <v>183</v>
      </c>
      <c r="E13" s="172">
        <f>E14+E15</f>
        <v>189</v>
      </c>
      <c r="F13" s="172">
        <f>F14+F15</f>
        <v>251</v>
      </c>
      <c r="G13" s="402">
        <f aca="true" t="shared" si="9" ref="G13:O13">G14+G15</f>
        <v>248</v>
      </c>
      <c r="H13" s="172">
        <f t="shared" si="9"/>
        <v>205</v>
      </c>
      <c r="I13" s="172">
        <f t="shared" si="9"/>
        <v>221</v>
      </c>
      <c r="J13" s="172">
        <f t="shared" si="9"/>
        <v>247</v>
      </c>
      <c r="K13" s="172">
        <f t="shared" si="9"/>
        <v>308</v>
      </c>
      <c r="L13" s="172">
        <f t="shared" si="9"/>
        <v>227</v>
      </c>
      <c r="M13" s="172">
        <f t="shared" si="9"/>
        <v>294</v>
      </c>
      <c r="N13" s="172">
        <f t="shared" si="9"/>
        <v>216</v>
      </c>
      <c r="O13" s="172">
        <f t="shared" si="9"/>
        <v>279</v>
      </c>
      <c r="P13" s="88">
        <f>SUM(D13:O13)</f>
        <v>2868</v>
      </c>
      <c r="Q13" s="89">
        <v>3454</v>
      </c>
      <c r="R13" s="147">
        <v>2964</v>
      </c>
      <c r="S13" s="147">
        <v>3086</v>
      </c>
      <c r="T13" s="147">
        <v>2963</v>
      </c>
      <c r="U13" s="147">
        <v>3077</v>
      </c>
      <c r="V13" s="147">
        <v>3914</v>
      </c>
      <c r="W13" s="147">
        <v>3210</v>
      </c>
      <c r="X13" s="90">
        <v>3070</v>
      </c>
      <c r="Y13" s="121">
        <v>3079</v>
      </c>
      <c r="Z13" s="147">
        <v>2935</v>
      </c>
      <c r="AA13" s="147">
        <v>2774</v>
      </c>
      <c r="AB13" s="88">
        <v>2562</v>
      </c>
      <c r="AC13" s="124">
        <v>2480</v>
      </c>
      <c r="AD13" s="505">
        <f t="shared" si="2"/>
        <v>0.15645161290322582</v>
      </c>
    </row>
    <row r="14" spans="2:30" ht="13.5">
      <c r="B14" s="311" t="s">
        <v>81</v>
      </c>
      <c r="C14" s="390" t="s">
        <v>78</v>
      </c>
      <c r="D14" s="170">
        <v>88</v>
      </c>
      <c r="E14" s="170">
        <v>101</v>
      </c>
      <c r="F14" s="170">
        <v>146</v>
      </c>
      <c r="G14" s="231">
        <v>159</v>
      </c>
      <c r="H14" s="170">
        <v>151</v>
      </c>
      <c r="I14" s="170">
        <v>152</v>
      </c>
      <c r="J14" s="170">
        <v>130</v>
      </c>
      <c r="K14" s="170">
        <v>155</v>
      </c>
      <c r="L14" s="170">
        <v>85</v>
      </c>
      <c r="M14" s="170">
        <v>167</v>
      </c>
      <c r="N14" s="170">
        <v>98</v>
      </c>
      <c r="O14" s="170">
        <v>134</v>
      </c>
      <c r="P14" s="13">
        <f t="shared" si="1"/>
        <v>1566</v>
      </c>
      <c r="Q14" s="11"/>
      <c r="R14" s="13"/>
      <c r="S14" s="13"/>
      <c r="T14" s="13"/>
      <c r="U14" s="13"/>
      <c r="V14" s="13"/>
      <c r="W14" s="13"/>
      <c r="X14" s="73">
        <v>1633</v>
      </c>
      <c r="Y14" s="118">
        <v>1874</v>
      </c>
      <c r="Z14" s="144">
        <v>1907</v>
      </c>
      <c r="AA14" s="144">
        <v>1592</v>
      </c>
      <c r="AB14" s="144">
        <v>1336</v>
      </c>
      <c r="AC14" s="125">
        <v>1615</v>
      </c>
      <c r="AD14" s="405">
        <f t="shared" si="2"/>
        <v>-0.030340557275541795</v>
      </c>
    </row>
    <row r="15" spans="2:30" ht="14.25" thickBot="1">
      <c r="B15" s="386"/>
      <c r="C15" s="390" t="s">
        <v>34</v>
      </c>
      <c r="D15" s="170">
        <v>95</v>
      </c>
      <c r="E15" s="170">
        <v>88</v>
      </c>
      <c r="F15" s="170">
        <v>105</v>
      </c>
      <c r="G15" s="231">
        <v>89</v>
      </c>
      <c r="H15" s="170">
        <v>54</v>
      </c>
      <c r="I15" s="170">
        <v>69</v>
      </c>
      <c r="J15" s="170">
        <v>117</v>
      </c>
      <c r="K15" s="170">
        <v>153</v>
      </c>
      <c r="L15" s="170">
        <v>142</v>
      </c>
      <c r="M15" s="170">
        <v>127</v>
      </c>
      <c r="N15" s="170">
        <v>118</v>
      </c>
      <c r="O15" s="170">
        <v>145</v>
      </c>
      <c r="P15" s="13">
        <f t="shared" si="1"/>
        <v>1302</v>
      </c>
      <c r="Q15" s="11"/>
      <c r="R15" s="13"/>
      <c r="S15" s="13"/>
      <c r="T15" s="13"/>
      <c r="U15" s="13"/>
      <c r="V15" s="13"/>
      <c r="W15" s="13"/>
      <c r="X15" s="74">
        <v>1437</v>
      </c>
      <c r="Y15" s="119">
        <v>1205</v>
      </c>
      <c r="Z15" s="145">
        <v>1028</v>
      </c>
      <c r="AA15" s="88">
        <v>1182</v>
      </c>
      <c r="AB15" s="88">
        <v>1226</v>
      </c>
      <c r="AC15" s="124">
        <v>865</v>
      </c>
      <c r="AD15" s="503">
        <f t="shared" si="2"/>
        <v>0.5052023121387283</v>
      </c>
    </row>
    <row r="16" spans="2:30" ht="14.25" thickTop="1">
      <c r="B16" s="391"/>
      <c r="C16" s="392" t="s">
        <v>76</v>
      </c>
      <c r="D16" s="171">
        <f>D17+D18</f>
        <v>240</v>
      </c>
      <c r="E16" s="171">
        <f>E17+E18</f>
        <v>128</v>
      </c>
      <c r="F16" s="171">
        <f>F17+F18</f>
        <v>424</v>
      </c>
      <c r="G16" s="232">
        <f aca="true" t="shared" si="10" ref="G16:O16">G17+G18</f>
        <v>202</v>
      </c>
      <c r="H16" s="171">
        <f t="shared" si="10"/>
        <v>178</v>
      </c>
      <c r="I16" s="171">
        <f t="shared" si="10"/>
        <v>266</v>
      </c>
      <c r="J16" s="171">
        <f t="shared" si="10"/>
        <v>234</v>
      </c>
      <c r="K16" s="171">
        <f t="shared" si="10"/>
        <v>214</v>
      </c>
      <c r="L16" s="171">
        <f t="shared" si="10"/>
        <v>242</v>
      </c>
      <c r="M16" s="171">
        <f t="shared" si="10"/>
        <v>254</v>
      </c>
      <c r="N16" s="171">
        <f t="shared" si="10"/>
        <v>160</v>
      </c>
      <c r="O16" s="171">
        <f t="shared" si="10"/>
        <v>268</v>
      </c>
      <c r="P16" s="8">
        <f t="shared" si="1"/>
        <v>2810</v>
      </c>
      <c r="Q16" s="6">
        <v>3521</v>
      </c>
      <c r="R16" s="8">
        <v>3197</v>
      </c>
      <c r="S16" s="8">
        <v>3123</v>
      </c>
      <c r="T16" s="8">
        <v>3211</v>
      </c>
      <c r="U16" s="8">
        <v>3607</v>
      </c>
      <c r="V16" s="8">
        <v>3649</v>
      </c>
      <c r="W16" s="8">
        <v>3708</v>
      </c>
      <c r="X16" s="76">
        <v>2399</v>
      </c>
      <c r="Y16" s="120">
        <v>2446</v>
      </c>
      <c r="Z16" s="146">
        <v>2481</v>
      </c>
      <c r="AA16" s="8">
        <v>2328</v>
      </c>
      <c r="AB16" s="8">
        <v>2947</v>
      </c>
      <c r="AC16" s="10">
        <v>2484</v>
      </c>
      <c r="AD16" s="407">
        <f t="shared" si="2"/>
        <v>0.13123993558776167</v>
      </c>
    </row>
    <row r="17" spans="2:30" ht="13.5">
      <c r="B17" s="311" t="s">
        <v>82</v>
      </c>
      <c r="C17" s="390" t="s">
        <v>78</v>
      </c>
      <c r="D17" s="170">
        <v>80</v>
      </c>
      <c r="E17" s="170">
        <v>87</v>
      </c>
      <c r="F17" s="170">
        <v>187</v>
      </c>
      <c r="G17" s="231">
        <v>142</v>
      </c>
      <c r="H17" s="170">
        <v>144</v>
      </c>
      <c r="I17" s="170">
        <v>187</v>
      </c>
      <c r="J17" s="170">
        <v>153</v>
      </c>
      <c r="K17" s="170">
        <v>147</v>
      </c>
      <c r="L17" s="170">
        <v>111</v>
      </c>
      <c r="M17" s="170">
        <v>127</v>
      </c>
      <c r="N17" s="170">
        <v>126</v>
      </c>
      <c r="O17" s="170">
        <v>144</v>
      </c>
      <c r="P17" s="13">
        <f t="shared" si="1"/>
        <v>1635</v>
      </c>
      <c r="Q17" s="11"/>
      <c r="R17" s="13"/>
      <c r="S17" s="13"/>
      <c r="T17" s="13"/>
      <c r="U17" s="13"/>
      <c r="V17" s="13"/>
      <c r="W17" s="13"/>
      <c r="X17" s="73">
        <v>1467</v>
      </c>
      <c r="Y17" s="118">
        <v>1521</v>
      </c>
      <c r="Z17" s="144">
        <v>1563</v>
      </c>
      <c r="AA17" s="144">
        <v>1303</v>
      </c>
      <c r="AB17" s="144">
        <v>1404</v>
      </c>
      <c r="AC17" s="125">
        <v>1611</v>
      </c>
      <c r="AD17" s="405">
        <f t="shared" si="2"/>
        <v>0.0148975791433892</v>
      </c>
    </row>
    <row r="18" spans="2:30" ht="14.25" thickBot="1">
      <c r="B18" s="386"/>
      <c r="C18" s="390" t="s">
        <v>34</v>
      </c>
      <c r="D18" s="170">
        <v>160</v>
      </c>
      <c r="E18" s="170">
        <v>41</v>
      </c>
      <c r="F18" s="170">
        <v>237</v>
      </c>
      <c r="G18" s="231">
        <v>60</v>
      </c>
      <c r="H18" s="170">
        <v>34</v>
      </c>
      <c r="I18" s="170">
        <v>79</v>
      </c>
      <c r="J18" s="170">
        <v>81</v>
      </c>
      <c r="K18" s="170">
        <v>67</v>
      </c>
      <c r="L18" s="170">
        <v>131</v>
      </c>
      <c r="M18" s="170">
        <v>127</v>
      </c>
      <c r="N18" s="170">
        <v>34</v>
      </c>
      <c r="O18" s="170">
        <v>124</v>
      </c>
      <c r="P18" s="13">
        <f t="shared" si="1"/>
        <v>1175</v>
      </c>
      <c r="Q18" s="11"/>
      <c r="R18" s="13"/>
      <c r="S18" s="13"/>
      <c r="T18" s="13"/>
      <c r="U18" s="13"/>
      <c r="V18" s="13"/>
      <c r="W18" s="13"/>
      <c r="X18" s="74">
        <v>932</v>
      </c>
      <c r="Y18" s="119">
        <v>925</v>
      </c>
      <c r="Z18" s="145">
        <v>918</v>
      </c>
      <c r="AA18" s="176">
        <v>1025</v>
      </c>
      <c r="AB18" s="176">
        <v>1543</v>
      </c>
      <c r="AC18" s="150">
        <v>873</v>
      </c>
      <c r="AD18" s="503">
        <f t="shared" si="2"/>
        <v>0.3459335624284078</v>
      </c>
    </row>
    <row r="19" spans="2:30" ht="14.25" thickTop="1">
      <c r="B19" s="391"/>
      <c r="C19" s="392" t="s">
        <v>76</v>
      </c>
      <c r="D19" s="171">
        <f>D20+D21</f>
        <v>26</v>
      </c>
      <c r="E19" s="171">
        <f>E20+E21</f>
        <v>33</v>
      </c>
      <c r="F19" s="171">
        <f>F20+F21</f>
        <v>36</v>
      </c>
      <c r="G19" s="232">
        <f aca="true" t="shared" si="11" ref="G19:O19">G20+G21</f>
        <v>51</v>
      </c>
      <c r="H19" s="171">
        <f t="shared" si="11"/>
        <v>52</v>
      </c>
      <c r="I19" s="171">
        <f t="shared" si="11"/>
        <v>59</v>
      </c>
      <c r="J19" s="171">
        <f t="shared" si="11"/>
        <v>54</v>
      </c>
      <c r="K19" s="171">
        <f t="shared" si="11"/>
        <v>83</v>
      </c>
      <c r="L19" s="171">
        <f t="shared" si="11"/>
        <v>63</v>
      </c>
      <c r="M19" s="171">
        <f t="shared" si="11"/>
        <v>97</v>
      </c>
      <c r="N19" s="171">
        <f t="shared" si="11"/>
        <v>76</v>
      </c>
      <c r="O19" s="171">
        <f t="shared" si="11"/>
        <v>99</v>
      </c>
      <c r="P19" s="8">
        <f t="shared" si="1"/>
        <v>729</v>
      </c>
      <c r="Q19" s="6">
        <v>1110</v>
      </c>
      <c r="R19" s="8">
        <v>1157</v>
      </c>
      <c r="S19" s="8">
        <v>1006</v>
      </c>
      <c r="T19" s="8">
        <v>1228</v>
      </c>
      <c r="U19" s="8">
        <v>1007</v>
      </c>
      <c r="V19" s="8">
        <v>1054</v>
      </c>
      <c r="W19" s="8">
        <v>822</v>
      </c>
      <c r="X19" s="76">
        <v>728</v>
      </c>
      <c r="Y19" s="120">
        <v>695</v>
      </c>
      <c r="Z19" s="146">
        <v>629</v>
      </c>
      <c r="AA19" s="88">
        <v>557</v>
      </c>
      <c r="AB19" s="88">
        <v>662</v>
      </c>
      <c r="AC19" s="124">
        <v>632</v>
      </c>
      <c r="AD19" s="404">
        <f t="shared" si="2"/>
        <v>0.15348101265822786</v>
      </c>
    </row>
    <row r="20" spans="2:30" ht="13.5">
      <c r="B20" s="311" t="s">
        <v>83</v>
      </c>
      <c r="C20" s="390" t="s">
        <v>78</v>
      </c>
      <c r="D20" s="170">
        <v>12</v>
      </c>
      <c r="E20" s="170">
        <v>33</v>
      </c>
      <c r="F20" s="170">
        <v>36</v>
      </c>
      <c r="G20" s="231">
        <v>51</v>
      </c>
      <c r="H20" s="170">
        <v>52</v>
      </c>
      <c r="I20" s="170">
        <v>55</v>
      </c>
      <c r="J20" s="170">
        <v>34</v>
      </c>
      <c r="K20" s="170">
        <v>41</v>
      </c>
      <c r="L20" s="170">
        <v>63</v>
      </c>
      <c r="M20" s="170">
        <v>31</v>
      </c>
      <c r="N20" s="170">
        <v>28</v>
      </c>
      <c r="O20" s="170">
        <v>71</v>
      </c>
      <c r="P20" s="13">
        <f t="shared" si="1"/>
        <v>507</v>
      </c>
      <c r="Q20" s="11"/>
      <c r="R20" s="13"/>
      <c r="S20" s="13"/>
      <c r="T20" s="13"/>
      <c r="U20" s="13"/>
      <c r="V20" s="13"/>
      <c r="W20" s="13"/>
      <c r="X20" s="73">
        <v>473</v>
      </c>
      <c r="Y20" s="118">
        <v>555</v>
      </c>
      <c r="Z20" s="144">
        <v>527</v>
      </c>
      <c r="AA20" s="144">
        <v>473</v>
      </c>
      <c r="AB20" s="144">
        <v>500</v>
      </c>
      <c r="AC20" s="125">
        <v>463</v>
      </c>
      <c r="AD20" s="405">
        <f t="shared" si="2"/>
        <v>0.09503239740820735</v>
      </c>
    </row>
    <row r="21" spans="2:30" ht="14.25" thickBot="1">
      <c r="B21" s="386"/>
      <c r="C21" s="390" t="s">
        <v>34</v>
      </c>
      <c r="D21" s="170">
        <v>14</v>
      </c>
      <c r="E21" s="170">
        <v>0</v>
      </c>
      <c r="F21" s="170">
        <v>0</v>
      </c>
      <c r="G21" s="231">
        <v>0</v>
      </c>
      <c r="H21" s="170">
        <v>0</v>
      </c>
      <c r="I21" s="170">
        <v>4</v>
      </c>
      <c r="J21" s="170">
        <v>20</v>
      </c>
      <c r="K21" s="170">
        <v>42</v>
      </c>
      <c r="L21" s="170">
        <v>0</v>
      </c>
      <c r="M21" s="170">
        <v>66</v>
      </c>
      <c r="N21" s="170">
        <v>48</v>
      </c>
      <c r="O21" s="170">
        <v>28</v>
      </c>
      <c r="P21" s="13">
        <f t="shared" si="1"/>
        <v>222</v>
      </c>
      <c r="Q21" s="11"/>
      <c r="R21" s="13"/>
      <c r="S21" s="13"/>
      <c r="T21" s="13"/>
      <c r="U21" s="13"/>
      <c r="V21" s="13"/>
      <c r="W21" s="13"/>
      <c r="X21" s="74">
        <v>255</v>
      </c>
      <c r="Y21" s="119">
        <v>140</v>
      </c>
      <c r="Z21" s="145">
        <v>102</v>
      </c>
      <c r="AA21" s="88">
        <v>84</v>
      </c>
      <c r="AB21" s="88">
        <v>162</v>
      </c>
      <c r="AC21" s="124">
        <v>169</v>
      </c>
      <c r="AD21" s="406">
        <f t="shared" si="2"/>
        <v>0.3136094674556213</v>
      </c>
    </row>
    <row r="22" spans="2:30" ht="14.25" thickTop="1">
      <c r="B22" s="391"/>
      <c r="C22" s="392" t="s">
        <v>76</v>
      </c>
      <c r="D22" s="171">
        <f>D23+D24</f>
        <v>94</v>
      </c>
      <c r="E22" s="171">
        <f>E23+E24</f>
        <v>94</v>
      </c>
      <c r="F22" s="171">
        <f>F23+F24</f>
        <v>144</v>
      </c>
      <c r="G22" s="232">
        <f aca="true" t="shared" si="12" ref="G22:O22">G23+G24</f>
        <v>129</v>
      </c>
      <c r="H22" s="171">
        <f t="shared" si="12"/>
        <v>98</v>
      </c>
      <c r="I22" s="171">
        <f t="shared" si="12"/>
        <v>152</v>
      </c>
      <c r="J22" s="171">
        <f t="shared" si="12"/>
        <v>143</v>
      </c>
      <c r="K22" s="171">
        <f t="shared" si="12"/>
        <v>144</v>
      </c>
      <c r="L22" s="171">
        <f t="shared" si="12"/>
        <v>124</v>
      </c>
      <c r="M22" s="171">
        <f t="shared" si="12"/>
        <v>89</v>
      </c>
      <c r="N22" s="171">
        <f t="shared" si="12"/>
        <v>97</v>
      </c>
      <c r="O22" s="171">
        <f t="shared" si="12"/>
        <v>157</v>
      </c>
      <c r="P22" s="8">
        <f t="shared" si="1"/>
        <v>1465</v>
      </c>
      <c r="Q22" s="6">
        <v>2199</v>
      </c>
      <c r="R22" s="8">
        <v>1668</v>
      </c>
      <c r="S22" s="8">
        <v>1471</v>
      </c>
      <c r="T22" s="8">
        <v>1362</v>
      </c>
      <c r="U22" s="8">
        <v>1881</v>
      </c>
      <c r="V22" s="8">
        <v>2088</v>
      </c>
      <c r="W22" s="8">
        <v>1939</v>
      </c>
      <c r="X22" s="76">
        <v>1658</v>
      </c>
      <c r="Y22" s="120">
        <v>1876</v>
      </c>
      <c r="Z22" s="146">
        <v>1498</v>
      </c>
      <c r="AA22" s="8">
        <v>1812</v>
      </c>
      <c r="AB22" s="8">
        <v>1400</v>
      </c>
      <c r="AC22" s="10">
        <v>1585</v>
      </c>
      <c r="AD22" s="407">
        <f t="shared" si="2"/>
        <v>-0.07570977917981073</v>
      </c>
    </row>
    <row r="23" spans="2:30" ht="13.5">
      <c r="B23" s="311" t="s">
        <v>84</v>
      </c>
      <c r="C23" s="390" t="s">
        <v>78</v>
      </c>
      <c r="D23" s="170">
        <v>54</v>
      </c>
      <c r="E23" s="170">
        <v>68</v>
      </c>
      <c r="F23" s="170">
        <v>88</v>
      </c>
      <c r="G23" s="231">
        <v>87</v>
      </c>
      <c r="H23" s="170">
        <v>62</v>
      </c>
      <c r="I23" s="170">
        <v>111</v>
      </c>
      <c r="J23" s="170">
        <v>106</v>
      </c>
      <c r="K23" s="170">
        <v>97</v>
      </c>
      <c r="L23" s="170">
        <v>87</v>
      </c>
      <c r="M23" s="170">
        <v>69</v>
      </c>
      <c r="N23" s="170">
        <v>77</v>
      </c>
      <c r="O23" s="170">
        <v>75</v>
      </c>
      <c r="P23" s="13">
        <f t="shared" si="1"/>
        <v>981</v>
      </c>
      <c r="Q23" s="11"/>
      <c r="R23" s="13"/>
      <c r="S23" s="13"/>
      <c r="T23" s="13"/>
      <c r="U23" s="13"/>
      <c r="V23" s="13"/>
      <c r="W23" s="13"/>
      <c r="X23" s="73">
        <v>785</v>
      </c>
      <c r="Y23" s="118">
        <v>974</v>
      </c>
      <c r="Z23" s="144">
        <v>912</v>
      </c>
      <c r="AA23" s="144">
        <v>917</v>
      </c>
      <c r="AB23" s="144">
        <v>832</v>
      </c>
      <c r="AC23" s="125">
        <v>1089</v>
      </c>
      <c r="AD23" s="405">
        <f t="shared" si="2"/>
        <v>-0.09917355371900827</v>
      </c>
    </row>
    <row r="24" spans="2:30" ht="14.25" thickBot="1">
      <c r="B24" s="386"/>
      <c r="C24" s="390" t="s">
        <v>34</v>
      </c>
      <c r="D24" s="170">
        <v>40</v>
      </c>
      <c r="E24" s="170">
        <v>26</v>
      </c>
      <c r="F24" s="170">
        <v>56</v>
      </c>
      <c r="G24" s="231">
        <v>42</v>
      </c>
      <c r="H24" s="170">
        <v>36</v>
      </c>
      <c r="I24" s="170">
        <v>41</v>
      </c>
      <c r="J24" s="170">
        <v>37</v>
      </c>
      <c r="K24" s="170">
        <v>47</v>
      </c>
      <c r="L24" s="170">
        <v>37</v>
      </c>
      <c r="M24" s="170">
        <v>20</v>
      </c>
      <c r="N24" s="170">
        <v>20</v>
      </c>
      <c r="O24" s="170">
        <v>82</v>
      </c>
      <c r="P24" s="13">
        <f t="shared" si="1"/>
        <v>484</v>
      </c>
      <c r="Q24" s="11"/>
      <c r="R24" s="13"/>
      <c r="S24" s="13"/>
      <c r="T24" s="13"/>
      <c r="U24" s="13"/>
      <c r="V24" s="13"/>
      <c r="W24" s="13"/>
      <c r="X24" s="74">
        <v>873</v>
      </c>
      <c r="Y24" s="119">
        <v>902</v>
      </c>
      <c r="Z24" s="145">
        <v>586</v>
      </c>
      <c r="AA24" s="176">
        <v>895</v>
      </c>
      <c r="AB24" s="176">
        <v>568</v>
      </c>
      <c r="AC24" s="150">
        <v>496</v>
      </c>
      <c r="AD24" s="503">
        <f t="shared" si="2"/>
        <v>-0.024193548387096774</v>
      </c>
    </row>
    <row r="25" spans="2:30" ht="14.25" thickTop="1">
      <c r="B25" s="391"/>
      <c r="C25" s="392" t="s">
        <v>76</v>
      </c>
      <c r="D25" s="171">
        <f>D26+D27</f>
        <v>113</v>
      </c>
      <c r="E25" s="171">
        <f>E26+E27</f>
        <v>165</v>
      </c>
      <c r="F25" s="171">
        <f>F26+F27</f>
        <v>116</v>
      </c>
      <c r="G25" s="232">
        <f aca="true" t="shared" si="13" ref="G25:O25">G26+G27</f>
        <v>112</v>
      </c>
      <c r="H25" s="171">
        <f t="shared" si="13"/>
        <v>147</v>
      </c>
      <c r="I25" s="171">
        <f t="shared" si="13"/>
        <v>183</v>
      </c>
      <c r="J25" s="171">
        <f t="shared" si="13"/>
        <v>129</v>
      </c>
      <c r="K25" s="171">
        <f t="shared" si="13"/>
        <v>160</v>
      </c>
      <c r="L25" s="171">
        <f t="shared" si="13"/>
        <v>240</v>
      </c>
      <c r="M25" s="171">
        <f t="shared" si="13"/>
        <v>240</v>
      </c>
      <c r="N25" s="171">
        <f t="shared" si="13"/>
        <v>185</v>
      </c>
      <c r="O25" s="171">
        <f t="shared" si="13"/>
        <v>231</v>
      </c>
      <c r="P25" s="8">
        <f t="shared" si="1"/>
        <v>2021</v>
      </c>
      <c r="Q25" s="6">
        <v>2180</v>
      </c>
      <c r="R25" s="8">
        <v>1731</v>
      </c>
      <c r="S25" s="8">
        <v>1888</v>
      </c>
      <c r="T25" s="8">
        <v>1399</v>
      </c>
      <c r="U25" s="8">
        <v>1280</v>
      </c>
      <c r="V25" s="8">
        <v>1920</v>
      </c>
      <c r="W25" s="8">
        <v>1715</v>
      </c>
      <c r="X25" s="76">
        <v>1387</v>
      </c>
      <c r="Y25" s="120">
        <v>1577</v>
      </c>
      <c r="Z25" s="146">
        <v>1472</v>
      </c>
      <c r="AA25" s="88">
        <v>1423</v>
      </c>
      <c r="AB25" s="88">
        <v>1334</v>
      </c>
      <c r="AC25" s="124">
        <v>1835</v>
      </c>
      <c r="AD25" s="407">
        <f t="shared" si="2"/>
        <v>0.10136239782016349</v>
      </c>
    </row>
    <row r="26" spans="2:30" ht="13.5">
      <c r="B26" s="311" t="s">
        <v>85</v>
      </c>
      <c r="C26" s="390" t="s">
        <v>78</v>
      </c>
      <c r="D26" s="170">
        <v>105</v>
      </c>
      <c r="E26" s="170">
        <v>145</v>
      </c>
      <c r="F26" s="170">
        <v>112</v>
      </c>
      <c r="G26" s="231">
        <v>87</v>
      </c>
      <c r="H26" s="170">
        <v>127</v>
      </c>
      <c r="I26" s="170">
        <v>105</v>
      </c>
      <c r="J26" s="170">
        <v>117</v>
      </c>
      <c r="K26" s="170">
        <v>138</v>
      </c>
      <c r="L26" s="170">
        <v>138</v>
      </c>
      <c r="M26" s="170">
        <v>133</v>
      </c>
      <c r="N26" s="170">
        <v>147</v>
      </c>
      <c r="O26" s="170">
        <v>110</v>
      </c>
      <c r="P26" s="13">
        <f t="shared" si="1"/>
        <v>1464</v>
      </c>
      <c r="Q26" s="11"/>
      <c r="R26" s="13"/>
      <c r="S26" s="13"/>
      <c r="T26" s="13"/>
      <c r="U26" s="13"/>
      <c r="V26" s="13"/>
      <c r="W26" s="13"/>
      <c r="X26" s="73">
        <v>814</v>
      </c>
      <c r="Y26" s="118">
        <v>1028</v>
      </c>
      <c r="Z26" s="144">
        <v>1069</v>
      </c>
      <c r="AA26" s="144">
        <v>991</v>
      </c>
      <c r="AB26" s="144">
        <v>950</v>
      </c>
      <c r="AC26" s="125">
        <v>1213</v>
      </c>
      <c r="AD26" s="405">
        <f t="shared" si="2"/>
        <v>0.20692497938994228</v>
      </c>
    </row>
    <row r="27" spans="2:30" ht="14.25" thickBot="1">
      <c r="B27" s="386"/>
      <c r="C27" s="390" t="s">
        <v>34</v>
      </c>
      <c r="D27" s="170">
        <v>8</v>
      </c>
      <c r="E27" s="170">
        <v>20</v>
      </c>
      <c r="F27" s="170">
        <v>4</v>
      </c>
      <c r="G27" s="231">
        <v>25</v>
      </c>
      <c r="H27" s="170">
        <v>20</v>
      </c>
      <c r="I27" s="170">
        <v>78</v>
      </c>
      <c r="J27" s="170">
        <v>12</v>
      </c>
      <c r="K27" s="170">
        <v>22</v>
      </c>
      <c r="L27" s="170">
        <v>102</v>
      </c>
      <c r="M27" s="170">
        <v>107</v>
      </c>
      <c r="N27" s="170">
        <v>38</v>
      </c>
      <c r="O27" s="170">
        <v>121</v>
      </c>
      <c r="P27" s="13">
        <f t="shared" si="1"/>
        <v>557</v>
      </c>
      <c r="Q27" s="11"/>
      <c r="R27" s="13"/>
      <c r="S27" s="13"/>
      <c r="T27" s="13"/>
      <c r="U27" s="13"/>
      <c r="V27" s="13"/>
      <c r="W27" s="13"/>
      <c r="X27" s="74">
        <v>573</v>
      </c>
      <c r="Y27" s="119">
        <v>549</v>
      </c>
      <c r="Z27" s="145">
        <v>403</v>
      </c>
      <c r="AA27" s="88">
        <v>432</v>
      </c>
      <c r="AB27" s="88">
        <v>384</v>
      </c>
      <c r="AC27" s="124">
        <v>622</v>
      </c>
      <c r="AD27" s="503">
        <f t="shared" si="2"/>
        <v>-0.1045016077170418</v>
      </c>
    </row>
    <row r="28" spans="2:30" ht="14.25" thickTop="1">
      <c r="B28" s="391"/>
      <c r="C28" s="392" t="s">
        <v>76</v>
      </c>
      <c r="D28" s="171">
        <f>D29+D30</f>
        <v>5</v>
      </c>
      <c r="E28" s="171">
        <f>E29+E30</f>
        <v>3</v>
      </c>
      <c r="F28" s="171">
        <f>F29+F30</f>
        <v>16</v>
      </c>
      <c r="G28" s="232">
        <f aca="true" t="shared" si="14" ref="G28:O28">G29+G30</f>
        <v>11</v>
      </c>
      <c r="H28" s="171">
        <f t="shared" si="14"/>
        <v>33</v>
      </c>
      <c r="I28" s="171">
        <f t="shared" si="14"/>
        <v>26</v>
      </c>
      <c r="J28" s="171">
        <f t="shared" si="14"/>
        <v>25</v>
      </c>
      <c r="K28" s="171">
        <f t="shared" si="14"/>
        <v>23</v>
      </c>
      <c r="L28" s="171">
        <f t="shared" si="14"/>
        <v>26</v>
      </c>
      <c r="M28" s="171">
        <f t="shared" si="14"/>
        <v>19</v>
      </c>
      <c r="N28" s="171">
        <f t="shared" si="14"/>
        <v>28</v>
      </c>
      <c r="O28" s="171">
        <f t="shared" si="14"/>
        <v>31</v>
      </c>
      <c r="P28" s="8">
        <f t="shared" si="1"/>
        <v>246</v>
      </c>
      <c r="Q28" s="6">
        <v>493</v>
      </c>
      <c r="R28" s="8">
        <v>440</v>
      </c>
      <c r="S28" s="8">
        <v>475</v>
      </c>
      <c r="T28" s="8">
        <v>483</v>
      </c>
      <c r="U28" s="8">
        <v>414</v>
      </c>
      <c r="V28" s="8">
        <v>480</v>
      </c>
      <c r="W28" s="8">
        <v>497</v>
      </c>
      <c r="X28" s="76">
        <v>331</v>
      </c>
      <c r="Y28" s="120">
        <v>436</v>
      </c>
      <c r="Z28" s="146">
        <v>361</v>
      </c>
      <c r="AA28" s="8">
        <v>267</v>
      </c>
      <c r="AB28" s="8">
        <v>421</v>
      </c>
      <c r="AC28" s="10">
        <v>378</v>
      </c>
      <c r="AD28" s="407">
        <f t="shared" si="2"/>
        <v>-0.3492063492063492</v>
      </c>
    </row>
    <row r="29" spans="2:30" ht="13.5">
      <c r="B29" s="311" t="s">
        <v>86</v>
      </c>
      <c r="C29" s="390" t="s">
        <v>78</v>
      </c>
      <c r="D29" s="170">
        <v>5</v>
      </c>
      <c r="E29" s="170">
        <v>3</v>
      </c>
      <c r="F29" s="170">
        <v>16</v>
      </c>
      <c r="G29" s="231">
        <v>11</v>
      </c>
      <c r="H29" s="170">
        <v>23</v>
      </c>
      <c r="I29" s="170">
        <v>26</v>
      </c>
      <c r="J29" s="170">
        <v>16</v>
      </c>
      <c r="K29" s="170">
        <v>23</v>
      </c>
      <c r="L29" s="170">
        <v>18</v>
      </c>
      <c r="M29" s="170">
        <v>19</v>
      </c>
      <c r="N29" s="170">
        <v>15</v>
      </c>
      <c r="O29" s="170">
        <v>19</v>
      </c>
      <c r="P29" s="13">
        <f t="shared" si="1"/>
        <v>194</v>
      </c>
      <c r="Q29" s="11"/>
      <c r="R29" s="13"/>
      <c r="S29" s="13"/>
      <c r="T29" s="13"/>
      <c r="U29" s="13"/>
      <c r="V29" s="13"/>
      <c r="W29" s="13"/>
      <c r="X29" s="73">
        <v>255</v>
      </c>
      <c r="Y29" s="118">
        <v>298</v>
      </c>
      <c r="Z29" s="144">
        <v>303</v>
      </c>
      <c r="AA29" s="144">
        <v>204</v>
      </c>
      <c r="AB29" s="144">
        <v>277</v>
      </c>
      <c r="AC29" s="125">
        <v>298</v>
      </c>
      <c r="AD29" s="405">
        <f t="shared" si="2"/>
        <v>-0.348993288590604</v>
      </c>
    </row>
    <row r="30" spans="2:30" ht="14.25" thickBot="1">
      <c r="B30" s="386"/>
      <c r="C30" s="390" t="s">
        <v>34</v>
      </c>
      <c r="D30" s="170">
        <v>0</v>
      </c>
      <c r="E30" s="170">
        <v>0</v>
      </c>
      <c r="F30" s="170">
        <v>0</v>
      </c>
      <c r="G30" s="231">
        <v>0</v>
      </c>
      <c r="H30" s="170">
        <v>10</v>
      </c>
      <c r="I30" s="170">
        <v>0</v>
      </c>
      <c r="J30" s="170">
        <v>9</v>
      </c>
      <c r="K30" s="170">
        <v>0</v>
      </c>
      <c r="L30" s="170">
        <v>8</v>
      </c>
      <c r="M30" s="170">
        <v>0</v>
      </c>
      <c r="N30" s="170">
        <v>13</v>
      </c>
      <c r="O30" s="170">
        <v>12</v>
      </c>
      <c r="P30" s="13">
        <f t="shared" si="1"/>
        <v>52</v>
      </c>
      <c r="Q30" s="11"/>
      <c r="R30" s="13"/>
      <c r="S30" s="13"/>
      <c r="T30" s="13"/>
      <c r="U30" s="13"/>
      <c r="V30" s="13"/>
      <c r="W30" s="13"/>
      <c r="X30" s="74">
        <v>76</v>
      </c>
      <c r="Y30" s="119">
        <v>138</v>
      </c>
      <c r="Z30" s="145">
        <v>58</v>
      </c>
      <c r="AA30" s="176">
        <v>63</v>
      </c>
      <c r="AB30" s="176">
        <v>144</v>
      </c>
      <c r="AC30" s="150">
        <v>80</v>
      </c>
      <c r="AD30" s="503">
        <f t="shared" si="2"/>
        <v>-0.35</v>
      </c>
    </row>
    <row r="31" spans="2:30" ht="14.25" thickTop="1">
      <c r="B31" s="391"/>
      <c r="C31" s="392" t="s">
        <v>76</v>
      </c>
      <c r="D31" s="171">
        <f>D32+D33</f>
        <v>62</v>
      </c>
      <c r="E31" s="171">
        <f>E32+E33</f>
        <v>22</v>
      </c>
      <c r="F31" s="171">
        <f>F32+F33</f>
        <v>84</v>
      </c>
      <c r="G31" s="232">
        <f aca="true" t="shared" si="15" ref="G31:O31">G32+G33</f>
        <v>42</v>
      </c>
      <c r="H31" s="171">
        <f t="shared" si="15"/>
        <v>63</v>
      </c>
      <c r="I31" s="171">
        <f t="shared" si="15"/>
        <v>61</v>
      </c>
      <c r="J31" s="171">
        <f t="shared" si="15"/>
        <v>69</v>
      </c>
      <c r="K31" s="171">
        <f t="shared" si="15"/>
        <v>62</v>
      </c>
      <c r="L31" s="171">
        <f t="shared" si="15"/>
        <v>44</v>
      </c>
      <c r="M31" s="171">
        <f t="shared" si="15"/>
        <v>86</v>
      </c>
      <c r="N31" s="171">
        <f t="shared" si="15"/>
        <v>41</v>
      </c>
      <c r="O31" s="171">
        <f t="shared" si="15"/>
        <v>56</v>
      </c>
      <c r="P31" s="8">
        <f t="shared" si="1"/>
        <v>692</v>
      </c>
      <c r="Q31" s="6">
        <v>1318</v>
      </c>
      <c r="R31" s="8">
        <v>926</v>
      </c>
      <c r="S31" s="8">
        <v>865</v>
      </c>
      <c r="T31" s="8">
        <v>761</v>
      </c>
      <c r="U31" s="8">
        <v>854</v>
      </c>
      <c r="V31" s="8">
        <v>1066</v>
      </c>
      <c r="W31" s="8">
        <v>886</v>
      </c>
      <c r="X31" s="76">
        <v>851</v>
      </c>
      <c r="Y31" s="120">
        <v>787</v>
      </c>
      <c r="Z31" s="146">
        <v>889</v>
      </c>
      <c r="AA31" s="88">
        <v>766</v>
      </c>
      <c r="AB31" s="88">
        <v>830</v>
      </c>
      <c r="AC31" s="124">
        <v>633</v>
      </c>
      <c r="AD31" s="407">
        <f t="shared" si="2"/>
        <v>0.09320695102685624</v>
      </c>
    </row>
    <row r="32" spans="2:30" ht="13.5">
      <c r="B32" s="311" t="s">
        <v>87</v>
      </c>
      <c r="C32" s="390" t="s">
        <v>78</v>
      </c>
      <c r="D32" s="170">
        <v>62</v>
      </c>
      <c r="E32" s="170">
        <v>22</v>
      </c>
      <c r="F32" s="170">
        <v>78</v>
      </c>
      <c r="G32" s="231">
        <v>42</v>
      </c>
      <c r="H32" s="170">
        <v>49</v>
      </c>
      <c r="I32" s="170">
        <v>41</v>
      </c>
      <c r="J32" s="170">
        <v>60</v>
      </c>
      <c r="K32" s="170">
        <v>42</v>
      </c>
      <c r="L32" s="170">
        <v>44</v>
      </c>
      <c r="M32" s="170">
        <v>43</v>
      </c>
      <c r="N32" s="170">
        <v>31</v>
      </c>
      <c r="O32" s="170">
        <v>40</v>
      </c>
      <c r="P32" s="13">
        <f t="shared" si="1"/>
        <v>554</v>
      </c>
      <c r="Q32" s="11"/>
      <c r="R32" s="13"/>
      <c r="S32" s="13"/>
      <c r="T32" s="13"/>
      <c r="U32" s="13"/>
      <c r="V32" s="13"/>
      <c r="W32" s="13"/>
      <c r="X32" s="73">
        <v>568</v>
      </c>
      <c r="Y32" s="118">
        <v>499</v>
      </c>
      <c r="Z32" s="144">
        <v>569</v>
      </c>
      <c r="AA32" s="144">
        <v>428</v>
      </c>
      <c r="AB32" s="144">
        <v>422</v>
      </c>
      <c r="AC32" s="125">
        <v>441</v>
      </c>
      <c r="AD32" s="405">
        <f t="shared" si="2"/>
        <v>0.2562358276643991</v>
      </c>
    </row>
    <row r="33" spans="2:30" ht="14.25" thickBot="1">
      <c r="B33" s="386"/>
      <c r="C33" s="390" t="s">
        <v>34</v>
      </c>
      <c r="D33" s="170">
        <v>0</v>
      </c>
      <c r="E33" s="170">
        <v>0</v>
      </c>
      <c r="F33" s="170">
        <v>6</v>
      </c>
      <c r="G33" s="231">
        <v>0</v>
      </c>
      <c r="H33" s="170">
        <v>14</v>
      </c>
      <c r="I33" s="170">
        <v>20</v>
      </c>
      <c r="J33" s="170">
        <v>9</v>
      </c>
      <c r="K33" s="170">
        <v>20</v>
      </c>
      <c r="L33" s="170">
        <v>0</v>
      </c>
      <c r="M33" s="170">
        <v>43</v>
      </c>
      <c r="N33" s="170">
        <v>10</v>
      </c>
      <c r="O33" s="170">
        <v>16</v>
      </c>
      <c r="P33" s="13">
        <f t="shared" si="1"/>
        <v>138</v>
      </c>
      <c r="Q33" s="11"/>
      <c r="R33" s="13"/>
      <c r="S33" s="13"/>
      <c r="T33" s="13"/>
      <c r="U33" s="13"/>
      <c r="V33" s="13"/>
      <c r="W33" s="13"/>
      <c r="X33" s="74">
        <v>283</v>
      </c>
      <c r="Y33" s="119">
        <v>288</v>
      </c>
      <c r="Z33" s="145">
        <v>320</v>
      </c>
      <c r="AA33" s="88">
        <v>338</v>
      </c>
      <c r="AB33" s="88">
        <v>408</v>
      </c>
      <c r="AC33" s="124">
        <v>192</v>
      </c>
      <c r="AD33" s="503">
        <f t="shared" si="2"/>
        <v>-0.28125</v>
      </c>
    </row>
    <row r="34" spans="2:30" ht="14.25" thickTop="1">
      <c r="B34" s="391"/>
      <c r="C34" s="392" t="s">
        <v>76</v>
      </c>
      <c r="D34" s="171">
        <f>D35+D36</f>
        <v>20</v>
      </c>
      <c r="E34" s="171">
        <f>E35+E36</f>
        <v>13</v>
      </c>
      <c r="F34" s="171">
        <f>F35+F36</f>
        <v>31</v>
      </c>
      <c r="G34" s="232">
        <f aca="true" t="shared" si="16" ref="G34:O34">G35+G36</f>
        <v>18</v>
      </c>
      <c r="H34" s="171">
        <f t="shared" si="16"/>
        <v>21</v>
      </c>
      <c r="I34" s="171">
        <f t="shared" si="16"/>
        <v>19</v>
      </c>
      <c r="J34" s="171">
        <f t="shared" si="16"/>
        <v>23</v>
      </c>
      <c r="K34" s="171">
        <f t="shared" si="16"/>
        <v>28</v>
      </c>
      <c r="L34" s="171">
        <f t="shared" si="16"/>
        <v>15</v>
      </c>
      <c r="M34" s="171">
        <f t="shared" si="16"/>
        <v>23</v>
      </c>
      <c r="N34" s="171">
        <f t="shared" si="16"/>
        <v>12</v>
      </c>
      <c r="O34" s="171">
        <f t="shared" si="16"/>
        <v>39</v>
      </c>
      <c r="P34" s="8">
        <f t="shared" si="1"/>
        <v>262</v>
      </c>
      <c r="Q34" s="6">
        <v>592</v>
      </c>
      <c r="R34" s="8">
        <v>651</v>
      </c>
      <c r="S34" s="8">
        <v>517</v>
      </c>
      <c r="T34" s="8">
        <v>472</v>
      </c>
      <c r="U34" s="8">
        <v>583</v>
      </c>
      <c r="V34" s="8">
        <v>613</v>
      </c>
      <c r="W34" s="8">
        <v>484</v>
      </c>
      <c r="X34" s="76">
        <v>394</v>
      </c>
      <c r="Y34" s="120">
        <v>352</v>
      </c>
      <c r="Z34" s="146">
        <v>397</v>
      </c>
      <c r="AA34" s="8">
        <v>388</v>
      </c>
      <c r="AB34" s="8">
        <v>396</v>
      </c>
      <c r="AC34" s="10">
        <v>443</v>
      </c>
      <c r="AD34" s="407">
        <f t="shared" si="2"/>
        <v>-0.40857787810383744</v>
      </c>
    </row>
    <row r="35" spans="2:30" ht="13.5">
      <c r="B35" s="311" t="s">
        <v>88</v>
      </c>
      <c r="C35" s="390" t="s">
        <v>78</v>
      </c>
      <c r="D35" s="170">
        <v>20</v>
      </c>
      <c r="E35" s="170">
        <v>13</v>
      </c>
      <c r="F35" s="170">
        <v>27</v>
      </c>
      <c r="G35" s="231">
        <v>18</v>
      </c>
      <c r="H35" s="170">
        <v>13</v>
      </c>
      <c r="I35" s="170">
        <v>19</v>
      </c>
      <c r="J35" s="170">
        <v>23</v>
      </c>
      <c r="K35" s="170">
        <v>28</v>
      </c>
      <c r="L35" s="170">
        <v>15</v>
      </c>
      <c r="M35" s="170">
        <v>23</v>
      </c>
      <c r="N35" s="170">
        <v>12</v>
      </c>
      <c r="O35" s="170">
        <v>35</v>
      </c>
      <c r="P35" s="13">
        <f t="shared" si="1"/>
        <v>246</v>
      </c>
      <c r="Q35" s="11"/>
      <c r="R35" s="13"/>
      <c r="S35" s="13"/>
      <c r="T35" s="13"/>
      <c r="U35" s="13"/>
      <c r="V35" s="13"/>
      <c r="W35" s="13"/>
      <c r="X35" s="73">
        <v>322</v>
      </c>
      <c r="Y35" s="118">
        <v>294</v>
      </c>
      <c r="Z35" s="144">
        <v>301</v>
      </c>
      <c r="AA35" s="144">
        <v>254</v>
      </c>
      <c r="AB35" s="144">
        <v>274</v>
      </c>
      <c r="AC35" s="125">
        <v>310</v>
      </c>
      <c r="AD35" s="405">
        <f t="shared" si="2"/>
        <v>-0.2064516129032258</v>
      </c>
    </row>
    <row r="36" spans="2:30" ht="14.25" thickBot="1">
      <c r="B36" s="386"/>
      <c r="C36" s="390" t="s">
        <v>34</v>
      </c>
      <c r="D36" s="170">
        <v>0</v>
      </c>
      <c r="E36" s="170">
        <v>0</v>
      </c>
      <c r="F36" s="170">
        <v>4</v>
      </c>
      <c r="G36" s="231">
        <v>0</v>
      </c>
      <c r="H36" s="170">
        <v>8</v>
      </c>
      <c r="I36" s="170">
        <v>0</v>
      </c>
      <c r="J36" s="170">
        <v>0</v>
      </c>
      <c r="K36" s="170">
        <v>0</v>
      </c>
      <c r="L36" s="170">
        <v>0</v>
      </c>
      <c r="M36" s="170">
        <v>0</v>
      </c>
      <c r="N36" s="170">
        <v>0</v>
      </c>
      <c r="O36" s="170">
        <v>4</v>
      </c>
      <c r="P36" s="13">
        <f aca="true" t="shared" si="17" ref="P36:P67">SUM(D36:O36)</f>
        <v>16</v>
      </c>
      <c r="Q36" s="11"/>
      <c r="R36" s="13"/>
      <c r="S36" s="13"/>
      <c r="T36" s="13"/>
      <c r="U36" s="13"/>
      <c r="V36" s="13"/>
      <c r="W36" s="13"/>
      <c r="X36" s="74">
        <v>72</v>
      </c>
      <c r="Y36" s="119">
        <v>58</v>
      </c>
      <c r="Z36" s="145">
        <v>96</v>
      </c>
      <c r="AA36" s="176">
        <v>134</v>
      </c>
      <c r="AB36" s="176">
        <v>122</v>
      </c>
      <c r="AC36" s="150">
        <v>133</v>
      </c>
      <c r="AD36" s="503">
        <f aca="true" t="shared" si="18" ref="AD36:AD67">(P36-AC36)/AC36</f>
        <v>-0.8796992481203008</v>
      </c>
    </row>
    <row r="37" spans="2:30" ht="14.25" thickTop="1">
      <c r="B37" s="391"/>
      <c r="C37" s="392" t="s">
        <v>76</v>
      </c>
      <c r="D37" s="171">
        <f>D38+D39</f>
        <v>14</v>
      </c>
      <c r="E37" s="171">
        <f>E38+E39</f>
        <v>21</v>
      </c>
      <c r="F37" s="171">
        <f>F38+F39</f>
        <v>30</v>
      </c>
      <c r="G37" s="232">
        <f aca="true" t="shared" si="19" ref="G37:O37">G38+G39</f>
        <v>21</v>
      </c>
      <c r="H37" s="171">
        <f t="shared" si="19"/>
        <v>45</v>
      </c>
      <c r="I37" s="171">
        <f t="shared" si="19"/>
        <v>70</v>
      </c>
      <c r="J37" s="171">
        <f t="shared" si="19"/>
        <v>29</v>
      </c>
      <c r="K37" s="171">
        <f t="shared" si="19"/>
        <v>59</v>
      </c>
      <c r="L37" s="171">
        <f t="shared" si="19"/>
        <v>53</v>
      </c>
      <c r="M37" s="171">
        <f t="shared" si="19"/>
        <v>28</v>
      </c>
      <c r="N37" s="171">
        <f t="shared" si="19"/>
        <v>26</v>
      </c>
      <c r="O37" s="171">
        <f t="shared" si="19"/>
        <v>58</v>
      </c>
      <c r="P37" s="8">
        <f t="shared" si="17"/>
        <v>454</v>
      </c>
      <c r="Q37" s="6">
        <v>770</v>
      </c>
      <c r="R37" s="8">
        <v>884</v>
      </c>
      <c r="S37" s="8">
        <v>710</v>
      </c>
      <c r="T37" s="8">
        <v>682</v>
      </c>
      <c r="U37" s="8">
        <v>600</v>
      </c>
      <c r="V37" s="8">
        <v>772</v>
      </c>
      <c r="W37" s="8">
        <v>590</v>
      </c>
      <c r="X37" s="76">
        <v>502</v>
      </c>
      <c r="Y37" s="120">
        <v>392</v>
      </c>
      <c r="Z37" s="146">
        <v>393</v>
      </c>
      <c r="AA37" s="88">
        <v>371</v>
      </c>
      <c r="AB37" s="88">
        <v>354</v>
      </c>
      <c r="AC37" s="124">
        <v>404</v>
      </c>
      <c r="AD37" s="407">
        <f t="shared" si="18"/>
        <v>0.12376237623762376</v>
      </c>
    </row>
    <row r="38" spans="2:30" ht="13.5">
      <c r="B38" s="311" t="s">
        <v>89</v>
      </c>
      <c r="C38" s="390" t="s">
        <v>78</v>
      </c>
      <c r="D38" s="170">
        <v>14</v>
      </c>
      <c r="E38" s="170">
        <v>21</v>
      </c>
      <c r="F38" s="170">
        <v>30</v>
      </c>
      <c r="G38" s="231">
        <v>21</v>
      </c>
      <c r="H38" s="170">
        <v>45</v>
      </c>
      <c r="I38" s="170">
        <v>70</v>
      </c>
      <c r="J38" s="170">
        <v>29</v>
      </c>
      <c r="K38" s="170">
        <v>39</v>
      </c>
      <c r="L38" s="170">
        <v>49</v>
      </c>
      <c r="M38" s="170">
        <v>28</v>
      </c>
      <c r="N38" s="170">
        <v>26</v>
      </c>
      <c r="O38" s="170">
        <v>44</v>
      </c>
      <c r="P38" s="13">
        <f t="shared" si="17"/>
        <v>416</v>
      </c>
      <c r="Q38" s="11"/>
      <c r="R38" s="13"/>
      <c r="S38" s="13"/>
      <c r="T38" s="13"/>
      <c r="U38" s="13"/>
      <c r="V38" s="13"/>
      <c r="W38" s="13"/>
      <c r="X38" s="73">
        <v>344</v>
      </c>
      <c r="Y38" s="118">
        <v>351</v>
      </c>
      <c r="Z38" s="144">
        <v>341</v>
      </c>
      <c r="AA38" s="144">
        <v>326</v>
      </c>
      <c r="AB38" s="144">
        <v>292</v>
      </c>
      <c r="AC38" s="125">
        <v>361</v>
      </c>
      <c r="AD38" s="405">
        <f t="shared" si="18"/>
        <v>0.1523545706371191</v>
      </c>
    </row>
    <row r="39" spans="2:30" ht="14.25" thickBot="1">
      <c r="B39" s="386"/>
      <c r="C39" s="390" t="s">
        <v>34</v>
      </c>
      <c r="D39" s="170">
        <v>0</v>
      </c>
      <c r="E39" s="170">
        <v>0</v>
      </c>
      <c r="F39" s="170">
        <v>0</v>
      </c>
      <c r="G39" s="231">
        <v>0</v>
      </c>
      <c r="H39" s="170">
        <v>0</v>
      </c>
      <c r="I39" s="170">
        <v>0</v>
      </c>
      <c r="J39" s="170">
        <v>0</v>
      </c>
      <c r="K39" s="170">
        <v>20</v>
      </c>
      <c r="L39" s="170">
        <v>4</v>
      </c>
      <c r="M39" s="170">
        <v>0</v>
      </c>
      <c r="N39" s="170">
        <v>0</v>
      </c>
      <c r="O39" s="170">
        <v>14</v>
      </c>
      <c r="P39" s="13">
        <f t="shared" si="17"/>
        <v>38</v>
      </c>
      <c r="Q39" s="11"/>
      <c r="R39" s="13"/>
      <c r="S39" s="13"/>
      <c r="T39" s="13"/>
      <c r="U39" s="13"/>
      <c r="V39" s="13"/>
      <c r="W39" s="13"/>
      <c r="X39" s="74">
        <v>158</v>
      </c>
      <c r="Y39" s="119">
        <v>41</v>
      </c>
      <c r="Z39" s="145">
        <v>52</v>
      </c>
      <c r="AA39" s="88">
        <v>45</v>
      </c>
      <c r="AB39" s="88">
        <v>62</v>
      </c>
      <c r="AC39" s="124">
        <v>43</v>
      </c>
      <c r="AD39" s="503">
        <f t="shared" si="18"/>
        <v>-0.11627906976744186</v>
      </c>
    </row>
    <row r="40" spans="2:30" ht="14.25" thickTop="1">
      <c r="B40" s="391"/>
      <c r="C40" s="392" t="s">
        <v>76</v>
      </c>
      <c r="D40" s="171">
        <f>D41+D42</f>
        <v>9</v>
      </c>
      <c r="E40" s="171">
        <f>E41+E42</f>
        <v>12</v>
      </c>
      <c r="F40" s="171">
        <f>F41+F42</f>
        <v>12</v>
      </c>
      <c r="G40" s="232">
        <f aca="true" t="shared" si="20" ref="G40:O40">G41+G42</f>
        <v>20</v>
      </c>
      <c r="H40" s="171">
        <f t="shared" si="20"/>
        <v>19</v>
      </c>
      <c r="I40" s="171">
        <f t="shared" si="20"/>
        <v>28</v>
      </c>
      <c r="J40" s="171">
        <f t="shared" si="20"/>
        <v>24</v>
      </c>
      <c r="K40" s="171">
        <f t="shared" si="20"/>
        <v>30</v>
      </c>
      <c r="L40" s="171">
        <f t="shared" si="20"/>
        <v>20</v>
      </c>
      <c r="M40" s="171">
        <f t="shared" si="20"/>
        <v>8</v>
      </c>
      <c r="N40" s="171">
        <f t="shared" si="20"/>
        <v>15</v>
      </c>
      <c r="O40" s="171">
        <f t="shared" si="20"/>
        <v>15</v>
      </c>
      <c r="P40" s="8">
        <f t="shared" si="17"/>
        <v>212</v>
      </c>
      <c r="Q40" s="6">
        <v>562</v>
      </c>
      <c r="R40" s="8">
        <v>449</v>
      </c>
      <c r="S40" s="8">
        <v>516</v>
      </c>
      <c r="T40" s="8">
        <v>523</v>
      </c>
      <c r="U40" s="8">
        <v>463</v>
      </c>
      <c r="V40" s="8">
        <v>630</v>
      </c>
      <c r="W40" s="8">
        <v>525</v>
      </c>
      <c r="X40" s="76">
        <v>381</v>
      </c>
      <c r="Y40" s="120">
        <v>337</v>
      </c>
      <c r="Z40" s="146">
        <v>374</v>
      </c>
      <c r="AA40" s="8">
        <v>315</v>
      </c>
      <c r="AB40" s="8">
        <v>289</v>
      </c>
      <c r="AC40" s="10">
        <v>261</v>
      </c>
      <c r="AD40" s="407">
        <f t="shared" si="18"/>
        <v>-0.18773946360153257</v>
      </c>
    </row>
    <row r="41" spans="2:30" ht="13.5">
      <c r="B41" s="311" t="s">
        <v>90</v>
      </c>
      <c r="C41" s="390" t="s">
        <v>78</v>
      </c>
      <c r="D41" s="170">
        <v>9</v>
      </c>
      <c r="E41" s="170">
        <v>12</v>
      </c>
      <c r="F41" s="170">
        <v>12</v>
      </c>
      <c r="G41" s="231">
        <v>20</v>
      </c>
      <c r="H41" s="170">
        <v>19</v>
      </c>
      <c r="I41" s="170">
        <v>28</v>
      </c>
      <c r="J41" s="170">
        <v>24</v>
      </c>
      <c r="K41" s="170">
        <v>30</v>
      </c>
      <c r="L41" s="170">
        <v>20</v>
      </c>
      <c r="M41" s="170">
        <v>8</v>
      </c>
      <c r="N41" s="170">
        <v>15</v>
      </c>
      <c r="O41" s="170">
        <v>13</v>
      </c>
      <c r="P41" s="13">
        <f t="shared" si="17"/>
        <v>210</v>
      </c>
      <c r="Q41" s="11"/>
      <c r="R41" s="13"/>
      <c r="S41" s="13"/>
      <c r="T41" s="13"/>
      <c r="U41" s="13"/>
      <c r="V41" s="13"/>
      <c r="W41" s="13"/>
      <c r="X41" s="73">
        <v>309</v>
      </c>
      <c r="Y41" s="118">
        <v>277</v>
      </c>
      <c r="Z41" s="144">
        <v>274</v>
      </c>
      <c r="AA41" s="144">
        <v>225</v>
      </c>
      <c r="AB41" s="144">
        <v>207</v>
      </c>
      <c r="AC41" s="125">
        <v>237</v>
      </c>
      <c r="AD41" s="405">
        <f t="shared" si="18"/>
        <v>-0.11392405063291139</v>
      </c>
    </row>
    <row r="42" spans="2:30" ht="14.25" thickBot="1">
      <c r="B42" s="386"/>
      <c r="C42" s="390" t="s">
        <v>34</v>
      </c>
      <c r="D42" s="170">
        <v>0</v>
      </c>
      <c r="E42" s="170">
        <v>0</v>
      </c>
      <c r="F42" s="170">
        <v>0</v>
      </c>
      <c r="G42" s="231">
        <v>0</v>
      </c>
      <c r="H42" s="170">
        <v>0</v>
      </c>
      <c r="I42" s="170">
        <v>0</v>
      </c>
      <c r="J42" s="170">
        <v>0</v>
      </c>
      <c r="K42" s="170">
        <v>0</v>
      </c>
      <c r="L42" s="170">
        <v>0</v>
      </c>
      <c r="M42" s="170">
        <v>0</v>
      </c>
      <c r="N42" s="170">
        <v>0</v>
      </c>
      <c r="O42" s="170">
        <v>2</v>
      </c>
      <c r="P42" s="13">
        <f t="shared" si="17"/>
        <v>2</v>
      </c>
      <c r="Q42" s="11"/>
      <c r="R42" s="13"/>
      <c r="S42" s="13"/>
      <c r="T42" s="13"/>
      <c r="U42" s="13"/>
      <c r="V42" s="13"/>
      <c r="W42" s="13"/>
      <c r="X42" s="74">
        <v>72</v>
      </c>
      <c r="Y42" s="119">
        <v>60</v>
      </c>
      <c r="Z42" s="145">
        <v>100</v>
      </c>
      <c r="AA42" s="176">
        <v>90</v>
      </c>
      <c r="AB42" s="176">
        <v>82</v>
      </c>
      <c r="AC42" s="150">
        <v>24</v>
      </c>
      <c r="AD42" s="503">
        <f t="shared" si="18"/>
        <v>-0.9166666666666666</v>
      </c>
    </row>
    <row r="43" spans="2:30" ht="14.25" thickTop="1">
      <c r="B43" s="391"/>
      <c r="C43" s="392" t="s">
        <v>76</v>
      </c>
      <c r="D43" s="171">
        <f>D44+D45</f>
        <v>18</v>
      </c>
      <c r="E43" s="171">
        <f>E44+E45</f>
        <v>17</v>
      </c>
      <c r="F43" s="171">
        <f>F44+F45</f>
        <v>22</v>
      </c>
      <c r="G43" s="232">
        <f aca="true" t="shared" si="21" ref="G43:O43">G44+G45</f>
        <v>31</v>
      </c>
      <c r="H43" s="171">
        <f t="shared" si="21"/>
        <v>21</v>
      </c>
      <c r="I43" s="171">
        <f t="shared" si="21"/>
        <v>28</v>
      </c>
      <c r="J43" s="171">
        <f t="shared" si="21"/>
        <v>34</v>
      </c>
      <c r="K43" s="171">
        <f t="shared" si="21"/>
        <v>32</v>
      </c>
      <c r="L43" s="171">
        <f t="shared" si="21"/>
        <v>12</v>
      </c>
      <c r="M43" s="171">
        <f t="shared" si="21"/>
        <v>37</v>
      </c>
      <c r="N43" s="171">
        <f t="shared" si="21"/>
        <v>21</v>
      </c>
      <c r="O43" s="171">
        <f t="shared" si="21"/>
        <v>14</v>
      </c>
      <c r="P43" s="8">
        <f t="shared" si="17"/>
        <v>287</v>
      </c>
      <c r="Q43" s="6">
        <v>631</v>
      </c>
      <c r="R43" s="8">
        <v>604</v>
      </c>
      <c r="S43" s="8">
        <v>521</v>
      </c>
      <c r="T43" s="8">
        <v>605</v>
      </c>
      <c r="U43" s="8">
        <v>620</v>
      </c>
      <c r="V43" s="8">
        <v>646</v>
      </c>
      <c r="W43" s="8">
        <v>545</v>
      </c>
      <c r="X43" s="76">
        <v>468</v>
      </c>
      <c r="Y43" s="120">
        <v>399</v>
      </c>
      <c r="Z43" s="146">
        <v>368</v>
      </c>
      <c r="AA43" s="88">
        <v>313</v>
      </c>
      <c r="AB43" s="88">
        <v>371</v>
      </c>
      <c r="AC43" s="124">
        <v>281</v>
      </c>
      <c r="AD43" s="407">
        <f t="shared" si="18"/>
        <v>0.021352313167259787</v>
      </c>
    </row>
    <row r="44" spans="2:30" ht="13.5">
      <c r="B44" s="311" t="s">
        <v>91</v>
      </c>
      <c r="C44" s="390" t="s">
        <v>78</v>
      </c>
      <c r="D44" s="170">
        <v>18</v>
      </c>
      <c r="E44" s="170">
        <v>17</v>
      </c>
      <c r="F44" s="170">
        <v>22</v>
      </c>
      <c r="G44" s="231">
        <v>31</v>
      </c>
      <c r="H44" s="170">
        <v>21</v>
      </c>
      <c r="I44" s="170">
        <v>28</v>
      </c>
      <c r="J44" s="170">
        <v>34</v>
      </c>
      <c r="K44" s="170">
        <v>32</v>
      </c>
      <c r="L44" s="170">
        <v>12</v>
      </c>
      <c r="M44" s="170">
        <v>25</v>
      </c>
      <c r="N44" s="170">
        <v>21</v>
      </c>
      <c r="O44" s="170">
        <v>14</v>
      </c>
      <c r="P44" s="13">
        <f t="shared" si="17"/>
        <v>275</v>
      </c>
      <c r="Q44" s="11"/>
      <c r="R44" s="13"/>
      <c r="S44" s="13"/>
      <c r="T44" s="13"/>
      <c r="U44" s="13"/>
      <c r="V44" s="13"/>
      <c r="W44" s="13"/>
      <c r="X44" s="73">
        <v>345</v>
      </c>
      <c r="Y44" s="118">
        <v>363</v>
      </c>
      <c r="Z44" s="144">
        <v>307</v>
      </c>
      <c r="AA44" s="144">
        <v>235</v>
      </c>
      <c r="AB44" s="144">
        <v>261</v>
      </c>
      <c r="AC44" s="125">
        <v>264</v>
      </c>
      <c r="AD44" s="405">
        <f t="shared" si="18"/>
        <v>0.041666666666666664</v>
      </c>
    </row>
    <row r="45" spans="2:30" ht="14.25" thickBot="1">
      <c r="B45" s="393"/>
      <c r="C45" s="394" t="s">
        <v>34</v>
      </c>
      <c r="D45" s="173">
        <v>0</v>
      </c>
      <c r="E45" s="173">
        <v>0</v>
      </c>
      <c r="F45" s="173">
        <v>0</v>
      </c>
      <c r="G45" s="401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12</v>
      </c>
      <c r="N45" s="173">
        <v>0</v>
      </c>
      <c r="O45" s="173">
        <v>0</v>
      </c>
      <c r="P45" s="52">
        <f t="shared" si="17"/>
        <v>12</v>
      </c>
      <c r="Q45" s="53"/>
      <c r="R45" s="52"/>
      <c r="S45" s="52"/>
      <c r="T45" s="52"/>
      <c r="U45" s="52"/>
      <c r="V45" s="52"/>
      <c r="W45" s="52"/>
      <c r="X45" s="153">
        <v>123</v>
      </c>
      <c r="Y45" s="154">
        <v>36</v>
      </c>
      <c r="Z45" s="52">
        <v>61</v>
      </c>
      <c r="AA45" s="177">
        <v>78</v>
      </c>
      <c r="AB45" s="177">
        <v>110</v>
      </c>
      <c r="AC45" s="155">
        <v>17</v>
      </c>
      <c r="AD45" s="504">
        <f t="shared" si="18"/>
        <v>-0.29411764705882354</v>
      </c>
    </row>
    <row r="46" spans="2:30" ht="14.25" thickTop="1">
      <c r="B46" s="388"/>
      <c r="C46" s="389" t="s">
        <v>76</v>
      </c>
      <c r="D46" s="172">
        <f>D47+D48</f>
        <v>32</v>
      </c>
      <c r="E46" s="172">
        <f>E47+E48</f>
        <v>38</v>
      </c>
      <c r="F46" s="172">
        <f>F47+F48</f>
        <v>41</v>
      </c>
      <c r="G46" s="402">
        <f aca="true" t="shared" si="22" ref="G46:O46">G47+G48</f>
        <v>97</v>
      </c>
      <c r="H46" s="172">
        <f t="shared" si="22"/>
        <v>50</v>
      </c>
      <c r="I46" s="172">
        <f t="shared" si="22"/>
        <v>97</v>
      </c>
      <c r="J46" s="172">
        <f t="shared" si="22"/>
        <v>71</v>
      </c>
      <c r="K46" s="172">
        <f t="shared" si="22"/>
        <v>39</v>
      </c>
      <c r="L46" s="172">
        <f t="shared" si="22"/>
        <v>54</v>
      </c>
      <c r="M46" s="172">
        <f t="shared" si="22"/>
        <v>58</v>
      </c>
      <c r="N46" s="172">
        <f t="shared" si="22"/>
        <v>54</v>
      </c>
      <c r="O46" s="172">
        <f t="shared" si="22"/>
        <v>66</v>
      </c>
      <c r="P46" s="50">
        <f t="shared" si="17"/>
        <v>697</v>
      </c>
      <c r="Q46" s="51">
        <v>1040</v>
      </c>
      <c r="R46" s="50">
        <v>1127</v>
      </c>
      <c r="S46" s="50">
        <v>1260</v>
      </c>
      <c r="T46" s="50">
        <v>1351</v>
      </c>
      <c r="U46" s="50">
        <v>1118</v>
      </c>
      <c r="V46" s="50">
        <v>1338</v>
      </c>
      <c r="W46" s="50">
        <v>1146</v>
      </c>
      <c r="X46" s="156">
        <v>1012</v>
      </c>
      <c r="Y46" s="157">
        <v>1004</v>
      </c>
      <c r="Z46" s="158">
        <v>904</v>
      </c>
      <c r="AA46" s="50">
        <v>710</v>
      </c>
      <c r="AB46" s="50">
        <v>734</v>
      </c>
      <c r="AC46" s="159">
        <v>761</v>
      </c>
      <c r="AD46" s="505">
        <f t="shared" si="18"/>
        <v>-0.08409986859395532</v>
      </c>
    </row>
    <row r="47" spans="2:30" ht="13.5">
      <c r="B47" s="311" t="s">
        <v>92</v>
      </c>
      <c r="C47" s="390" t="s">
        <v>78</v>
      </c>
      <c r="D47" s="170">
        <v>32</v>
      </c>
      <c r="E47" s="170">
        <v>38</v>
      </c>
      <c r="F47" s="170">
        <v>41</v>
      </c>
      <c r="G47" s="231">
        <v>85</v>
      </c>
      <c r="H47" s="170">
        <v>50</v>
      </c>
      <c r="I47" s="170">
        <v>63</v>
      </c>
      <c r="J47" s="170">
        <v>71</v>
      </c>
      <c r="K47" s="170">
        <v>39</v>
      </c>
      <c r="L47" s="170">
        <v>54</v>
      </c>
      <c r="M47" s="170">
        <v>58</v>
      </c>
      <c r="N47" s="170">
        <v>54</v>
      </c>
      <c r="O47" s="170">
        <v>66</v>
      </c>
      <c r="P47" s="13">
        <f t="shared" si="17"/>
        <v>651</v>
      </c>
      <c r="Q47" s="11"/>
      <c r="R47" s="13"/>
      <c r="S47" s="13"/>
      <c r="T47" s="13"/>
      <c r="U47" s="13"/>
      <c r="V47" s="13"/>
      <c r="W47" s="13"/>
      <c r="X47" s="73">
        <v>785</v>
      </c>
      <c r="Y47" s="118">
        <v>890</v>
      </c>
      <c r="Z47" s="144">
        <v>802</v>
      </c>
      <c r="AA47" s="144">
        <v>666</v>
      </c>
      <c r="AB47" s="144">
        <v>644</v>
      </c>
      <c r="AC47" s="125">
        <v>698</v>
      </c>
      <c r="AD47" s="405">
        <f t="shared" si="18"/>
        <v>-0.0673352435530086</v>
      </c>
    </row>
    <row r="48" spans="2:30" ht="14.25" thickBot="1">
      <c r="B48" s="386"/>
      <c r="C48" s="390" t="s">
        <v>34</v>
      </c>
      <c r="D48" s="174">
        <v>0</v>
      </c>
      <c r="E48" s="174">
        <v>0</v>
      </c>
      <c r="F48" s="174">
        <v>0</v>
      </c>
      <c r="G48" s="403">
        <v>12</v>
      </c>
      <c r="H48" s="174">
        <v>0</v>
      </c>
      <c r="I48" s="174">
        <v>34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4">
        <v>0</v>
      </c>
      <c r="P48" s="13">
        <f t="shared" si="17"/>
        <v>46</v>
      </c>
      <c r="Q48" s="11"/>
      <c r="R48" s="13"/>
      <c r="S48" s="13"/>
      <c r="T48" s="13"/>
      <c r="U48" s="13"/>
      <c r="V48" s="13"/>
      <c r="W48" s="13"/>
      <c r="X48" s="74">
        <v>27</v>
      </c>
      <c r="Y48" s="119">
        <v>114</v>
      </c>
      <c r="Z48" s="145">
        <v>102</v>
      </c>
      <c r="AA48" s="88">
        <v>44</v>
      </c>
      <c r="AB48" s="88">
        <v>90</v>
      </c>
      <c r="AC48" s="124">
        <v>63</v>
      </c>
      <c r="AD48" s="406">
        <f t="shared" si="18"/>
        <v>-0.2698412698412698</v>
      </c>
    </row>
    <row r="49" spans="2:30" ht="14.25" thickTop="1">
      <c r="B49" s="391"/>
      <c r="C49" s="392" t="s">
        <v>76</v>
      </c>
      <c r="D49" s="171">
        <f>D50+D51</f>
        <v>18</v>
      </c>
      <c r="E49" s="171">
        <f>E50+E51</f>
        <v>23</v>
      </c>
      <c r="F49" s="171">
        <f>F50+F51</f>
        <v>59</v>
      </c>
      <c r="G49" s="232">
        <f aca="true" t="shared" si="23" ref="G49:O49">G50+G51</f>
        <v>44</v>
      </c>
      <c r="H49" s="171">
        <f t="shared" si="23"/>
        <v>54</v>
      </c>
      <c r="I49" s="171">
        <f t="shared" si="23"/>
        <v>61</v>
      </c>
      <c r="J49" s="171">
        <f t="shared" si="23"/>
        <v>46</v>
      </c>
      <c r="K49" s="171">
        <f t="shared" si="23"/>
        <v>78</v>
      </c>
      <c r="L49" s="171">
        <f t="shared" si="23"/>
        <v>54</v>
      </c>
      <c r="M49" s="171">
        <f t="shared" si="23"/>
        <v>47</v>
      </c>
      <c r="N49" s="171">
        <f t="shared" si="23"/>
        <v>75</v>
      </c>
      <c r="O49" s="171">
        <f t="shared" si="23"/>
        <v>61</v>
      </c>
      <c r="P49" s="8">
        <f t="shared" si="17"/>
        <v>620</v>
      </c>
      <c r="Q49" s="6">
        <v>805</v>
      </c>
      <c r="R49" s="8">
        <v>982</v>
      </c>
      <c r="S49" s="8">
        <v>1097</v>
      </c>
      <c r="T49" s="8">
        <v>1001</v>
      </c>
      <c r="U49" s="8">
        <v>909</v>
      </c>
      <c r="V49" s="8">
        <v>1057</v>
      </c>
      <c r="W49" s="8">
        <v>985</v>
      </c>
      <c r="X49" s="76">
        <v>785</v>
      </c>
      <c r="Y49" s="120">
        <v>808</v>
      </c>
      <c r="Z49" s="146">
        <v>772</v>
      </c>
      <c r="AA49" s="8">
        <v>741</v>
      </c>
      <c r="AB49" s="8">
        <v>573</v>
      </c>
      <c r="AC49" s="10">
        <v>560</v>
      </c>
      <c r="AD49" s="407">
        <f t="shared" si="18"/>
        <v>0.10714285714285714</v>
      </c>
    </row>
    <row r="50" spans="2:30" ht="13.5">
      <c r="B50" s="311" t="s">
        <v>93</v>
      </c>
      <c r="C50" s="390" t="s">
        <v>78</v>
      </c>
      <c r="D50" s="170">
        <v>18</v>
      </c>
      <c r="E50" s="170">
        <v>21</v>
      </c>
      <c r="F50" s="170">
        <v>49</v>
      </c>
      <c r="G50" s="231">
        <v>40</v>
      </c>
      <c r="H50" s="170">
        <v>40</v>
      </c>
      <c r="I50" s="170">
        <v>53</v>
      </c>
      <c r="J50" s="170">
        <v>38</v>
      </c>
      <c r="K50" s="170">
        <v>40</v>
      </c>
      <c r="L50" s="170">
        <v>50</v>
      </c>
      <c r="M50" s="170">
        <v>40</v>
      </c>
      <c r="N50" s="170">
        <v>57</v>
      </c>
      <c r="O50" s="170">
        <v>41</v>
      </c>
      <c r="P50" s="13">
        <f t="shared" si="17"/>
        <v>487</v>
      </c>
      <c r="Q50" s="11"/>
      <c r="R50" s="13"/>
      <c r="S50" s="13"/>
      <c r="T50" s="13"/>
      <c r="U50" s="13"/>
      <c r="V50" s="13"/>
      <c r="W50" s="13"/>
      <c r="X50" s="73">
        <v>549</v>
      </c>
      <c r="Y50" s="118">
        <v>644</v>
      </c>
      <c r="Z50" s="144">
        <v>621</v>
      </c>
      <c r="AA50" s="144">
        <v>540</v>
      </c>
      <c r="AB50" s="144">
        <v>469</v>
      </c>
      <c r="AC50" s="125">
        <v>461</v>
      </c>
      <c r="AD50" s="405">
        <f t="shared" si="18"/>
        <v>0.05639913232104121</v>
      </c>
    </row>
    <row r="51" spans="2:30" ht="14.25" thickBot="1">
      <c r="B51" s="386"/>
      <c r="C51" s="390" t="s">
        <v>34</v>
      </c>
      <c r="D51" s="170">
        <v>0</v>
      </c>
      <c r="E51" s="170">
        <v>2</v>
      </c>
      <c r="F51" s="170">
        <v>10</v>
      </c>
      <c r="G51" s="231">
        <v>4</v>
      </c>
      <c r="H51" s="170">
        <v>14</v>
      </c>
      <c r="I51" s="170">
        <v>8</v>
      </c>
      <c r="J51" s="170">
        <v>8</v>
      </c>
      <c r="K51" s="170">
        <v>38</v>
      </c>
      <c r="L51" s="170">
        <v>4</v>
      </c>
      <c r="M51" s="170">
        <v>7</v>
      </c>
      <c r="N51" s="170">
        <v>18</v>
      </c>
      <c r="O51" s="170">
        <v>20</v>
      </c>
      <c r="P51" s="13">
        <f t="shared" si="17"/>
        <v>133</v>
      </c>
      <c r="Q51" s="11"/>
      <c r="R51" s="13"/>
      <c r="S51" s="13"/>
      <c r="T51" s="13"/>
      <c r="U51" s="13"/>
      <c r="V51" s="13"/>
      <c r="W51" s="13"/>
      <c r="X51" s="74">
        <v>236</v>
      </c>
      <c r="Y51" s="119">
        <v>164</v>
      </c>
      <c r="Z51" s="145">
        <v>151</v>
      </c>
      <c r="AA51" s="176">
        <v>201</v>
      </c>
      <c r="AB51" s="176">
        <v>104</v>
      </c>
      <c r="AC51" s="150">
        <v>99</v>
      </c>
      <c r="AD51" s="503">
        <f t="shared" si="18"/>
        <v>0.3434343434343434</v>
      </c>
    </row>
    <row r="52" spans="2:30" ht="14.25" thickTop="1">
      <c r="B52" s="391"/>
      <c r="C52" s="392" t="s">
        <v>76</v>
      </c>
      <c r="D52" s="171">
        <f>D53+D54</f>
        <v>35</v>
      </c>
      <c r="E52" s="171">
        <f>E53+E54</f>
        <v>21</v>
      </c>
      <c r="F52" s="171">
        <f>F53+F54</f>
        <v>32</v>
      </c>
      <c r="G52" s="232">
        <f aca="true" t="shared" si="24" ref="G52:O52">G53+G54</f>
        <v>35</v>
      </c>
      <c r="H52" s="171">
        <f t="shared" si="24"/>
        <v>19</v>
      </c>
      <c r="I52" s="171">
        <f t="shared" si="24"/>
        <v>39</v>
      </c>
      <c r="J52" s="171">
        <f t="shared" si="24"/>
        <v>31</v>
      </c>
      <c r="K52" s="171">
        <f t="shared" si="24"/>
        <v>33</v>
      </c>
      <c r="L52" s="171">
        <f t="shared" si="24"/>
        <v>70</v>
      </c>
      <c r="M52" s="171">
        <f t="shared" si="24"/>
        <v>47</v>
      </c>
      <c r="N52" s="171">
        <f t="shared" si="24"/>
        <v>24</v>
      </c>
      <c r="O52" s="171">
        <f t="shared" si="24"/>
        <v>22</v>
      </c>
      <c r="P52" s="8">
        <f t="shared" si="17"/>
        <v>408</v>
      </c>
      <c r="Q52" s="6">
        <v>596</v>
      </c>
      <c r="R52" s="8">
        <v>622</v>
      </c>
      <c r="S52" s="8">
        <v>532</v>
      </c>
      <c r="T52" s="8">
        <v>575</v>
      </c>
      <c r="U52" s="8">
        <v>450</v>
      </c>
      <c r="V52" s="8">
        <v>466</v>
      </c>
      <c r="W52" s="8">
        <v>508</v>
      </c>
      <c r="X52" s="76">
        <v>481</v>
      </c>
      <c r="Y52" s="120">
        <v>532</v>
      </c>
      <c r="Z52" s="146">
        <v>499</v>
      </c>
      <c r="AA52" s="88">
        <v>456</v>
      </c>
      <c r="AB52" s="88">
        <v>389</v>
      </c>
      <c r="AC52" s="124">
        <v>461</v>
      </c>
      <c r="AD52" s="407">
        <f t="shared" si="18"/>
        <v>-0.11496746203904555</v>
      </c>
    </row>
    <row r="53" spans="2:30" ht="13.5">
      <c r="B53" s="311" t="s">
        <v>94</v>
      </c>
      <c r="C53" s="390" t="s">
        <v>78</v>
      </c>
      <c r="D53" s="170">
        <v>19</v>
      </c>
      <c r="E53" s="170">
        <v>13</v>
      </c>
      <c r="F53" s="170">
        <v>32</v>
      </c>
      <c r="G53" s="231">
        <v>23</v>
      </c>
      <c r="H53" s="170">
        <v>19</v>
      </c>
      <c r="I53" s="170">
        <v>39</v>
      </c>
      <c r="J53" s="170">
        <v>31</v>
      </c>
      <c r="K53" s="170">
        <v>33</v>
      </c>
      <c r="L53" s="170">
        <v>22</v>
      </c>
      <c r="M53" s="170">
        <v>32</v>
      </c>
      <c r="N53" s="170">
        <v>20</v>
      </c>
      <c r="O53" s="170">
        <v>22</v>
      </c>
      <c r="P53" s="13">
        <f t="shared" si="17"/>
        <v>305</v>
      </c>
      <c r="Q53" s="11"/>
      <c r="R53" s="13"/>
      <c r="S53" s="13"/>
      <c r="T53" s="13"/>
      <c r="U53" s="13"/>
      <c r="V53" s="13"/>
      <c r="W53" s="13"/>
      <c r="X53" s="73">
        <v>368</v>
      </c>
      <c r="Y53" s="118">
        <v>446</v>
      </c>
      <c r="Z53" s="144">
        <v>374</v>
      </c>
      <c r="AA53" s="144">
        <v>372</v>
      </c>
      <c r="AB53" s="144">
        <v>341</v>
      </c>
      <c r="AC53" s="125">
        <v>387</v>
      </c>
      <c r="AD53" s="405">
        <f t="shared" si="18"/>
        <v>-0.21188630490956073</v>
      </c>
    </row>
    <row r="54" spans="2:30" ht="14.25" thickBot="1">
      <c r="B54" s="386"/>
      <c r="C54" s="390" t="s">
        <v>34</v>
      </c>
      <c r="D54" s="170">
        <v>16</v>
      </c>
      <c r="E54" s="170">
        <v>8</v>
      </c>
      <c r="F54" s="170">
        <v>0</v>
      </c>
      <c r="G54" s="231">
        <v>12</v>
      </c>
      <c r="H54" s="170">
        <v>0</v>
      </c>
      <c r="I54" s="170">
        <v>0</v>
      </c>
      <c r="J54" s="170">
        <v>0</v>
      </c>
      <c r="K54" s="170">
        <v>0</v>
      </c>
      <c r="L54" s="170">
        <v>48</v>
      </c>
      <c r="M54" s="170">
        <v>15</v>
      </c>
      <c r="N54" s="170">
        <v>4</v>
      </c>
      <c r="O54" s="170">
        <v>0</v>
      </c>
      <c r="P54" s="13">
        <f t="shared" si="17"/>
        <v>103</v>
      </c>
      <c r="Q54" s="11"/>
      <c r="R54" s="13"/>
      <c r="S54" s="13"/>
      <c r="T54" s="13"/>
      <c r="U54" s="13"/>
      <c r="V54" s="13"/>
      <c r="W54" s="13"/>
      <c r="X54" s="74">
        <v>113</v>
      </c>
      <c r="Y54" s="119">
        <v>86</v>
      </c>
      <c r="Z54" s="145">
        <v>125</v>
      </c>
      <c r="AA54" s="88">
        <v>84</v>
      </c>
      <c r="AB54" s="88">
        <v>48</v>
      </c>
      <c r="AC54" s="124">
        <v>74</v>
      </c>
      <c r="AD54" s="503">
        <f t="shared" si="18"/>
        <v>0.3918918918918919</v>
      </c>
    </row>
    <row r="55" spans="2:30" ht="14.25" thickTop="1">
      <c r="B55" s="391"/>
      <c r="C55" s="392" t="s">
        <v>76</v>
      </c>
      <c r="D55" s="171">
        <f>D56+D57</f>
        <v>15</v>
      </c>
      <c r="E55" s="171">
        <f>E56+E57</f>
        <v>14</v>
      </c>
      <c r="F55" s="171">
        <f>F56+F57</f>
        <v>14</v>
      </c>
      <c r="G55" s="232">
        <f aca="true" t="shared" si="25" ref="G55:O55">G56+G57</f>
        <v>29</v>
      </c>
      <c r="H55" s="171">
        <f t="shared" si="25"/>
        <v>11</v>
      </c>
      <c r="I55" s="171">
        <f t="shared" si="25"/>
        <v>17</v>
      </c>
      <c r="J55" s="171">
        <f t="shared" si="25"/>
        <v>21</v>
      </c>
      <c r="K55" s="171">
        <f t="shared" si="25"/>
        <v>13</v>
      </c>
      <c r="L55" s="171">
        <f t="shared" si="25"/>
        <v>21</v>
      </c>
      <c r="M55" s="171">
        <f t="shared" si="25"/>
        <v>35</v>
      </c>
      <c r="N55" s="171">
        <f t="shared" si="25"/>
        <v>8</v>
      </c>
      <c r="O55" s="171">
        <f t="shared" si="25"/>
        <v>26</v>
      </c>
      <c r="P55" s="8">
        <f t="shared" si="17"/>
        <v>224</v>
      </c>
      <c r="Q55" s="6">
        <v>519</v>
      </c>
      <c r="R55" s="8">
        <v>375</v>
      </c>
      <c r="S55" s="8">
        <v>517</v>
      </c>
      <c r="T55" s="8">
        <v>489</v>
      </c>
      <c r="U55" s="8">
        <v>407</v>
      </c>
      <c r="V55" s="8">
        <v>591</v>
      </c>
      <c r="W55" s="8">
        <v>459</v>
      </c>
      <c r="X55" s="76">
        <v>439</v>
      </c>
      <c r="Y55" s="120">
        <v>418</v>
      </c>
      <c r="Z55" s="146">
        <v>269</v>
      </c>
      <c r="AA55" s="8">
        <v>344</v>
      </c>
      <c r="AB55" s="8">
        <v>253</v>
      </c>
      <c r="AC55" s="10">
        <v>287</v>
      </c>
      <c r="AD55" s="407">
        <f t="shared" si="18"/>
        <v>-0.21951219512195122</v>
      </c>
    </row>
    <row r="56" spans="2:30" ht="13.5">
      <c r="B56" s="311" t="s">
        <v>95</v>
      </c>
      <c r="C56" s="390" t="s">
        <v>78</v>
      </c>
      <c r="D56" s="170">
        <v>11</v>
      </c>
      <c r="E56" s="170">
        <v>14</v>
      </c>
      <c r="F56" s="170">
        <v>14</v>
      </c>
      <c r="G56" s="231">
        <v>17</v>
      </c>
      <c r="H56" s="170">
        <v>11</v>
      </c>
      <c r="I56" s="170">
        <v>17</v>
      </c>
      <c r="J56" s="170">
        <v>21</v>
      </c>
      <c r="K56" s="170">
        <v>13</v>
      </c>
      <c r="L56" s="170">
        <v>21</v>
      </c>
      <c r="M56" s="170">
        <v>20</v>
      </c>
      <c r="N56" s="170">
        <v>8</v>
      </c>
      <c r="O56" s="170">
        <v>18</v>
      </c>
      <c r="P56" s="13">
        <f t="shared" si="17"/>
        <v>185</v>
      </c>
      <c r="Q56" s="11"/>
      <c r="R56" s="13"/>
      <c r="S56" s="13"/>
      <c r="T56" s="13"/>
      <c r="U56" s="13"/>
      <c r="V56" s="13"/>
      <c r="W56" s="13"/>
      <c r="X56" s="73">
        <v>303</v>
      </c>
      <c r="Y56" s="118">
        <v>348</v>
      </c>
      <c r="Z56" s="144">
        <v>263</v>
      </c>
      <c r="AA56" s="144">
        <v>230</v>
      </c>
      <c r="AB56" s="144">
        <v>185</v>
      </c>
      <c r="AC56" s="125">
        <v>231</v>
      </c>
      <c r="AD56" s="405">
        <f t="shared" si="18"/>
        <v>-0.19913419913419914</v>
      </c>
    </row>
    <row r="57" spans="2:30" ht="14.25" thickBot="1">
      <c r="B57" s="386"/>
      <c r="C57" s="390" t="s">
        <v>34</v>
      </c>
      <c r="D57" s="170">
        <v>4</v>
      </c>
      <c r="E57" s="170">
        <v>0</v>
      </c>
      <c r="F57" s="170">
        <v>0</v>
      </c>
      <c r="G57" s="231">
        <v>12</v>
      </c>
      <c r="H57" s="170">
        <v>0</v>
      </c>
      <c r="I57" s="170">
        <v>0</v>
      </c>
      <c r="J57" s="170">
        <v>0</v>
      </c>
      <c r="K57" s="170">
        <v>0</v>
      </c>
      <c r="L57" s="170">
        <v>0</v>
      </c>
      <c r="M57" s="170">
        <v>15</v>
      </c>
      <c r="N57" s="170">
        <v>0</v>
      </c>
      <c r="O57" s="170">
        <v>8</v>
      </c>
      <c r="P57" s="13">
        <f t="shared" si="17"/>
        <v>39</v>
      </c>
      <c r="Q57" s="11"/>
      <c r="R57" s="13"/>
      <c r="S57" s="13"/>
      <c r="T57" s="13"/>
      <c r="U57" s="13"/>
      <c r="V57" s="13"/>
      <c r="W57" s="13"/>
      <c r="X57" s="74">
        <v>136</v>
      </c>
      <c r="Y57" s="119">
        <v>70</v>
      </c>
      <c r="Z57" s="145">
        <v>6</v>
      </c>
      <c r="AA57" s="176">
        <v>114</v>
      </c>
      <c r="AB57" s="176">
        <v>68</v>
      </c>
      <c r="AC57" s="150">
        <v>56</v>
      </c>
      <c r="AD57" s="503">
        <f t="shared" si="18"/>
        <v>-0.30357142857142855</v>
      </c>
    </row>
    <row r="58" spans="2:30" ht="14.25" thickTop="1">
      <c r="B58" s="391"/>
      <c r="C58" s="392" t="s">
        <v>76</v>
      </c>
      <c r="D58" s="171">
        <f>D59+D60</f>
        <v>8</v>
      </c>
      <c r="E58" s="171">
        <f>E59+E60</f>
        <v>3</v>
      </c>
      <c r="F58" s="171">
        <f>F59+F60</f>
        <v>12</v>
      </c>
      <c r="G58" s="232">
        <f aca="true" t="shared" si="26" ref="G58:O58">G59+G60</f>
        <v>8</v>
      </c>
      <c r="H58" s="171">
        <f t="shared" si="26"/>
        <v>12</v>
      </c>
      <c r="I58" s="171">
        <f t="shared" si="26"/>
        <v>10</v>
      </c>
      <c r="J58" s="171">
        <f t="shared" si="26"/>
        <v>2</v>
      </c>
      <c r="K58" s="171">
        <f t="shared" si="26"/>
        <v>8</v>
      </c>
      <c r="L58" s="171">
        <f t="shared" si="26"/>
        <v>10</v>
      </c>
      <c r="M58" s="171">
        <f t="shared" si="26"/>
        <v>3</v>
      </c>
      <c r="N58" s="171">
        <f t="shared" si="26"/>
        <v>8</v>
      </c>
      <c r="O58" s="171">
        <f t="shared" si="26"/>
        <v>7</v>
      </c>
      <c r="P58" s="8">
        <f t="shared" si="17"/>
        <v>91</v>
      </c>
      <c r="Q58" s="6">
        <v>211</v>
      </c>
      <c r="R58" s="8">
        <v>219</v>
      </c>
      <c r="S58" s="8">
        <v>232</v>
      </c>
      <c r="T58" s="8">
        <v>228</v>
      </c>
      <c r="U58" s="8">
        <v>192</v>
      </c>
      <c r="V58" s="8">
        <v>323</v>
      </c>
      <c r="W58" s="8">
        <v>193</v>
      </c>
      <c r="X58" s="76">
        <v>142</v>
      </c>
      <c r="Y58" s="120">
        <v>150</v>
      </c>
      <c r="Z58" s="146">
        <v>129</v>
      </c>
      <c r="AA58" s="88">
        <v>124</v>
      </c>
      <c r="AB58" s="88">
        <v>125</v>
      </c>
      <c r="AC58" s="124">
        <v>102</v>
      </c>
      <c r="AD58" s="407">
        <f t="shared" si="18"/>
        <v>-0.10784313725490197</v>
      </c>
    </row>
    <row r="59" spans="2:30" ht="13.5">
      <c r="B59" s="311" t="s">
        <v>96</v>
      </c>
      <c r="C59" s="390" t="s">
        <v>78</v>
      </c>
      <c r="D59" s="170">
        <v>8</v>
      </c>
      <c r="E59" s="170">
        <v>3</v>
      </c>
      <c r="F59" s="170">
        <v>12</v>
      </c>
      <c r="G59" s="231">
        <v>8</v>
      </c>
      <c r="H59" s="170">
        <v>12</v>
      </c>
      <c r="I59" s="170">
        <v>10</v>
      </c>
      <c r="J59" s="170">
        <v>2</v>
      </c>
      <c r="K59" s="170">
        <v>8</v>
      </c>
      <c r="L59" s="170">
        <v>10</v>
      </c>
      <c r="M59" s="170">
        <v>3</v>
      </c>
      <c r="N59" s="170">
        <v>8</v>
      </c>
      <c r="O59" s="170">
        <v>7</v>
      </c>
      <c r="P59" s="13">
        <f t="shared" si="17"/>
        <v>91</v>
      </c>
      <c r="Q59" s="11"/>
      <c r="R59" s="13"/>
      <c r="S59" s="13"/>
      <c r="T59" s="13"/>
      <c r="U59" s="13"/>
      <c r="V59" s="13"/>
      <c r="W59" s="13"/>
      <c r="X59" s="73">
        <v>126</v>
      </c>
      <c r="Y59" s="118">
        <v>150</v>
      </c>
      <c r="Z59" s="144">
        <v>129</v>
      </c>
      <c r="AA59" s="144">
        <v>122</v>
      </c>
      <c r="AB59" s="144">
        <v>97</v>
      </c>
      <c r="AC59" s="125">
        <v>94</v>
      </c>
      <c r="AD59" s="405">
        <f t="shared" si="18"/>
        <v>-0.031914893617021274</v>
      </c>
    </row>
    <row r="60" spans="2:30" ht="14.25" thickBot="1">
      <c r="B60" s="386"/>
      <c r="C60" s="390" t="s">
        <v>34</v>
      </c>
      <c r="D60" s="170">
        <v>0</v>
      </c>
      <c r="E60" s="170">
        <v>0</v>
      </c>
      <c r="F60" s="170">
        <v>0</v>
      </c>
      <c r="G60" s="231">
        <v>0</v>
      </c>
      <c r="H60" s="170">
        <v>0</v>
      </c>
      <c r="I60" s="170">
        <v>0</v>
      </c>
      <c r="J60" s="170">
        <v>0</v>
      </c>
      <c r="K60" s="170">
        <v>0</v>
      </c>
      <c r="L60" s="170">
        <v>0</v>
      </c>
      <c r="M60" s="170">
        <v>0</v>
      </c>
      <c r="N60" s="170">
        <v>0</v>
      </c>
      <c r="O60" s="170">
        <v>0</v>
      </c>
      <c r="P60" s="13">
        <f t="shared" si="17"/>
        <v>0</v>
      </c>
      <c r="Q60" s="11"/>
      <c r="R60" s="13"/>
      <c r="S60" s="13"/>
      <c r="T60" s="13"/>
      <c r="U60" s="13"/>
      <c r="V60" s="13"/>
      <c r="W60" s="13"/>
      <c r="X60" s="74">
        <v>16</v>
      </c>
      <c r="Y60" s="119">
        <v>0</v>
      </c>
      <c r="Z60" s="145">
        <v>0</v>
      </c>
      <c r="AA60" s="88">
        <v>2</v>
      </c>
      <c r="AB60" s="88">
        <v>28</v>
      </c>
      <c r="AC60" s="124">
        <v>8</v>
      </c>
      <c r="AD60" s="503">
        <f t="shared" si="18"/>
        <v>-1</v>
      </c>
    </row>
    <row r="61" spans="2:30" ht="14.25" thickTop="1">
      <c r="B61" s="396" t="s">
        <v>17</v>
      </c>
      <c r="C61" s="392" t="s">
        <v>76</v>
      </c>
      <c r="D61" s="171">
        <f>D62+D63</f>
        <v>2</v>
      </c>
      <c r="E61" s="171">
        <f>E62+E63</f>
        <v>2</v>
      </c>
      <c r="F61" s="171">
        <f>F62+F63</f>
        <v>5</v>
      </c>
      <c r="G61" s="232">
        <f aca="true" t="shared" si="27" ref="G61:O61">G62+G63</f>
        <v>5</v>
      </c>
      <c r="H61" s="171">
        <f t="shared" si="27"/>
        <v>5</v>
      </c>
      <c r="I61" s="171">
        <f t="shared" si="27"/>
        <v>4</v>
      </c>
      <c r="J61" s="171">
        <f t="shared" si="27"/>
        <v>7</v>
      </c>
      <c r="K61" s="171">
        <f t="shared" si="27"/>
        <v>8</v>
      </c>
      <c r="L61" s="171">
        <f t="shared" si="27"/>
        <v>7</v>
      </c>
      <c r="M61" s="171">
        <f t="shared" si="27"/>
        <v>3</v>
      </c>
      <c r="N61" s="171">
        <f t="shared" si="27"/>
        <v>5</v>
      </c>
      <c r="O61" s="171">
        <f t="shared" si="27"/>
        <v>0</v>
      </c>
      <c r="P61" s="8">
        <f t="shared" si="17"/>
        <v>53</v>
      </c>
      <c r="Q61" s="6">
        <v>140</v>
      </c>
      <c r="R61" s="8">
        <v>143</v>
      </c>
      <c r="S61" s="8">
        <v>141</v>
      </c>
      <c r="T61" s="8">
        <v>204</v>
      </c>
      <c r="U61" s="8">
        <v>107</v>
      </c>
      <c r="V61" s="8">
        <v>148</v>
      </c>
      <c r="W61" s="8">
        <v>151</v>
      </c>
      <c r="X61" s="76">
        <v>140</v>
      </c>
      <c r="Y61" s="120">
        <v>94</v>
      </c>
      <c r="Z61" s="146">
        <v>91</v>
      </c>
      <c r="AA61" s="8">
        <v>58</v>
      </c>
      <c r="AB61" s="8">
        <v>50</v>
      </c>
      <c r="AC61" s="10">
        <v>52</v>
      </c>
      <c r="AD61" s="407">
        <f t="shared" si="18"/>
        <v>0.019230769230769232</v>
      </c>
    </row>
    <row r="62" spans="2:30" ht="13.5">
      <c r="B62" s="311" t="s">
        <v>97</v>
      </c>
      <c r="C62" s="390" t="s">
        <v>78</v>
      </c>
      <c r="D62" s="170">
        <v>2</v>
      </c>
      <c r="E62" s="170">
        <v>2</v>
      </c>
      <c r="F62" s="170">
        <v>5</v>
      </c>
      <c r="G62" s="231">
        <v>5</v>
      </c>
      <c r="H62" s="170">
        <v>5</v>
      </c>
      <c r="I62" s="170">
        <v>4</v>
      </c>
      <c r="J62" s="170">
        <v>7</v>
      </c>
      <c r="K62" s="170">
        <v>8</v>
      </c>
      <c r="L62" s="170">
        <v>7</v>
      </c>
      <c r="M62" s="170">
        <v>3</v>
      </c>
      <c r="N62" s="170">
        <v>5</v>
      </c>
      <c r="O62" s="170">
        <v>0</v>
      </c>
      <c r="P62" s="13">
        <f t="shared" si="17"/>
        <v>53</v>
      </c>
      <c r="Q62" s="11"/>
      <c r="R62" s="13"/>
      <c r="S62" s="13"/>
      <c r="T62" s="13"/>
      <c r="U62" s="13"/>
      <c r="V62" s="13"/>
      <c r="W62" s="13"/>
      <c r="X62" s="73">
        <v>94</v>
      </c>
      <c r="Y62" s="118">
        <v>94</v>
      </c>
      <c r="Z62" s="144">
        <v>77</v>
      </c>
      <c r="AA62" s="144">
        <v>58</v>
      </c>
      <c r="AB62" s="144">
        <v>50</v>
      </c>
      <c r="AC62" s="125">
        <v>52</v>
      </c>
      <c r="AD62" s="405">
        <f t="shared" si="18"/>
        <v>0.019230769230769232</v>
      </c>
    </row>
    <row r="63" spans="2:30" ht="14.25" thickBot="1">
      <c r="B63" s="386"/>
      <c r="C63" s="390" t="s">
        <v>34</v>
      </c>
      <c r="D63" s="170">
        <v>0</v>
      </c>
      <c r="E63" s="170">
        <v>0</v>
      </c>
      <c r="F63" s="170">
        <v>0</v>
      </c>
      <c r="G63" s="231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3">
        <f t="shared" si="17"/>
        <v>0</v>
      </c>
      <c r="Q63" s="11"/>
      <c r="R63" s="13"/>
      <c r="S63" s="13"/>
      <c r="T63" s="13"/>
      <c r="U63" s="13"/>
      <c r="V63" s="13"/>
      <c r="W63" s="13"/>
      <c r="X63" s="74">
        <v>46</v>
      </c>
      <c r="Y63" s="119">
        <v>0</v>
      </c>
      <c r="Z63" s="145">
        <v>14</v>
      </c>
      <c r="AA63" s="176">
        <v>0</v>
      </c>
      <c r="AB63" s="176">
        <v>0</v>
      </c>
      <c r="AC63" s="150">
        <v>0</v>
      </c>
      <c r="AD63" s="625" t="s">
        <v>196</v>
      </c>
    </row>
    <row r="64" spans="2:30" ht="14.25" thickTop="1">
      <c r="B64" s="391"/>
      <c r="C64" s="392" t="s">
        <v>76</v>
      </c>
      <c r="D64" s="171">
        <f>D65+D66</f>
        <v>14</v>
      </c>
      <c r="E64" s="171">
        <f>E65+E66</f>
        <v>12</v>
      </c>
      <c r="F64" s="171">
        <f>F65+F66</f>
        <v>21</v>
      </c>
      <c r="G64" s="232">
        <f aca="true" t="shared" si="28" ref="G64:O64">G65+G66</f>
        <v>31</v>
      </c>
      <c r="H64" s="171">
        <f t="shared" si="28"/>
        <v>32</v>
      </c>
      <c r="I64" s="171">
        <f t="shared" si="28"/>
        <v>68</v>
      </c>
      <c r="J64" s="171">
        <f t="shared" si="28"/>
        <v>26</v>
      </c>
      <c r="K64" s="171">
        <f t="shared" si="28"/>
        <v>20</v>
      </c>
      <c r="L64" s="171">
        <f t="shared" si="28"/>
        <v>40</v>
      </c>
      <c r="M64" s="171">
        <f t="shared" si="28"/>
        <v>35</v>
      </c>
      <c r="N64" s="171">
        <f t="shared" si="28"/>
        <v>27</v>
      </c>
      <c r="O64" s="171">
        <f t="shared" si="28"/>
        <v>28</v>
      </c>
      <c r="P64" s="8">
        <f t="shared" si="17"/>
        <v>354</v>
      </c>
      <c r="Q64" s="6">
        <v>2679</v>
      </c>
      <c r="R64" s="8">
        <v>1326</v>
      </c>
      <c r="S64" s="8">
        <v>583</v>
      </c>
      <c r="T64" s="8">
        <v>655</v>
      </c>
      <c r="U64" s="8">
        <v>571</v>
      </c>
      <c r="V64" s="8">
        <v>896</v>
      </c>
      <c r="W64" s="8">
        <v>640</v>
      </c>
      <c r="X64" s="76">
        <v>656</v>
      </c>
      <c r="Y64" s="120">
        <v>688</v>
      </c>
      <c r="Z64" s="146">
        <v>560</v>
      </c>
      <c r="AA64" s="88">
        <v>447</v>
      </c>
      <c r="AB64" s="88">
        <v>400</v>
      </c>
      <c r="AC64" s="124">
        <v>615</v>
      </c>
      <c r="AD64" s="407">
        <f t="shared" si="18"/>
        <v>-0.424390243902439</v>
      </c>
    </row>
    <row r="65" spans="2:30" ht="13.5">
      <c r="B65" s="311" t="s">
        <v>98</v>
      </c>
      <c r="C65" s="390" t="s">
        <v>78</v>
      </c>
      <c r="D65" s="170">
        <v>10</v>
      </c>
      <c r="E65" s="170">
        <v>12</v>
      </c>
      <c r="F65" s="170">
        <v>21</v>
      </c>
      <c r="G65" s="231">
        <v>31</v>
      </c>
      <c r="H65" s="170">
        <v>24</v>
      </c>
      <c r="I65" s="170">
        <v>54</v>
      </c>
      <c r="J65" s="170">
        <v>26</v>
      </c>
      <c r="K65" s="170">
        <v>20</v>
      </c>
      <c r="L65" s="170">
        <v>40</v>
      </c>
      <c r="M65" s="170">
        <v>25</v>
      </c>
      <c r="N65" s="170">
        <v>27</v>
      </c>
      <c r="O65" s="170">
        <v>20</v>
      </c>
      <c r="P65" s="13">
        <f t="shared" si="17"/>
        <v>310</v>
      </c>
      <c r="Q65" s="11"/>
      <c r="R65" s="13"/>
      <c r="S65" s="13"/>
      <c r="T65" s="13"/>
      <c r="U65" s="13"/>
      <c r="V65" s="13"/>
      <c r="W65" s="13"/>
      <c r="X65" s="73">
        <v>486</v>
      </c>
      <c r="Y65" s="118">
        <v>510</v>
      </c>
      <c r="Z65" s="144">
        <v>474</v>
      </c>
      <c r="AA65" s="144">
        <v>354</v>
      </c>
      <c r="AB65" s="144">
        <v>328</v>
      </c>
      <c r="AC65" s="125">
        <v>352</v>
      </c>
      <c r="AD65" s="405">
        <f t="shared" si="18"/>
        <v>-0.11931818181818182</v>
      </c>
    </row>
    <row r="66" spans="2:30" ht="14.25" thickBot="1">
      <c r="B66" s="386"/>
      <c r="C66" s="390" t="s">
        <v>34</v>
      </c>
      <c r="D66" s="170">
        <v>4</v>
      </c>
      <c r="E66" s="170">
        <v>0</v>
      </c>
      <c r="F66" s="170">
        <v>0</v>
      </c>
      <c r="G66" s="231">
        <v>0</v>
      </c>
      <c r="H66" s="170">
        <v>8</v>
      </c>
      <c r="I66" s="170">
        <v>14</v>
      </c>
      <c r="J66" s="170">
        <v>0</v>
      </c>
      <c r="K66" s="170">
        <v>0</v>
      </c>
      <c r="L66" s="170">
        <v>0</v>
      </c>
      <c r="M66" s="170">
        <v>10</v>
      </c>
      <c r="N66" s="170">
        <v>0</v>
      </c>
      <c r="O66" s="170">
        <v>8</v>
      </c>
      <c r="P66" s="13">
        <f t="shared" si="17"/>
        <v>44</v>
      </c>
      <c r="Q66" s="11"/>
      <c r="R66" s="13"/>
      <c r="S66" s="13"/>
      <c r="T66" s="13"/>
      <c r="U66" s="13"/>
      <c r="V66" s="13"/>
      <c r="W66" s="13"/>
      <c r="X66" s="74">
        <v>160</v>
      </c>
      <c r="Y66" s="119">
        <v>178</v>
      </c>
      <c r="Z66" s="145">
        <v>86</v>
      </c>
      <c r="AA66" s="88">
        <v>93</v>
      </c>
      <c r="AB66" s="88">
        <v>72</v>
      </c>
      <c r="AC66" s="124">
        <v>263</v>
      </c>
      <c r="AD66" s="503">
        <f t="shared" si="18"/>
        <v>-0.8326996197718631</v>
      </c>
    </row>
    <row r="67" spans="2:30" ht="14.25" thickTop="1">
      <c r="B67" s="391"/>
      <c r="C67" s="392" t="s">
        <v>76</v>
      </c>
      <c r="D67" s="171">
        <f>D68+D69</f>
        <v>3</v>
      </c>
      <c r="E67" s="171">
        <f>E68+E69</f>
        <v>6</v>
      </c>
      <c r="F67" s="171">
        <f>F68+F69</f>
        <v>8</v>
      </c>
      <c r="G67" s="232">
        <f aca="true" t="shared" si="29" ref="G67:O67">G68+G69</f>
        <v>12</v>
      </c>
      <c r="H67" s="171">
        <f t="shared" si="29"/>
        <v>12</v>
      </c>
      <c r="I67" s="171">
        <f t="shared" si="29"/>
        <v>11</v>
      </c>
      <c r="J67" s="171">
        <f t="shared" si="29"/>
        <v>11</v>
      </c>
      <c r="K67" s="171">
        <f t="shared" si="29"/>
        <v>7</v>
      </c>
      <c r="L67" s="171">
        <f t="shared" si="29"/>
        <v>5</v>
      </c>
      <c r="M67" s="171">
        <f t="shared" si="29"/>
        <v>13</v>
      </c>
      <c r="N67" s="171">
        <f t="shared" si="29"/>
        <v>11</v>
      </c>
      <c r="O67" s="171">
        <f t="shared" si="29"/>
        <v>2</v>
      </c>
      <c r="P67" s="8">
        <f t="shared" si="17"/>
        <v>101</v>
      </c>
      <c r="Q67" s="6">
        <v>325</v>
      </c>
      <c r="R67" s="8">
        <v>259</v>
      </c>
      <c r="S67" s="8">
        <v>297</v>
      </c>
      <c r="T67" s="8">
        <v>499</v>
      </c>
      <c r="U67" s="8">
        <v>260</v>
      </c>
      <c r="V67" s="8">
        <v>446</v>
      </c>
      <c r="W67" s="8">
        <v>285</v>
      </c>
      <c r="X67" s="76">
        <v>235</v>
      </c>
      <c r="Y67" s="120">
        <v>199</v>
      </c>
      <c r="Z67" s="146">
        <v>172</v>
      </c>
      <c r="AA67" s="8">
        <v>120</v>
      </c>
      <c r="AB67" s="8">
        <v>121</v>
      </c>
      <c r="AC67" s="10">
        <v>151</v>
      </c>
      <c r="AD67" s="407">
        <f t="shared" si="18"/>
        <v>-0.33112582781456956</v>
      </c>
    </row>
    <row r="68" spans="2:30" ht="13.5">
      <c r="B68" s="311" t="s">
        <v>99</v>
      </c>
      <c r="C68" s="390" t="s">
        <v>78</v>
      </c>
      <c r="D68" s="170">
        <v>3</v>
      </c>
      <c r="E68" s="170">
        <v>6</v>
      </c>
      <c r="F68" s="170">
        <v>8</v>
      </c>
      <c r="G68" s="231">
        <v>12</v>
      </c>
      <c r="H68" s="170">
        <v>12</v>
      </c>
      <c r="I68" s="170">
        <v>11</v>
      </c>
      <c r="J68" s="170">
        <v>11</v>
      </c>
      <c r="K68" s="170">
        <v>7</v>
      </c>
      <c r="L68" s="170">
        <v>5</v>
      </c>
      <c r="M68" s="170">
        <v>9</v>
      </c>
      <c r="N68" s="170">
        <v>11</v>
      </c>
      <c r="O68" s="170">
        <v>2</v>
      </c>
      <c r="P68" s="13">
        <f aca="true" t="shared" si="30" ref="P68:P81">SUM(D68:O68)</f>
        <v>97</v>
      </c>
      <c r="Q68" s="11"/>
      <c r="R68" s="13"/>
      <c r="S68" s="13"/>
      <c r="T68" s="13"/>
      <c r="U68" s="13"/>
      <c r="V68" s="13"/>
      <c r="W68" s="13"/>
      <c r="X68" s="73">
        <v>204</v>
      </c>
      <c r="Y68" s="118">
        <v>191</v>
      </c>
      <c r="Z68" s="144">
        <v>158</v>
      </c>
      <c r="AA68" s="144">
        <v>118</v>
      </c>
      <c r="AB68" s="144">
        <v>121</v>
      </c>
      <c r="AC68" s="125">
        <v>120</v>
      </c>
      <c r="AD68" s="405">
        <f aca="true" t="shared" si="31" ref="AD68:AD81">(P68-AC68)/AC68</f>
        <v>-0.19166666666666668</v>
      </c>
    </row>
    <row r="69" spans="2:30" ht="14.25" thickBot="1">
      <c r="B69" s="386"/>
      <c r="C69" s="390" t="s">
        <v>34</v>
      </c>
      <c r="D69" s="170">
        <v>0</v>
      </c>
      <c r="E69" s="170">
        <v>0</v>
      </c>
      <c r="F69" s="170">
        <v>0</v>
      </c>
      <c r="G69" s="231">
        <v>0</v>
      </c>
      <c r="H69" s="170">
        <v>0</v>
      </c>
      <c r="I69" s="170">
        <v>0</v>
      </c>
      <c r="J69" s="170">
        <v>0</v>
      </c>
      <c r="K69" s="170">
        <v>0</v>
      </c>
      <c r="L69" s="170">
        <v>0</v>
      </c>
      <c r="M69" s="170">
        <v>4</v>
      </c>
      <c r="N69" s="170">
        <v>0</v>
      </c>
      <c r="O69" s="170">
        <v>0</v>
      </c>
      <c r="P69" s="13">
        <f t="shared" si="30"/>
        <v>4</v>
      </c>
      <c r="Q69" s="11"/>
      <c r="R69" s="13"/>
      <c r="S69" s="13"/>
      <c r="T69" s="13"/>
      <c r="U69" s="13"/>
      <c r="V69" s="13"/>
      <c r="W69" s="13"/>
      <c r="X69" s="74">
        <v>31</v>
      </c>
      <c r="Y69" s="119">
        <v>8</v>
      </c>
      <c r="Z69" s="145">
        <v>14</v>
      </c>
      <c r="AA69" s="176">
        <v>2</v>
      </c>
      <c r="AB69" s="176">
        <v>0</v>
      </c>
      <c r="AC69" s="150">
        <v>31</v>
      </c>
      <c r="AD69" s="503">
        <f t="shared" si="31"/>
        <v>-0.8709677419354839</v>
      </c>
    </row>
    <row r="70" spans="2:30" ht="14.25" thickTop="1">
      <c r="B70" s="396" t="s">
        <v>17</v>
      </c>
      <c r="C70" s="392" t="s">
        <v>76</v>
      </c>
      <c r="D70" s="171">
        <f>D71+D72</f>
        <v>66</v>
      </c>
      <c r="E70" s="171">
        <f>E71+E72</f>
        <v>53</v>
      </c>
      <c r="F70" s="171">
        <f>F71+F72</f>
        <v>95</v>
      </c>
      <c r="G70" s="232">
        <f aca="true" t="shared" si="32" ref="G70:O70">G71+G72</f>
        <v>124</v>
      </c>
      <c r="H70" s="171">
        <f t="shared" si="32"/>
        <v>71</v>
      </c>
      <c r="I70" s="171">
        <f t="shared" si="32"/>
        <v>113</v>
      </c>
      <c r="J70" s="171">
        <f t="shared" si="32"/>
        <v>153</v>
      </c>
      <c r="K70" s="171">
        <f t="shared" si="32"/>
        <v>109</v>
      </c>
      <c r="L70" s="171">
        <f t="shared" si="32"/>
        <v>97</v>
      </c>
      <c r="M70" s="171">
        <f t="shared" si="32"/>
        <v>71</v>
      </c>
      <c r="N70" s="171">
        <f t="shared" si="32"/>
        <v>81</v>
      </c>
      <c r="O70" s="171">
        <f t="shared" si="32"/>
        <v>215</v>
      </c>
      <c r="P70" s="8">
        <f t="shared" si="30"/>
        <v>1248</v>
      </c>
      <c r="Q70" s="6">
        <v>3165</v>
      </c>
      <c r="R70" s="8">
        <v>1613</v>
      </c>
      <c r="S70" s="8">
        <v>1860</v>
      </c>
      <c r="T70" s="8">
        <v>1569</v>
      </c>
      <c r="U70" s="8">
        <v>1559</v>
      </c>
      <c r="V70" s="8">
        <v>1536</v>
      </c>
      <c r="W70" s="8">
        <v>1362</v>
      </c>
      <c r="X70" s="76">
        <v>1271</v>
      </c>
      <c r="Y70" s="120">
        <v>1072</v>
      </c>
      <c r="Z70" s="146">
        <v>1074</v>
      </c>
      <c r="AA70" s="88">
        <v>855</v>
      </c>
      <c r="AB70" s="88">
        <v>877</v>
      </c>
      <c r="AC70" s="124">
        <v>908</v>
      </c>
      <c r="AD70" s="407">
        <f t="shared" si="31"/>
        <v>0.3744493392070485</v>
      </c>
    </row>
    <row r="71" spans="2:30" ht="13.5">
      <c r="B71" s="311" t="s">
        <v>100</v>
      </c>
      <c r="C71" s="390" t="s">
        <v>78</v>
      </c>
      <c r="D71" s="170">
        <v>50</v>
      </c>
      <c r="E71" s="170">
        <v>45</v>
      </c>
      <c r="F71" s="170">
        <v>74</v>
      </c>
      <c r="G71" s="231">
        <v>92</v>
      </c>
      <c r="H71" s="170">
        <v>67</v>
      </c>
      <c r="I71" s="170">
        <v>75</v>
      </c>
      <c r="J71" s="170">
        <v>116</v>
      </c>
      <c r="K71" s="170">
        <v>79</v>
      </c>
      <c r="L71" s="170">
        <v>69</v>
      </c>
      <c r="M71" s="170">
        <v>59</v>
      </c>
      <c r="N71" s="170">
        <v>41</v>
      </c>
      <c r="O71" s="170">
        <v>163</v>
      </c>
      <c r="P71" s="13">
        <f t="shared" si="30"/>
        <v>930</v>
      </c>
      <c r="Q71" s="11"/>
      <c r="R71" s="13"/>
      <c r="S71" s="13"/>
      <c r="T71" s="13"/>
      <c r="U71" s="13"/>
      <c r="V71" s="13"/>
      <c r="W71" s="13"/>
      <c r="X71" s="73">
        <v>925</v>
      </c>
      <c r="Y71" s="118">
        <v>867</v>
      </c>
      <c r="Z71" s="144">
        <v>841</v>
      </c>
      <c r="AA71" s="144">
        <v>713</v>
      </c>
      <c r="AB71" s="144">
        <v>673</v>
      </c>
      <c r="AC71" s="125">
        <v>727</v>
      </c>
      <c r="AD71" s="405">
        <f t="shared" si="31"/>
        <v>0.2792297111416781</v>
      </c>
    </row>
    <row r="72" spans="2:30" ht="14.25" thickBot="1">
      <c r="B72" s="386"/>
      <c r="C72" s="390" t="s">
        <v>34</v>
      </c>
      <c r="D72" s="170">
        <v>16</v>
      </c>
      <c r="E72" s="170">
        <v>8</v>
      </c>
      <c r="F72" s="170">
        <v>21</v>
      </c>
      <c r="G72" s="231">
        <v>32</v>
      </c>
      <c r="H72" s="170">
        <v>4</v>
      </c>
      <c r="I72" s="170">
        <v>38</v>
      </c>
      <c r="J72" s="170">
        <v>37</v>
      </c>
      <c r="K72" s="170">
        <v>30</v>
      </c>
      <c r="L72" s="170">
        <v>28</v>
      </c>
      <c r="M72" s="170">
        <v>12</v>
      </c>
      <c r="N72" s="170">
        <v>40</v>
      </c>
      <c r="O72" s="170">
        <v>52</v>
      </c>
      <c r="P72" s="13">
        <f t="shared" si="30"/>
        <v>318</v>
      </c>
      <c r="Q72" s="11"/>
      <c r="R72" s="13"/>
      <c r="S72" s="13"/>
      <c r="T72" s="13"/>
      <c r="U72" s="13"/>
      <c r="V72" s="13"/>
      <c r="W72" s="13"/>
      <c r="X72" s="74">
        <v>346</v>
      </c>
      <c r="Y72" s="119">
        <v>205</v>
      </c>
      <c r="Z72" s="145">
        <v>233</v>
      </c>
      <c r="AA72" s="88">
        <v>142</v>
      </c>
      <c r="AB72" s="88">
        <v>204</v>
      </c>
      <c r="AC72" s="124">
        <v>181</v>
      </c>
      <c r="AD72" s="503">
        <f t="shared" si="31"/>
        <v>0.7569060773480663</v>
      </c>
    </row>
    <row r="73" spans="2:30" ht="14.25" thickTop="1">
      <c r="B73" s="391"/>
      <c r="C73" s="392" t="s">
        <v>76</v>
      </c>
      <c r="D73" s="171">
        <f>D74+D75</f>
        <v>77</v>
      </c>
      <c r="E73" s="171">
        <f>E74+E75</f>
        <v>29</v>
      </c>
      <c r="F73" s="171">
        <f>F74+F75</f>
        <v>86</v>
      </c>
      <c r="G73" s="232">
        <f aca="true" t="shared" si="33" ref="G73:O73">G74+G75</f>
        <v>82</v>
      </c>
      <c r="H73" s="171">
        <f t="shared" si="33"/>
        <v>70</v>
      </c>
      <c r="I73" s="171">
        <f t="shared" si="33"/>
        <v>44</v>
      </c>
      <c r="J73" s="171">
        <f t="shared" si="33"/>
        <v>78</v>
      </c>
      <c r="K73" s="171">
        <f t="shared" si="33"/>
        <v>57</v>
      </c>
      <c r="L73" s="171">
        <f t="shared" si="33"/>
        <v>62</v>
      </c>
      <c r="M73" s="171">
        <f t="shared" si="33"/>
        <v>47</v>
      </c>
      <c r="N73" s="171">
        <f t="shared" si="33"/>
        <v>108</v>
      </c>
      <c r="O73" s="171">
        <f t="shared" si="33"/>
        <v>69</v>
      </c>
      <c r="P73" s="8">
        <f t="shared" si="30"/>
        <v>809</v>
      </c>
      <c r="Q73" s="6">
        <v>864</v>
      </c>
      <c r="R73" s="8">
        <v>1016</v>
      </c>
      <c r="S73" s="8">
        <v>1064</v>
      </c>
      <c r="T73" s="8">
        <v>1145</v>
      </c>
      <c r="U73" s="8">
        <v>1038</v>
      </c>
      <c r="V73" s="8">
        <v>1171</v>
      </c>
      <c r="W73" s="8">
        <v>1028</v>
      </c>
      <c r="X73" s="76">
        <v>908</v>
      </c>
      <c r="Y73" s="120">
        <v>868</v>
      </c>
      <c r="Z73" s="146">
        <v>853</v>
      </c>
      <c r="AA73" s="8">
        <v>773</v>
      </c>
      <c r="AB73" s="8">
        <v>664</v>
      </c>
      <c r="AC73" s="10">
        <v>799</v>
      </c>
      <c r="AD73" s="407">
        <f t="shared" si="31"/>
        <v>0.012515644555694618</v>
      </c>
    </row>
    <row r="74" spans="2:30" ht="13.5">
      <c r="B74" s="311" t="s">
        <v>101</v>
      </c>
      <c r="C74" s="390" t="s">
        <v>78</v>
      </c>
      <c r="D74" s="170">
        <v>26</v>
      </c>
      <c r="E74" s="170">
        <v>29</v>
      </c>
      <c r="F74" s="170">
        <v>76</v>
      </c>
      <c r="G74" s="231">
        <v>38</v>
      </c>
      <c r="H74" s="170">
        <v>70</v>
      </c>
      <c r="I74" s="170">
        <v>44</v>
      </c>
      <c r="J74" s="170">
        <v>46</v>
      </c>
      <c r="K74" s="170">
        <v>57</v>
      </c>
      <c r="L74" s="170">
        <v>62</v>
      </c>
      <c r="M74" s="170">
        <v>43</v>
      </c>
      <c r="N74" s="170">
        <v>70</v>
      </c>
      <c r="O74" s="170">
        <v>49</v>
      </c>
      <c r="P74" s="13">
        <f t="shared" si="30"/>
        <v>610</v>
      </c>
      <c r="Q74" s="11"/>
      <c r="R74" s="13"/>
      <c r="S74" s="13"/>
      <c r="T74" s="13"/>
      <c r="U74" s="13"/>
      <c r="V74" s="13"/>
      <c r="W74" s="13"/>
      <c r="X74" s="73">
        <v>655</v>
      </c>
      <c r="Y74" s="118">
        <v>695</v>
      </c>
      <c r="Z74" s="144">
        <v>631</v>
      </c>
      <c r="AA74" s="144">
        <v>567</v>
      </c>
      <c r="AB74" s="144">
        <v>490</v>
      </c>
      <c r="AC74" s="125">
        <v>625</v>
      </c>
      <c r="AD74" s="405">
        <f t="shared" si="31"/>
        <v>-0.024</v>
      </c>
    </row>
    <row r="75" spans="2:30" ht="14.25" thickBot="1">
      <c r="B75" s="386"/>
      <c r="C75" s="390" t="s">
        <v>34</v>
      </c>
      <c r="D75" s="170">
        <v>51</v>
      </c>
      <c r="E75" s="170">
        <v>0</v>
      </c>
      <c r="F75" s="170">
        <v>10</v>
      </c>
      <c r="G75" s="231">
        <v>44</v>
      </c>
      <c r="H75" s="170">
        <v>0</v>
      </c>
      <c r="I75" s="170">
        <v>0</v>
      </c>
      <c r="J75" s="170">
        <v>32</v>
      </c>
      <c r="K75" s="170">
        <v>0</v>
      </c>
      <c r="L75" s="170">
        <v>0</v>
      </c>
      <c r="M75" s="170">
        <v>4</v>
      </c>
      <c r="N75" s="170">
        <v>38</v>
      </c>
      <c r="O75" s="170">
        <v>20</v>
      </c>
      <c r="P75" s="13">
        <f t="shared" si="30"/>
        <v>199</v>
      </c>
      <c r="Q75" s="11"/>
      <c r="R75" s="13"/>
      <c r="S75" s="13"/>
      <c r="T75" s="13"/>
      <c r="U75" s="13"/>
      <c r="V75" s="13"/>
      <c r="W75" s="13"/>
      <c r="X75" s="74">
        <v>253</v>
      </c>
      <c r="Y75" s="119">
        <v>173</v>
      </c>
      <c r="Z75" s="145">
        <v>222</v>
      </c>
      <c r="AA75" s="176">
        <v>206</v>
      </c>
      <c r="AB75" s="176">
        <v>174</v>
      </c>
      <c r="AC75" s="150">
        <v>174</v>
      </c>
      <c r="AD75" s="503">
        <f t="shared" si="31"/>
        <v>0.14367816091954022</v>
      </c>
    </row>
    <row r="76" spans="2:30" ht="14.25" thickTop="1">
      <c r="B76" s="391"/>
      <c r="C76" s="392" t="s">
        <v>76</v>
      </c>
      <c r="D76" s="171">
        <f>D77+D78</f>
        <v>4</v>
      </c>
      <c r="E76" s="171">
        <f>E77+E78</f>
        <v>12</v>
      </c>
      <c r="F76" s="171">
        <f>F77+F78</f>
        <v>32</v>
      </c>
      <c r="G76" s="232">
        <f aca="true" t="shared" si="34" ref="G76:O76">G77+G78</f>
        <v>11</v>
      </c>
      <c r="H76" s="171">
        <f t="shared" si="34"/>
        <v>9</v>
      </c>
      <c r="I76" s="171">
        <f t="shared" si="34"/>
        <v>10</v>
      </c>
      <c r="J76" s="171">
        <f t="shared" si="34"/>
        <v>10</v>
      </c>
      <c r="K76" s="171">
        <f>K77+K78</f>
        <v>11</v>
      </c>
      <c r="L76" s="171">
        <f t="shared" si="34"/>
        <v>34</v>
      </c>
      <c r="M76" s="171">
        <f t="shared" si="34"/>
        <v>9</v>
      </c>
      <c r="N76" s="171">
        <f t="shared" si="34"/>
        <v>19</v>
      </c>
      <c r="O76" s="171">
        <f t="shared" si="34"/>
        <v>9</v>
      </c>
      <c r="P76" s="8">
        <f t="shared" si="30"/>
        <v>170</v>
      </c>
      <c r="Q76" s="6">
        <v>175</v>
      </c>
      <c r="R76" s="8">
        <v>230</v>
      </c>
      <c r="S76" s="8">
        <v>236</v>
      </c>
      <c r="T76" s="8">
        <v>169</v>
      </c>
      <c r="U76" s="8">
        <v>189</v>
      </c>
      <c r="V76" s="8">
        <v>182</v>
      </c>
      <c r="W76" s="8">
        <v>124</v>
      </c>
      <c r="X76" s="76">
        <v>194</v>
      </c>
      <c r="Y76" s="120">
        <v>170</v>
      </c>
      <c r="Z76" s="146">
        <v>143</v>
      </c>
      <c r="AA76" s="88">
        <v>77</v>
      </c>
      <c r="AB76" s="88">
        <v>110</v>
      </c>
      <c r="AC76" s="124">
        <v>208</v>
      </c>
      <c r="AD76" s="407">
        <f t="shared" si="31"/>
        <v>-0.18269230769230768</v>
      </c>
    </row>
    <row r="77" spans="2:30" ht="13.5">
      <c r="B77" s="311" t="s">
        <v>102</v>
      </c>
      <c r="C77" s="390" t="s">
        <v>78</v>
      </c>
      <c r="D77" s="170">
        <v>4</v>
      </c>
      <c r="E77" s="170">
        <v>12</v>
      </c>
      <c r="F77" s="170">
        <v>6</v>
      </c>
      <c r="G77" s="231">
        <v>11</v>
      </c>
      <c r="H77" s="170">
        <v>9</v>
      </c>
      <c r="I77" s="170">
        <v>10</v>
      </c>
      <c r="J77" s="170">
        <v>10</v>
      </c>
      <c r="K77" s="170">
        <v>7</v>
      </c>
      <c r="L77" s="170">
        <v>18</v>
      </c>
      <c r="M77" s="170">
        <v>9</v>
      </c>
      <c r="N77" s="170">
        <v>11</v>
      </c>
      <c r="O77" s="170">
        <v>9</v>
      </c>
      <c r="P77" s="13">
        <f t="shared" si="30"/>
        <v>116</v>
      </c>
      <c r="Q77" s="11"/>
      <c r="R77" s="13"/>
      <c r="S77" s="13"/>
      <c r="T77" s="13"/>
      <c r="U77" s="13"/>
      <c r="V77" s="13"/>
      <c r="W77" s="13"/>
      <c r="X77" s="73">
        <v>108</v>
      </c>
      <c r="Y77" s="118">
        <v>128</v>
      </c>
      <c r="Z77" s="144">
        <v>119</v>
      </c>
      <c r="AA77" s="144">
        <v>77</v>
      </c>
      <c r="AB77" s="144">
        <v>78</v>
      </c>
      <c r="AC77" s="125">
        <v>150</v>
      </c>
      <c r="AD77" s="405">
        <f t="shared" si="31"/>
        <v>-0.22666666666666666</v>
      </c>
    </row>
    <row r="78" spans="2:30" ht="14.25" thickBot="1">
      <c r="B78" s="386"/>
      <c r="C78" s="390" t="s">
        <v>34</v>
      </c>
      <c r="D78" s="170">
        <v>0</v>
      </c>
      <c r="E78" s="170">
        <v>0</v>
      </c>
      <c r="F78" s="170">
        <v>26</v>
      </c>
      <c r="G78" s="231">
        <v>0</v>
      </c>
      <c r="H78" s="170">
        <v>0</v>
      </c>
      <c r="I78" s="170">
        <v>0</v>
      </c>
      <c r="J78" s="170">
        <v>0</v>
      </c>
      <c r="K78" s="170">
        <v>4</v>
      </c>
      <c r="L78" s="170">
        <v>16</v>
      </c>
      <c r="M78" s="170">
        <v>0</v>
      </c>
      <c r="N78" s="170">
        <v>8</v>
      </c>
      <c r="O78" s="170">
        <v>0</v>
      </c>
      <c r="P78" s="13">
        <f t="shared" si="30"/>
        <v>54</v>
      </c>
      <c r="Q78" s="11"/>
      <c r="R78" s="13"/>
      <c r="S78" s="13"/>
      <c r="T78" s="13"/>
      <c r="U78" s="13"/>
      <c r="V78" s="13"/>
      <c r="W78" s="13"/>
      <c r="X78" s="74">
        <v>86</v>
      </c>
      <c r="Y78" s="119">
        <v>42</v>
      </c>
      <c r="Z78" s="145">
        <v>24</v>
      </c>
      <c r="AA78" s="88">
        <v>0</v>
      </c>
      <c r="AB78" s="88">
        <v>32</v>
      </c>
      <c r="AC78" s="124">
        <v>58</v>
      </c>
      <c r="AD78" s="503">
        <f t="shared" si="31"/>
        <v>-0.06896551724137931</v>
      </c>
    </row>
    <row r="79" spans="2:30" ht="14.25" thickTop="1">
      <c r="B79" s="391"/>
      <c r="C79" s="392" t="s">
        <v>76</v>
      </c>
      <c r="D79" s="171">
        <f>D80+D81</f>
        <v>54</v>
      </c>
      <c r="E79" s="171">
        <f>E80+E81</f>
        <v>64</v>
      </c>
      <c r="F79" s="171">
        <f>F80+F81</f>
        <v>80</v>
      </c>
      <c r="G79" s="232">
        <f aca="true" t="shared" si="35" ref="G79:O79">G80+G81</f>
        <v>62</v>
      </c>
      <c r="H79" s="171">
        <f t="shared" si="35"/>
        <v>85</v>
      </c>
      <c r="I79" s="171">
        <f t="shared" si="35"/>
        <v>113</v>
      </c>
      <c r="J79" s="171">
        <f t="shared" si="35"/>
        <v>52</v>
      </c>
      <c r="K79" s="171">
        <f t="shared" si="35"/>
        <v>54</v>
      </c>
      <c r="L79" s="171">
        <f t="shared" si="35"/>
        <v>77</v>
      </c>
      <c r="M79" s="171">
        <f t="shared" si="35"/>
        <v>92</v>
      </c>
      <c r="N79" s="171">
        <f t="shared" si="35"/>
        <v>78</v>
      </c>
      <c r="O79" s="171">
        <f t="shared" si="35"/>
        <v>115</v>
      </c>
      <c r="P79" s="8">
        <f t="shared" si="30"/>
        <v>926</v>
      </c>
      <c r="Q79" s="6">
        <v>1451</v>
      </c>
      <c r="R79" s="8">
        <v>1068</v>
      </c>
      <c r="S79" s="8">
        <v>1037</v>
      </c>
      <c r="T79" s="8">
        <v>1062</v>
      </c>
      <c r="U79" s="8">
        <v>1065</v>
      </c>
      <c r="V79" s="8">
        <v>1198</v>
      </c>
      <c r="W79" s="8">
        <v>1209</v>
      </c>
      <c r="X79" s="76">
        <v>935</v>
      </c>
      <c r="Y79" s="120">
        <v>912</v>
      </c>
      <c r="Z79" s="146">
        <v>794</v>
      </c>
      <c r="AA79" s="146">
        <v>947</v>
      </c>
      <c r="AB79" s="146">
        <v>871</v>
      </c>
      <c r="AC79" s="126">
        <v>859</v>
      </c>
      <c r="AD79" s="407">
        <f t="shared" si="31"/>
        <v>0.0779976717112922</v>
      </c>
    </row>
    <row r="80" spans="2:30" ht="13.5">
      <c r="B80" s="311" t="s">
        <v>103</v>
      </c>
      <c r="C80" s="390" t="s">
        <v>78</v>
      </c>
      <c r="D80" s="170">
        <v>54</v>
      </c>
      <c r="E80" s="170">
        <v>46</v>
      </c>
      <c r="F80" s="170">
        <v>72</v>
      </c>
      <c r="G80" s="231">
        <v>45</v>
      </c>
      <c r="H80" s="170">
        <v>47</v>
      </c>
      <c r="I80" s="170">
        <v>67</v>
      </c>
      <c r="J80" s="170">
        <v>52</v>
      </c>
      <c r="K80" s="170">
        <v>42</v>
      </c>
      <c r="L80" s="170">
        <v>59</v>
      </c>
      <c r="M80" s="170">
        <v>50</v>
      </c>
      <c r="N80" s="170">
        <v>50</v>
      </c>
      <c r="O80" s="170">
        <v>74</v>
      </c>
      <c r="P80" s="13">
        <f t="shared" si="30"/>
        <v>658</v>
      </c>
      <c r="Q80" s="11"/>
      <c r="R80" s="13"/>
      <c r="S80" s="13"/>
      <c r="T80" s="13"/>
      <c r="U80" s="13"/>
      <c r="V80" s="13"/>
      <c r="W80" s="5"/>
      <c r="X80" s="77">
        <v>746</v>
      </c>
      <c r="Y80" s="122">
        <v>737</v>
      </c>
      <c r="Z80" s="148">
        <v>655</v>
      </c>
      <c r="AA80" s="148">
        <v>588</v>
      </c>
      <c r="AB80" s="148">
        <v>565</v>
      </c>
      <c r="AC80" s="127">
        <v>619</v>
      </c>
      <c r="AD80" s="405">
        <f t="shared" si="31"/>
        <v>0.0630048465266559</v>
      </c>
    </row>
    <row r="81" spans="2:30" ht="14.25" thickBot="1">
      <c r="B81" s="393"/>
      <c r="C81" s="394" t="s">
        <v>34</v>
      </c>
      <c r="D81" s="175">
        <v>0</v>
      </c>
      <c r="E81" s="175">
        <v>18</v>
      </c>
      <c r="F81" s="175">
        <v>8</v>
      </c>
      <c r="G81" s="233">
        <v>17</v>
      </c>
      <c r="H81" s="175">
        <v>38</v>
      </c>
      <c r="I81" s="175">
        <v>46</v>
      </c>
      <c r="J81" s="175">
        <v>0</v>
      </c>
      <c r="K81" s="175">
        <v>12</v>
      </c>
      <c r="L81" s="175">
        <v>18</v>
      </c>
      <c r="M81" s="175">
        <v>42</v>
      </c>
      <c r="N81" s="175">
        <v>28</v>
      </c>
      <c r="O81" s="175">
        <v>41</v>
      </c>
      <c r="P81" s="52">
        <f t="shared" si="30"/>
        <v>268</v>
      </c>
      <c r="Q81" s="53"/>
      <c r="R81" s="52"/>
      <c r="S81" s="52"/>
      <c r="T81" s="52"/>
      <c r="U81" s="52"/>
      <c r="V81" s="52"/>
      <c r="W81" s="54"/>
      <c r="X81" s="78">
        <v>189</v>
      </c>
      <c r="Y81" s="123">
        <v>175</v>
      </c>
      <c r="Z81" s="54">
        <v>139</v>
      </c>
      <c r="AA81" s="178">
        <v>359</v>
      </c>
      <c r="AB81" s="178">
        <v>306</v>
      </c>
      <c r="AC81" s="149">
        <v>240</v>
      </c>
      <c r="AD81" s="504">
        <f t="shared" si="31"/>
        <v>0.11666666666666667</v>
      </c>
    </row>
    <row r="82" spans="2:7" ht="14.25" thickTop="1">
      <c r="B82" s="55"/>
      <c r="C82" s="55"/>
      <c r="G82" s="56"/>
    </row>
  </sheetData>
  <mergeCells count="2">
    <mergeCell ref="B2:C2"/>
    <mergeCell ref="AA1:AD1"/>
  </mergeCells>
  <printOptions/>
  <pageMargins left="0.25" right="0.2" top="0.7086614173228347" bottom="0.28" header="0.5118110236220472" footer="0.5118110236220472"/>
  <pageSetup horizontalDpi="600" verticalDpi="600" orientation="landscape" paperSize="9" scale="72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4"/>
  <sheetViews>
    <sheetView view="pageBreakPreview" zoomScaleSheetLayoutView="100" workbookViewId="0" topLeftCell="A1">
      <pane xSplit="4" ySplit="4" topLeftCell="K1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B3" sqref="B3:D3"/>
    </sheetView>
  </sheetViews>
  <sheetFormatPr defaultColWidth="11.25390625" defaultRowHeight="14.25" customHeight="1"/>
  <cols>
    <col min="1" max="1" width="1.75390625" style="0" customWidth="1"/>
    <col min="2" max="2" width="4.625" style="0" customWidth="1"/>
    <col min="3" max="3" width="3.25390625" style="0" customWidth="1"/>
    <col min="4" max="4" width="2.75390625" style="0" customWidth="1"/>
    <col min="5" max="5" width="8.125" style="20" customWidth="1"/>
    <col min="6" max="6" width="6.125" style="21" customWidth="1"/>
    <col min="7" max="7" width="7.375" style="20" customWidth="1"/>
    <col min="8" max="8" width="5.625" style="21" customWidth="1"/>
    <col min="9" max="9" width="7.125" style="0" customWidth="1"/>
    <col min="10" max="10" width="8.375" style="20" customWidth="1"/>
    <col min="11" max="11" width="6.375" style="21" customWidth="1"/>
    <col min="12" max="12" width="7.375" style="20" customWidth="1"/>
    <col min="13" max="13" width="7.875" style="20" customWidth="1"/>
    <col min="14" max="14" width="6.875" style="0" hidden="1" customWidth="1"/>
    <col min="15" max="15" width="6.125" style="20" bestFit="1" customWidth="1"/>
    <col min="16" max="16" width="7.00390625" style="20" customWidth="1"/>
    <col min="17" max="17" width="4.50390625" style="0" hidden="1" customWidth="1"/>
    <col min="18" max="18" width="6.375" style="0" customWidth="1"/>
    <col min="19" max="19" width="6.50390625" style="20" customWidth="1"/>
    <col min="20" max="20" width="7.75390625" style="0" hidden="1" customWidth="1"/>
    <col min="21" max="21" width="6.125" style="20" customWidth="1"/>
    <col min="22" max="22" width="7.00390625" style="20" customWidth="1"/>
    <col min="23" max="23" width="4.125" style="0" hidden="1" customWidth="1"/>
    <col min="24" max="24" width="6.875" style="20" customWidth="1"/>
    <col min="25" max="25" width="8.25390625" style="20" customWidth="1"/>
    <col min="26" max="26" width="9.25390625" style="0" hidden="1" customWidth="1"/>
    <col min="27" max="27" width="7.25390625" style="20" customWidth="1"/>
    <col min="28" max="28" width="7.00390625" style="20" customWidth="1"/>
    <col min="29" max="29" width="3.75390625" style="0" hidden="1" customWidth="1"/>
    <col min="30" max="31" width="6.75390625" style="0" bestFit="1" customWidth="1"/>
    <col min="32" max="32" width="1.37890625" style="0" customWidth="1"/>
  </cols>
  <sheetData>
    <row r="1" spans="2:31" s="80" customFormat="1" ht="18" customHeight="1" thickBot="1">
      <c r="B1" s="80" t="s">
        <v>21</v>
      </c>
      <c r="E1" s="83"/>
      <c r="F1" s="84"/>
      <c r="G1" s="83"/>
      <c r="H1" s="85"/>
      <c r="J1" s="86"/>
      <c r="K1" s="84"/>
      <c r="L1" s="83"/>
      <c r="M1" s="83"/>
      <c r="O1" s="83"/>
      <c r="P1" s="83"/>
      <c r="S1" s="83"/>
      <c r="U1" s="83"/>
      <c r="V1" s="83"/>
      <c r="X1" s="83"/>
      <c r="Y1" s="83"/>
      <c r="AA1" s="83"/>
      <c r="AB1" s="87"/>
      <c r="AD1" s="660" t="s">
        <v>152</v>
      </c>
      <c r="AE1" s="660"/>
    </row>
    <row r="2" spans="2:31" ht="15.75" customHeight="1">
      <c r="B2" s="443"/>
      <c r="C2" s="442"/>
      <c r="D2" s="471"/>
      <c r="E2" s="488"/>
      <c r="F2" s="489"/>
      <c r="G2" s="629" t="s">
        <v>129</v>
      </c>
      <c r="H2" s="663"/>
      <c r="I2" s="663"/>
      <c r="J2" s="663"/>
      <c r="K2" s="664"/>
      <c r="L2" s="629" t="s">
        <v>119</v>
      </c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440"/>
      <c r="X2" s="629" t="s">
        <v>128</v>
      </c>
      <c r="Y2" s="663"/>
      <c r="Z2" s="663"/>
      <c r="AA2" s="663"/>
      <c r="AB2" s="664"/>
      <c r="AC2" s="439"/>
      <c r="AD2" s="667" t="s">
        <v>22</v>
      </c>
      <c r="AE2" s="668"/>
    </row>
    <row r="3" spans="2:31" ht="15.75" customHeight="1">
      <c r="B3" s="657" t="s">
        <v>23</v>
      </c>
      <c r="C3" s="658"/>
      <c r="D3" s="659"/>
      <c r="E3" s="655" t="s">
        <v>24</v>
      </c>
      <c r="F3" s="656"/>
      <c r="G3" s="665" t="s">
        <v>2</v>
      </c>
      <c r="H3" s="662"/>
      <c r="I3" s="666"/>
      <c r="J3" s="661" t="s">
        <v>12</v>
      </c>
      <c r="K3" s="628"/>
      <c r="L3" s="665" t="s">
        <v>25</v>
      </c>
      <c r="M3" s="662"/>
      <c r="N3" s="490" t="s">
        <v>26</v>
      </c>
      <c r="O3" s="661" t="s">
        <v>27</v>
      </c>
      <c r="P3" s="662"/>
      <c r="Q3" s="490" t="s">
        <v>28</v>
      </c>
      <c r="R3" s="669" t="s">
        <v>29</v>
      </c>
      <c r="S3" s="670"/>
      <c r="T3" s="490" t="s">
        <v>30</v>
      </c>
      <c r="U3" s="661" t="s">
        <v>31</v>
      </c>
      <c r="V3" s="662"/>
      <c r="W3" s="490" t="s">
        <v>32</v>
      </c>
      <c r="X3" s="665" t="s">
        <v>117</v>
      </c>
      <c r="Y3" s="666"/>
      <c r="Z3" s="491" t="s">
        <v>33</v>
      </c>
      <c r="AA3" s="661" t="s">
        <v>34</v>
      </c>
      <c r="AB3" s="628"/>
      <c r="AC3" s="441" t="s">
        <v>35</v>
      </c>
      <c r="AD3" s="441" t="s">
        <v>6</v>
      </c>
      <c r="AE3" s="492" t="s">
        <v>7</v>
      </c>
    </row>
    <row r="4" spans="2:31" ht="15.75" customHeight="1" thickBot="1">
      <c r="B4" s="472"/>
      <c r="C4" s="473"/>
      <c r="D4" s="413"/>
      <c r="E4" s="493" t="s">
        <v>11</v>
      </c>
      <c r="F4" s="494" t="s">
        <v>9</v>
      </c>
      <c r="G4" s="495" t="s">
        <v>11</v>
      </c>
      <c r="H4" s="494" t="s">
        <v>9</v>
      </c>
      <c r="I4" s="491" t="s">
        <v>36</v>
      </c>
      <c r="J4" s="496" t="s">
        <v>10</v>
      </c>
      <c r="K4" s="494" t="s">
        <v>9</v>
      </c>
      <c r="L4" s="495" t="s">
        <v>11</v>
      </c>
      <c r="M4" s="496" t="s">
        <v>12</v>
      </c>
      <c r="N4" s="491" t="s">
        <v>37</v>
      </c>
      <c r="O4" s="496" t="s">
        <v>11</v>
      </c>
      <c r="P4" s="496" t="s">
        <v>12</v>
      </c>
      <c r="Q4" s="491" t="s">
        <v>37</v>
      </c>
      <c r="R4" s="491" t="s">
        <v>11</v>
      </c>
      <c r="S4" s="496" t="s">
        <v>12</v>
      </c>
      <c r="T4" s="491" t="s">
        <v>37</v>
      </c>
      <c r="U4" s="496" t="s">
        <v>11</v>
      </c>
      <c r="V4" s="496" t="s">
        <v>12</v>
      </c>
      <c r="W4" s="491" t="s">
        <v>37</v>
      </c>
      <c r="X4" s="495" t="s">
        <v>11</v>
      </c>
      <c r="Y4" s="496" t="s">
        <v>12</v>
      </c>
      <c r="Z4" s="491" t="s">
        <v>37</v>
      </c>
      <c r="AA4" s="496" t="s">
        <v>11</v>
      </c>
      <c r="AB4" s="496" t="s">
        <v>12</v>
      </c>
      <c r="AC4" s="441" t="s">
        <v>37</v>
      </c>
      <c r="AD4" s="441" t="s">
        <v>38</v>
      </c>
      <c r="AE4" s="492" t="s">
        <v>39</v>
      </c>
    </row>
    <row r="5" spans="2:31" ht="15.75" customHeight="1">
      <c r="B5" s="474" t="s">
        <v>40</v>
      </c>
      <c r="C5" s="475">
        <v>56</v>
      </c>
      <c r="D5" s="476" t="s">
        <v>168</v>
      </c>
      <c r="E5" s="161">
        <v>1151699</v>
      </c>
      <c r="F5" s="22" t="s">
        <v>41</v>
      </c>
      <c r="G5" s="23">
        <f aca="true" t="shared" si="0" ref="G5:G22">L5+O5+R5+U5</f>
        <v>16480</v>
      </c>
      <c r="H5" s="22" t="s">
        <v>41</v>
      </c>
      <c r="I5" s="24">
        <f aca="true" t="shared" si="1" ref="I5:I22">G5/E5</f>
        <v>0.014309294355556444</v>
      </c>
      <c r="J5" s="25">
        <f aca="true" t="shared" si="2" ref="J5:J22">M5+P5+S5+V5</f>
        <v>1628050</v>
      </c>
      <c r="K5" s="22" t="s">
        <v>41</v>
      </c>
      <c r="L5" s="23">
        <v>10884</v>
      </c>
      <c r="M5" s="25">
        <v>1275438</v>
      </c>
      <c r="N5" s="191">
        <f aca="true" t="shared" si="3" ref="N5:N23">M5/L5</f>
        <v>117.18467475192944</v>
      </c>
      <c r="O5" s="25">
        <v>3754</v>
      </c>
      <c r="P5" s="25">
        <v>201378</v>
      </c>
      <c r="Q5" s="191">
        <f aca="true" t="shared" si="4" ref="Q5:Q23">P5/O5</f>
        <v>53.643580181140116</v>
      </c>
      <c r="R5" s="26">
        <v>469</v>
      </c>
      <c r="S5" s="25">
        <v>40667</v>
      </c>
      <c r="T5" s="191">
        <f aca="true" t="shared" si="5" ref="T5:T24">S5/R5</f>
        <v>86.71002132196162</v>
      </c>
      <c r="U5" s="25">
        <v>1373</v>
      </c>
      <c r="V5" s="25">
        <v>110567</v>
      </c>
      <c r="W5" s="191">
        <f aca="true" t="shared" si="6" ref="W5:W23">V5/U5</f>
        <v>80.52949745083758</v>
      </c>
      <c r="X5" s="23">
        <v>13428</v>
      </c>
      <c r="Y5" s="25">
        <v>1460827</v>
      </c>
      <c r="Z5" s="191">
        <f aca="true" t="shared" si="7" ref="Z5:Z23">Y5/X5</f>
        <v>108.78961870717903</v>
      </c>
      <c r="AA5" s="25">
        <v>3052</v>
      </c>
      <c r="AB5" s="25">
        <v>167223</v>
      </c>
      <c r="AC5" s="195">
        <f aca="true" t="shared" si="8" ref="AC5:AC22">AB5/AA5</f>
        <v>54.79128440366973</v>
      </c>
      <c r="AD5" s="27">
        <f aca="true" t="shared" si="9" ref="AD5:AD22">(L5+U5)/G5</f>
        <v>0.74375</v>
      </c>
      <c r="AE5" s="28">
        <f aca="true" t="shared" si="10" ref="AE5:AE26">1-AD5</f>
        <v>0.25625</v>
      </c>
    </row>
    <row r="6" spans="2:31" ht="15.75" customHeight="1">
      <c r="B6" s="444" t="s">
        <v>40</v>
      </c>
      <c r="C6" s="477">
        <v>57</v>
      </c>
      <c r="D6" s="478" t="s">
        <v>23</v>
      </c>
      <c r="E6" s="162">
        <v>1146149</v>
      </c>
      <c r="F6" s="29">
        <f aca="true" t="shared" si="11" ref="F6:F22">(E6-E5)/E5</f>
        <v>-0.0048189674559064475</v>
      </c>
      <c r="G6" s="30">
        <f t="shared" si="0"/>
        <v>17346</v>
      </c>
      <c r="H6" s="29">
        <f aca="true" t="shared" si="12" ref="H6:H22">(G6-G5)/G5</f>
        <v>0.05254854368932039</v>
      </c>
      <c r="I6" s="31">
        <f t="shared" si="1"/>
        <v>0.015134157949795357</v>
      </c>
      <c r="J6" s="32">
        <f t="shared" si="2"/>
        <v>1731746</v>
      </c>
      <c r="K6" s="29">
        <f aca="true" t="shared" si="13" ref="K6:K22">(J6-J5)/J5</f>
        <v>0.06369337551058014</v>
      </c>
      <c r="L6" s="30">
        <v>11729</v>
      </c>
      <c r="M6" s="32">
        <v>1383331</v>
      </c>
      <c r="N6" s="192">
        <f t="shared" si="3"/>
        <v>117.9410861966067</v>
      </c>
      <c r="O6" s="32">
        <v>4049</v>
      </c>
      <c r="P6" s="32">
        <v>216049</v>
      </c>
      <c r="Q6" s="192">
        <f t="shared" si="4"/>
        <v>53.35860706347246</v>
      </c>
      <c r="R6" s="33">
        <v>335</v>
      </c>
      <c r="S6" s="32">
        <v>29582</v>
      </c>
      <c r="T6" s="192">
        <f t="shared" si="5"/>
        <v>88.3044776119403</v>
      </c>
      <c r="U6" s="32">
        <v>1233</v>
      </c>
      <c r="V6" s="32">
        <v>102784</v>
      </c>
      <c r="W6" s="192">
        <f t="shared" si="6"/>
        <v>83.36090835360908</v>
      </c>
      <c r="X6" s="30">
        <v>13888</v>
      </c>
      <c r="Y6" s="32">
        <v>1543060</v>
      </c>
      <c r="Z6" s="192">
        <f t="shared" si="7"/>
        <v>111.10743087557604</v>
      </c>
      <c r="AA6" s="32">
        <v>3458</v>
      </c>
      <c r="AB6" s="32">
        <v>188686</v>
      </c>
      <c r="AC6" s="196">
        <f t="shared" si="8"/>
        <v>54.56506651243493</v>
      </c>
      <c r="AD6" s="34">
        <f t="shared" si="9"/>
        <v>0.7472616165110112</v>
      </c>
      <c r="AE6" s="35">
        <f t="shared" si="10"/>
        <v>0.2527383834889888</v>
      </c>
    </row>
    <row r="7" spans="2:31" ht="15.75" customHeight="1">
      <c r="B7" s="444" t="s">
        <v>40</v>
      </c>
      <c r="C7" s="477">
        <v>58</v>
      </c>
      <c r="D7" s="478" t="s">
        <v>23</v>
      </c>
      <c r="E7" s="162">
        <v>1136797</v>
      </c>
      <c r="F7" s="29">
        <f t="shared" si="11"/>
        <v>-0.00815949758713745</v>
      </c>
      <c r="G7" s="30">
        <f t="shared" si="0"/>
        <v>15628</v>
      </c>
      <c r="H7" s="29">
        <f t="shared" si="12"/>
        <v>-0.0990430070333218</v>
      </c>
      <c r="I7" s="31">
        <f t="shared" si="1"/>
        <v>0.013747397292568506</v>
      </c>
      <c r="J7" s="32">
        <f t="shared" si="2"/>
        <v>1496481</v>
      </c>
      <c r="K7" s="29">
        <f t="shared" si="13"/>
        <v>-0.1358542188057602</v>
      </c>
      <c r="L7" s="30">
        <v>9149</v>
      </c>
      <c r="M7" s="32">
        <v>1102586</v>
      </c>
      <c r="N7" s="192">
        <f t="shared" si="3"/>
        <v>120.51437315553612</v>
      </c>
      <c r="O7" s="32">
        <v>4535</v>
      </c>
      <c r="P7" s="32">
        <v>242112</v>
      </c>
      <c r="Q7" s="192">
        <f t="shared" si="4"/>
        <v>53.38743109151047</v>
      </c>
      <c r="R7" s="33">
        <v>187</v>
      </c>
      <c r="S7" s="32">
        <v>19386</v>
      </c>
      <c r="T7" s="192">
        <f t="shared" si="5"/>
        <v>103.66844919786097</v>
      </c>
      <c r="U7" s="32">
        <v>1757</v>
      </c>
      <c r="V7" s="32">
        <v>132397</v>
      </c>
      <c r="W7" s="192">
        <f t="shared" si="6"/>
        <v>75.3540125213432</v>
      </c>
      <c r="X7" s="30">
        <v>11803</v>
      </c>
      <c r="Y7" s="32">
        <v>1294926</v>
      </c>
      <c r="Z7" s="192">
        <f t="shared" si="7"/>
        <v>109.7115987460815</v>
      </c>
      <c r="AA7" s="32">
        <v>3825</v>
      </c>
      <c r="AB7" s="32">
        <v>201555</v>
      </c>
      <c r="AC7" s="196">
        <f t="shared" si="8"/>
        <v>52.694117647058825</v>
      </c>
      <c r="AD7" s="34">
        <f t="shared" si="9"/>
        <v>0.6978500127975429</v>
      </c>
      <c r="AE7" s="35">
        <f t="shared" si="10"/>
        <v>0.3021499872024571</v>
      </c>
    </row>
    <row r="8" spans="2:31" ht="15.75" customHeight="1">
      <c r="B8" s="444" t="s">
        <v>40</v>
      </c>
      <c r="C8" s="477">
        <v>59</v>
      </c>
      <c r="D8" s="478" t="s">
        <v>23</v>
      </c>
      <c r="E8" s="162">
        <v>1187282</v>
      </c>
      <c r="F8" s="29">
        <f t="shared" si="11"/>
        <v>0.04440986385432052</v>
      </c>
      <c r="G8" s="30">
        <f t="shared" si="0"/>
        <v>17602</v>
      </c>
      <c r="H8" s="29">
        <f t="shared" si="12"/>
        <v>0.12631174814435628</v>
      </c>
      <c r="I8" s="31">
        <f t="shared" si="1"/>
        <v>0.01482545848416804</v>
      </c>
      <c r="J8" s="32">
        <f t="shared" si="2"/>
        <v>1594104</v>
      </c>
      <c r="K8" s="29">
        <f t="shared" si="13"/>
        <v>0.06523504140714115</v>
      </c>
      <c r="L8" s="30">
        <v>9688</v>
      </c>
      <c r="M8" s="32">
        <v>1153233</v>
      </c>
      <c r="N8" s="192">
        <f t="shared" si="3"/>
        <v>119.03726259289843</v>
      </c>
      <c r="O8" s="32">
        <v>6418</v>
      </c>
      <c r="P8" s="32">
        <v>317914</v>
      </c>
      <c r="Q8" s="192">
        <f t="shared" si="4"/>
        <v>49.534746026799624</v>
      </c>
      <c r="R8" s="33">
        <v>229</v>
      </c>
      <c r="S8" s="32">
        <v>16822</v>
      </c>
      <c r="T8" s="192">
        <f t="shared" si="5"/>
        <v>73.4585152838428</v>
      </c>
      <c r="U8" s="32">
        <v>1267</v>
      </c>
      <c r="V8" s="32">
        <v>106135</v>
      </c>
      <c r="W8" s="192">
        <f t="shared" si="6"/>
        <v>83.76874506708761</v>
      </c>
      <c r="X8" s="30">
        <v>12477</v>
      </c>
      <c r="Y8" s="32">
        <v>1351972</v>
      </c>
      <c r="Z8" s="192">
        <f t="shared" si="7"/>
        <v>108.35713713232347</v>
      </c>
      <c r="AA8" s="32">
        <v>5125</v>
      </c>
      <c r="AB8" s="32">
        <v>242132</v>
      </c>
      <c r="AC8" s="196">
        <f t="shared" si="8"/>
        <v>47.24526829268293</v>
      </c>
      <c r="AD8" s="34">
        <f t="shared" si="9"/>
        <v>0.6223724576752642</v>
      </c>
      <c r="AE8" s="35">
        <f t="shared" si="10"/>
        <v>0.37762754232473583</v>
      </c>
    </row>
    <row r="9" spans="2:31" ht="15.75" customHeight="1">
      <c r="B9" s="444" t="s">
        <v>40</v>
      </c>
      <c r="C9" s="477">
        <v>60</v>
      </c>
      <c r="D9" s="478" t="s">
        <v>23</v>
      </c>
      <c r="E9" s="162">
        <v>1236072</v>
      </c>
      <c r="F9" s="29">
        <f t="shared" si="11"/>
        <v>0.04109385975699118</v>
      </c>
      <c r="G9" s="30">
        <f t="shared" si="0"/>
        <v>18664</v>
      </c>
      <c r="H9" s="29">
        <f t="shared" si="12"/>
        <v>0.060334052948528574</v>
      </c>
      <c r="I9" s="31">
        <f t="shared" si="1"/>
        <v>0.015099444045330692</v>
      </c>
      <c r="J9" s="32">
        <f t="shared" si="2"/>
        <v>1608285</v>
      </c>
      <c r="K9" s="29">
        <f t="shared" si="13"/>
        <v>0.008895906415139791</v>
      </c>
      <c r="L9" s="30">
        <v>9307</v>
      </c>
      <c r="M9" s="32">
        <v>1133385</v>
      </c>
      <c r="N9" s="192">
        <f t="shared" si="3"/>
        <v>121.77769420866015</v>
      </c>
      <c r="O9" s="32">
        <v>7959</v>
      </c>
      <c r="P9" s="32">
        <v>360853</v>
      </c>
      <c r="Q9" s="192">
        <f t="shared" si="4"/>
        <v>45.338987309963564</v>
      </c>
      <c r="R9" s="33">
        <v>234</v>
      </c>
      <c r="S9" s="32">
        <v>17386</v>
      </c>
      <c r="T9" s="192">
        <f t="shared" si="5"/>
        <v>74.2991452991453</v>
      </c>
      <c r="U9" s="32">
        <v>1164</v>
      </c>
      <c r="V9" s="32">
        <v>96661</v>
      </c>
      <c r="W9" s="192">
        <f t="shared" si="6"/>
        <v>83.04209621993127</v>
      </c>
      <c r="X9" s="30">
        <v>11558</v>
      </c>
      <c r="Y9" s="32">
        <v>1288659</v>
      </c>
      <c r="Z9" s="192">
        <f t="shared" si="7"/>
        <v>111.49498183076656</v>
      </c>
      <c r="AA9" s="32">
        <v>7106</v>
      </c>
      <c r="AB9" s="32">
        <v>319626</v>
      </c>
      <c r="AC9" s="196">
        <f t="shared" si="8"/>
        <v>44.979735434843796</v>
      </c>
      <c r="AD9" s="34">
        <f t="shared" si="9"/>
        <v>0.5610265752250322</v>
      </c>
      <c r="AE9" s="35">
        <f t="shared" si="10"/>
        <v>0.4389734247749678</v>
      </c>
    </row>
    <row r="10" spans="2:31" ht="15.75" customHeight="1">
      <c r="B10" s="444" t="s">
        <v>40</v>
      </c>
      <c r="C10" s="477">
        <v>61</v>
      </c>
      <c r="D10" s="478" t="s">
        <v>23</v>
      </c>
      <c r="E10" s="162">
        <v>1364609</v>
      </c>
      <c r="F10" s="29">
        <f t="shared" si="11"/>
        <v>0.10398827899992881</v>
      </c>
      <c r="G10" s="30">
        <f t="shared" si="0"/>
        <v>19892</v>
      </c>
      <c r="H10" s="29">
        <f t="shared" si="12"/>
        <v>0.06579511358765538</v>
      </c>
      <c r="I10" s="31">
        <f t="shared" si="1"/>
        <v>0.01457706932901659</v>
      </c>
      <c r="J10" s="32">
        <f t="shared" si="2"/>
        <v>1748988</v>
      </c>
      <c r="K10" s="29">
        <f t="shared" si="13"/>
        <v>0.087486359693711</v>
      </c>
      <c r="L10" s="30">
        <v>9513</v>
      </c>
      <c r="M10" s="32">
        <v>1198532</v>
      </c>
      <c r="N10" s="192">
        <f t="shared" si="3"/>
        <v>125.98885735309577</v>
      </c>
      <c r="O10" s="32">
        <v>8431</v>
      </c>
      <c r="P10" s="32">
        <v>401365</v>
      </c>
      <c r="Q10" s="192">
        <f t="shared" si="4"/>
        <v>47.60585932866801</v>
      </c>
      <c r="R10" s="33">
        <v>190</v>
      </c>
      <c r="S10" s="32">
        <v>14037</v>
      </c>
      <c r="T10" s="192">
        <f t="shared" si="5"/>
        <v>73.87894736842105</v>
      </c>
      <c r="U10" s="32">
        <v>1758</v>
      </c>
      <c r="V10" s="32">
        <v>135054</v>
      </c>
      <c r="W10" s="192">
        <f t="shared" si="6"/>
        <v>76.82252559726962</v>
      </c>
      <c r="X10" s="30">
        <v>11862</v>
      </c>
      <c r="Y10" s="32">
        <v>1362538</v>
      </c>
      <c r="Z10" s="192">
        <f t="shared" si="7"/>
        <v>114.86578991738324</v>
      </c>
      <c r="AA10" s="32">
        <v>8030</v>
      </c>
      <c r="AB10" s="32">
        <v>386450</v>
      </c>
      <c r="AC10" s="196">
        <f t="shared" si="8"/>
        <v>48.125778331257784</v>
      </c>
      <c r="AD10" s="34">
        <f t="shared" si="9"/>
        <v>0.5666096923386286</v>
      </c>
      <c r="AE10" s="35">
        <f t="shared" si="10"/>
        <v>0.43339030766137143</v>
      </c>
    </row>
    <row r="11" spans="2:31" ht="15.75" customHeight="1">
      <c r="B11" s="444" t="s">
        <v>40</v>
      </c>
      <c r="C11" s="477">
        <v>62</v>
      </c>
      <c r="D11" s="478" t="s">
        <v>23</v>
      </c>
      <c r="E11" s="162">
        <v>1674300</v>
      </c>
      <c r="F11" s="29">
        <f t="shared" si="11"/>
        <v>0.22694486112871892</v>
      </c>
      <c r="G11" s="30">
        <f t="shared" si="0"/>
        <v>23009</v>
      </c>
      <c r="H11" s="29">
        <f t="shared" si="12"/>
        <v>0.15669615926000402</v>
      </c>
      <c r="I11" s="31">
        <f t="shared" si="1"/>
        <v>0.013742459535328197</v>
      </c>
      <c r="J11" s="32">
        <f t="shared" si="2"/>
        <v>2032681</v>
      </c>
      <c r="K11" s="29">
        <f>(J11-J10)/J10</f>
        <v>0.16220408602002986</v>
      </c>
      <c r="L11" s="30">
        <v>10908</v>
      </c>
      <c r="M11" s="32">
        <v>1388449</v>
      </c>
      <c r="N11" s="192">
        <f t="shared" si="3"/>
        <v>127.28722038870553</v>
      </c>
      <c r="O11" s="32">
        <v>10258</v>
      </c>
      <c r="P11" s="32">
        <v>487909</v>
      </c>
      <c r="Q11" s="192">
        <f t="shared" si="4"/>
        <v>47.56375511795672</v>
      </c>
      <c r="R11" s="33">
        <v>247</v>
      </c>
      <c r="S11" s="32">
        <v>17077</v>
      </c>
      <c r="T11" s="192">
        <f t="shared" si="5"/>
        <v>69.13765182186235</v>
      </c>
      <c r="U11" s="32">
        <v>1596</v>
      </c>
      <c r="V11" s="32">
        <v>139246</v>
      </c>
      <c r="W11" s="192">
        <f t="shared" si="6"/>
        <v>87.2468671679198</v>
      </c>
      <c r="X11" s="30">
        <v>13877</v>
      </c>
      <c r="Y11" s="32">
        <v>1604857</v>
      </c>
      <c r="Z11" s="192">
        <f t="shared" si="7"/>
        <v>115.64869928658932</v>
      </c>
      <c r="AA11" s="32">
        <v>9132</v>
      </c>
      <c r="AB11" s="32">
        <v>427824</v>
      </c>
      <c r="AC11" s="196">
        <f t="shared" si="8"/>
        <v>46.84888304862024</v>
      </c>
      <c r="AD11" s="34">
        <f t="shared" si="9"/>
        <v>0.543439523664653</v>
      </c>
      <c r="AE11" s="35">
        <f t="shared" si="10"/>
        <v>0.456560476335347</v>
      </c>
    </row>
    <row r="12" spans="2:31" ht="15.75" customHeight="1">
      <c r="B12" s="444" t="s">
        <v>40</v>
      </c>
      <c r="C12" s="477">
        <v>63</v>
      </c>
      <c r="D12" s="478" t="s">
        <v>23</v>
      </c>
      <c r="E12" s="162">
        <v>1684644</v>
      </c>
      <c r="F12" s="29">
        <f t="shared" si="11"/>
        <v>0.006178104282386669</v>
      </c>
      <c r="G12" s="30">
        <f t="shared" si="0"/>
        <v>23780</v>
      </c>
      <c r="H12" s="29">
        <f t="shared" si="12"/>
        <v>0.03350862705897692</v>
      </c>
      <c r="I12" s="31">
        <f t="shared" si="1"/>
        <v>0.01411574196091281</v>
      </c>
      <c r="J12" s="32">
        <f t="shared" si="2"/>
        <v>2092762</v>
      </c>
      <c r="K12" s="29">
        <f t="shared" si="13"/>
        <v>0.029557515419291074</v>
      </c>
      <c r="L12" s="30">
        <v>10857</v>
      </c>
      <c r="M12" s="32">
        <v>1380700</v>
      </c>
      <c r="N12" s="192">
        <f t="shared" si="3"/>
        <v>127.17141015013355</v>
      </c>
      <c r="O12" s="32">
        <v>9401</v>
      </c>
      <c r="P12" s="32">
        <v>444294</v>
      </c>
      <c r="Q12" s="192">
        <f t="shared" si="4"/>
        <v>47.260291458355496</v>
      </c>
      <c r="R12" s="33">
        <v>253</v>
      </c>
      <c r="S12" s="32">
        <v>15848</v>
      </c>
      <c r="T12" s="192">
        <f t="shared" si="5"/>
        <v>62.640316205533594</v>
      </c>
      <c r="U12" s="32">
        <v>3269</v>
      </c>
      <c r="V12" s="32">
        <v>251920</v>
      </c>
      <c r="W12" s="192">
        <f t="shared" si="6"/>
        <v>77.0633221168553</v>
      </c>
      <c r="X12" s="30">
        <v>13525</v>
      </c>
      <c r="Y12" s="32">
        <v>1581676</v>
      </c>
      <c r="Z12" s="192">
        <f t="shared" si="7"/>
        <v>116.94462107208872</v>
      </c>
      <c r="AA12" s="32">
        <v>10255</v>
      </c>
      <c r="AB12" s="32">
        <v>511086</v>
      </c>
      <c r="AC12" s="196">
        <f t="shared" si="8"/>
        <v>49.83773768893223</v>
      </c>
      <c r="AD12" s="34">
        <f t="shared" si="9"/>
        <v>0.5940285954583684</v>
      </c>
      <c r="AE12" s="35">
        <f t="shared" si="10"/>
        <v>0.4059714045416316</v>
      </c>
    </row>
    <row r="13" spans="2:31" ht="15.75" customHeight="1">
      <c r="B13" s="444" t="s">
        <v>42</v>
      </c>
      <c r="C13" s="477" t="s">
        <v>167</v>
      </c>
      <c r="D13" s="478" t="s">
        <v>23</v>
      </c>
      <c r="E13" s="162">
        <v>1662612</v>
      </c>
      <c r="F13" s="29">
        <f t="shared" si="11"/>
        <v>-0.013078134015257823</v>
      </c>
      <c r="G13" s="30">
        <f t="shared" si="0"/>
        <v>27177</v>
      </c>
      <c r="H13" s="29">
        <f t="shared" si="12"/>
        <v>0.1428511354079058</v>
      </c>
      <c r="I13" s="31">
        <f t="shared" si="1"/>
        <v>0.016345966467221456</v>
      </c>
      <c r="J13" s="32">
        <f t="shared" si="2"/>
        <v>2279099</v>
      </c>
      <c r="K13" s="29">
        <f t="shared" si="13"/>
        <v>0.08903879179763394</v>
      </c>
      <c r="L13" s="30">
        <v>10961</v>
      </c>
      <c r="M13" s="32">
        <v>1424436</v>
      </c>
      <c r="N13" s="192">
        <f t="shared" si="3"/>
        <v>129.9549311194234</v>
      </c>
      <c r="O13" s="32">
        <v>11350</v>
      </c>
      <c r="P13" s="32">
        <v>487578</v>
      </c>
      <c r="Q13" s="192">
        <f t="shared" si="4"/>
        <v>42.9584140969163</v>
      </c>
      <c r="R13" s="33">
        <v>312</v>
      </c>
      <c r="S13" s="32">
        <v>17533</v>
      </c>
      <c r="T13" s="192">
        <f t="shared" si="5"/>
        <v>56.19551282051282</v>
      </c>
      <c r="U13" s="32">
        <v>4554</v>
      </c>
      <c r="V13" s="32">
        <v>349552</v>
      </c>
      <c r="W13" s="192">
        <f t="shared" si="6"/>
        <v>76.75713658322354</v>
      </c>
      <c r="X13" s="30">
        <v>13790</v>
      </c>
      <c r="Y13" s="32">
        <v>1671392</v>
      </c>
      <c r="Z13" s="192">
        <f t="shared" si="7"/>
        <v>121.20319071791153</v>
      </c>
      <c r="AA13" s="32">
        <v>13387</v>
      </c>
      <c r="AB13" s="32">
        <v>607707</v>
      </c>
      <c r="AC13" s="196">
        <f t="shared" si="8"/>
        <v>45.39530888175095</v>
      </c>
      <c r="AD13" s="34">
        <f t="shared" si="9"/>
        <v>0.5708871472200758</v>
      </c>
      <c r="AE13" s="35">
        <f t="shared" si="10"/>
        <v>0.42911285277992417</v>
      </c>
    </row>
    <row r="14" spans="2:31" ht="15.75" customHeight="1">
      <c r="B14" s="444" t="s">
        <v>42</v>
      </c>
      <c r="C14" s="477">
        <v>2</v>
      </c>
      <c r="D14" s="478" t="s">
        <v>23</v>
      </c>
      <c r="E14" s="162">
        <v>1707109</v>
      </c>
      <c r="F14" s="29">
        <f t="shared" si="11"/>
        <v>0.026763309780032864</v>
      </c>
      <c r="G14" s="30">
        <f t="shared" si="0"/>
        <v>30136</v>
      </c>
      <c r="H14" s="29">
        <f t="shared" si="12"/>
        <v>0.10887883136475697</v>
      </c>
      <c r="I14" s="31">
        <f t="shared" si="1"/>
        <v>0.01765323713951482</v>
      </c>
      <c r="J14" s="32">
        <f t="shared" si="2"/>
        <v>2436928</v>
      </c>
      <c r="K14" s="29">
        <f t="shared" si="13"/>
        <v>0.0692506117549084</v>
      </c>
      <c r="L14" s="30">
        <v>10781</v>
      </c>
      <c r="M14" s="32">
        <v>1419847</v>
      </c>
      <c r="N14" s="192">
        <f t="shared" si="3"/>
        <v>131.6990075132177</v>
      </c>
      <c r="O14" s="32">
        <v>13031</v>
      </c>
      <c r="P14" s="32">
        <v>542053</v>
      </c>
      <c r="Q14" s="192">
        <f t="shared" si="4"/>
        <v>41.59719131302279</v>
      </c>
      <c r="R14" s="33">
        <v>806</v>
      </c>
      <c r="S14" s="32">
        <v>35802</v>
      </c>
      <c r="T14" s="192">
        <f t="shared" si="5"/>
        <v>44.41935483870968</v>
      </c>
      <c r="U14" s="32">
        <v>5518</v>
      </c>
      <c r="V14" s="32">
        <v>439226</v>
      </c>
      <c r="W14" s="192">
        <f t="shared" si="6"/>
        <v>79.59876766944545</v>
      </c>
      <c r="X14" s="30">
        <v>14460</v>
      </c>
      <c r="Y14" s="32">
        <v>1752340</v>
      </c>
      <c r="Z14" s="192">
        <f t="shared" si="7"/>
        <v>121.1853388658368</v>
      </c>
      <c r="AA14" s="32">
        <v>15676</v>
      </c>
      <c r="AB14" s="32">
        <v>684588</v>
      </c>
      <c r="AC14" s="196">
        <f t="shared" si="8"/>
        <v>43.671089563664204</v>
      </c>
      <c r="AD14" s="34">
        <f t="shared" si="9"/>
        <v>0.5408481550305283</v>
      </c>
      <c r="AE14" s="35">
        <f t="shared" si="10"/>
        <v>0.4591518449694717</v>
      </c>
    </row>
    <row r="15" spans="2:31" ht="15.75" customHeight="1">
      <c r="B15" s="444" t="s">
        <v>42</v>
      </c>
      <c r="C15" s="477">
        <v>3</v>
      </c>
      <c r="D15" s="478" t="s">
        <v>23</v>
      </c>
      <c r="E15" s="162">
        <v>1370126</v>
      </c>
      <c r="F15" s="29">
        <f t="shared" si="11"/>
        <v>-0.1973998145402549</v>
      </c>
      <c r="G15" s="30">
        <f t="shared" si="0"/>
        <v>28800</v>
      </c>
      <c r="H15" s="29">
        <f t="shared" si="12"/>
        <v>-0.044332359968144414</v>
      </c>
      <c r="I15" s="31">
        <f t="shared" si="1"/>
        <v>0.02101996458719855</v>
      </c>
      <c r="J15" s="32">
        <f t="shared" si="2"/>
        <v>2494246</v>
      </c>
      <c r="K15" s="29">
        <f t="shared" si="13"/>
        <v>0.02352059642303753</v>
      </c>
      <c r="L15" s="30">
        <v>10247</v>
      </c>
      <c r="M15" s="32">
        <v>1374786</v>
      </c>
      <c r="N15" s="192">
        <f t="shared" si="3"/>
        <v>134.16473114082171</v>
      </c>
      <c r="O15" s="32">
        <v>10032</v>
      </c>
      <c r="P15" s="32">
        <v>452588</v>
      </c>
      <c r="Q15" s="192">
        <f t="shared" si="4"/>
        <v>45.114433811802236</v>
      </c>
      <c r="R15" s="33">
        <v>907</v>
      </c>
      <c r="S15" s="32">
        <v>49696</v>
      </c>
      <c r="T15" s="192">
        <f t="shared" si="5"/>
        <v>54.79162072767365</v>
      </c>
      <c r="U15" s="32">
        <v>7614</v>
      </c>
      <c r="V15" s="32">
        <v>617176</v>
      </c>
      <c r="W15" s="192">
        <f t="shared" si="6"/>
        <v>81.05805095876018</v>
      </c>
      <c r="X15" s="30">
        <v>14186</v>
      </c>
      <c r="Y15" s="32">
        <v>1743284</v>
      </c>
      <c r="Z15" s="192">
        <f t="shared" si="7"/>
        <v>122.88763569716622</v>
      </c>
      <c r="AA15" s="32">
        <v>14614</v>
      </c>
      <c r="AB15" s="32">
        <v>750962</v>
      </c>
      <c r="AC15" s="196">
        <f t="shared" si="8"/>
        <v>51.38647871903654</v>
      </c>
      <c r="AD15" s="34">
        <f t="shared" si="9"/>
        <v>0.6201736111111111</v>
      </c>
      <c r="AE15" s="35">
        <f t="shared" si="10"/>
        <v>0.37982638888888887</v>
      </c>
    </row>
    <row r="16" spans="2:31" ht="15.75" customHeight="1">
      <c r="B16" s="444" t="s">
        <v>42</v>
      </c>
      <c r="C16" s="477">
        <v>4</v>
      </c>
      <c r="D16" s="478" t="s">
        <v>23</v>
      </c>
      <c r="E16" s="162">
        <v>1402590</v>
      </c>
      <c r="F16" s="29">
        <f t="shared" si="11"/>
        <v>0.023694171193014365</v>
      </c>
      <c r="G16" s="30">
        <f t="shared" si="0"/>
        <v>23651</v>
      </c>
      <c r="H16" s="29">
        <f t="shared" si="12"/>
        <v>-0.17878472222222222</v>
      </c>
      <c r="I16" s="31">
        <f t="shared" si="1"/>
        <v>0.016862376032910544</v>
      </c>
      <c r="J16" s="32">
        <f t="shared" si="2"/>
        <v>2201786</v>
      </c>
      <c r="K16" s="29">
        <f t="shared" si="13"/>
        <v>-0.11725387151066896</v>
      </c>
      <c r="L16" s="30">
        <v>10433</v>
      </c>
      <c r="M16" s="32">
        <v>1424441</v>
      </c>
      <c r="N16" s="192">
        <f t="shared" si="3"/>
        <v>136.53225342662705</v>
      </c>
      <c r="O16" s="32">
        <v>9010</v>
      </c>
      <c r="P16" s="32">
        <v>424444</v>
      </c>
      <c r="Q16" s="192">
        <f t="shared" si="4"/>
        <v>47.10810210876804</v>
      </c>
      <c r="R16" s="33">
        <v>557</v>
      </c>
      <c r="S16" s="32">
        <v>34024</v>
      </c>
      <c r="T16" s="192">
        <f t="shared" si="5"/>
        <v>61.08438061041293</v>
      </c>
      <c r="U16" s="32">
        <v>3651</v>
      </c>
      <c r="V16" s="32">
        <v>318877</v>
      </c>
      <c r="W16" s="192">
        <f t="shared" si="6"/>
        <v>87.3396329772665</v>
      </c>
      <c r="X16" s="30">
        <v>13434</v>
      </c>
      <c r="Y16" s="32">
        <v>1706066</v>
      </c>
      <c r="Z16" s="192">
        <f t="shared" si="7"/>
        <v>126.99612922435611</v>
      </c>
      <c r="AA16" s="32">
        <v>10217</v>
      </c>
      <c r="AB16" s="32">
        <v>495720</v>
      </c>
      <c r="AC16" s="196">
        <f t="shared" si="8"/>
        <v>48.519134775374376</v>
      </c>
      <c r="AD16" s="34">
        <f t="shared" si="9"/>
        <v>0.5954927910024946</v>
      </c>
      <c r="AE16" s="35">
        <f t="shared" si="10"/>
        <v>0.40450720899750536</v>
      </c>
    </row>
    <row r="17" spans="2:31" ht="15.75" customHeight="1">
      <c r="B17" s="444" t="s">
        <v>42</v>
      </c>
      <c r="C17" s="477">
        <v>5</v>
      </c>
      <c r="D17" s="478" t="s">
        <v>23</v>
      </c>
      <c r="E17" s="162">
        <v>1485684</v>
      </c>
      <c r="F17" s="29">
        <f t="shared" si="11"/>
        <v>0.05924325711719034</v>
      </c>
      <c r="G17" s="30">
        <f t="shared" si="0"/>
        <v>23034</v>
      </c>
      <c r="H17" s="29">
        <f t="shared" si="12"/>
        <v>-0.026087691852352966</v>
      </c>
      <c r="I17" s="31">
        <f t="shared" si="1"/>
        <v>0.01550396988861696</v>
      </c>
      <c r="J17" s="32">
        <f t="shared" si="2"/>
        <v>2293623</v>
      </c>
      <c r="K17" s="29">
        <f t="shared" si="13"/>
        <v>0.04171022978618267</v>
      </c>
      <c r="L17" s="30">
        <v>12089</v>
      </c>
      <c r="M17" s="32">
        <v>1641107</v>
      </c>
      <c r="N17" s="192">
        <f t="shared" si="3"/>
        <v>135.75208867565556</v>
      </c>
      <c r="O17" s="32">
        <v>8034</v>
      </c>
      <c r="P17" s="32">
        <v>386614</v>
      </c>
      <c r="Q17" s="192">
        <f t="shared" si="4"/>
        <v>48.122230520288774</v>
      </c>
      <c r="R17" s="33">
        <v>433</v>
      </c>
      <c r="S17" s="32">
        <v>22928</v>
      </c>
      <c r="T17" s="192">
        <f t="shared" si="5"/>
        <v>52.95150115473441</v>
      </c>
      <c r="U17" s="32">
        <v>2478</v>
      </c>
      <c r="V17" s="32">
        <v>242974</v>
      </c>
      <c r="W17" s="192">
        <f t="shared" si="6"/>
        <v>98.05246166263116</v>
      </c>
      <c r="X17" s="30">
        <v>14941</v>
      </c>
      <c r="Y17" s="32">
        <v>1908482</v>
      </c>
      <c r="Z17" s="192">
        <f t="shared" si="7"/>
        <v>127.73455591995182</v>
      </c>
      <c r="AA17" s="32">
        <v>8093</v>
      </c>
      <c r="AB17" s="32">
        <v>385141</v>
      </c>
      <c r="AC17" s="196">
        <f t="shared" si="8"/>
        <v>47.589398245397255</v>
      </c>
      <c r="AD17" s="34">
        <f t="shared" si="9"/>
        <v>0.632412954762525</v>
      </c>
      <c r="AE17" s="35">
        <f t="shared" si="10"/>
        <v>0.367587045237475</v>
      </c>
    </row>
    <row r="18" spans="2:31" ht="15.75" customHeight="1">
      <c r="B18" s="444" t="s">
        <v>42</v>
      </c>
      <c r="C18" s="477">
        <v>6</v>
      </c>
      <c r="D18" s="478" t="s">
        <v>23</v>
      </c>
      <c r="E18" s="162">
        <v>1570252</v>
      </c>
      <c r="F18" s="29">
        <f t="shared" si="11"/>
        <v>0.05692192956241031</v>
      </c>
      <c r="G18" s="30">
        <f t="shared" si="0"/>
        <v>22636</v>
      </c>
      <c r="H18" s="29">
        <f t="shared" si="12"/>
        <v>-0.01727880524442129</v>
      </c>
      <c r="I18" s="31">
        <f t="shared" si="1"/>
        <v>0.014415520566125693</v>
      </c>
      <c r="J18" s="32">
        <f t="shared" si="2"/>
        <v>2371081</v>
      </c>
      <c r="K18" s="29">
        <f t="shared" si="13"/>
        <v>0.03377102514231851</v>
      </c>
      <c r="L18" s="30">
        <v>12652</v>
      </c>
      <c r="M18" s="32">
        <v>1747659</v>
      </c>
      <c r="N18" s="192">
        <f t="shared" si="3"/>
        <v>138.13302244704394</v>
      </c>
      <c r="O18" s="32">
        <v>7370</v>
      </c>
      <c r="P18" s="32">
        <v>371484</v>
      </c>
      <c r="Q18" s="192">
        <f t="shared" si="4"/>
        <v>50.40488466757123</v>
      </c>
      <c r="R18" s="33">
        <v>444</v>
      </c>
      <c r="S18" s="32">
        <v>29966</v>
      </c>
      <c r="T18" s="192">
        <f t="shared" si="5"/>
        <v>67.490990990991</v>
      </c>
      <c r="U18" s="32">
        <v>2170</v>
      </c>
      <c r="V18" s="32">
        <v>221972</v>
      </c>
      <c r="W18" s="192">
        <f t="shared" si="6"/>
        <v>102.29124423963134</v>
      </c>
      <c r="X18" s="30">
        <v>15294</v>
      </c>
      <c r="Y18" s="32">
        <v>2001046</v>
      </c>
      <c r="Z18" s="192">
        <f t="shared" si="7"/>
        <v>130.83862952791944</v>
      </c>
      <c r="AA18" s="32">
        <v>7342</v>
      </c>
      <c r="AB18" s="32">
        <v>370035</v>
      </c>
      <c r="AC18" s="196">
        <f t="shared" si="8"/>
        <v>50.39975483519477</v>
      </c>
      <c r="AD18" s="34">
        <f t="shared" si="9"/>
        <v>0.6547976674324085</v>
      </c>
      <c r="AE18" s="35">
        <f t="shared" si="10"/>
        <v>0.3452023325675915</v>
      </c>
    </row>
    <row r="19" spans="2:31" ht="15.75" customHeight="1">
      <c r="B19" s="444" t="s">
        <v>42</v>
      </c>
      <c r="C19" s="477">
        <v>7</v>
      </c>
      <c r="D19" s="478" t="s">
        <v>23</v>
      </c>
      <c r="E19" s="162">
        <v>1470330</v>
      </c>
      <c r="F19" s="29">
        <f t="shared" si="11"/>
        <v>-0.0636343720625734</v>
      </c>
      <c r="G19" s="30">
        <f t="shared" si="0"/>
        <v>22251</v>
      </c>
      <c r="H19" s="29">
        <f t="shared" si="12"/>
        <v>-0.01700830535430288</v>
      </c>
      <c r="I19" s="31">
        <f t="shared" si="1"/>
        <v>0.015133337414049907</v>
      </c>
      <c r="J19" s="32">
        <f t="shared" si="2"/>
        <v>2218675</v>
      </c>
      <c r="K19" s="29">
        <f t="shared" si="13"/>
        <v>-0.06427701120290703</v>
      </c>
      <c r="L19" s="30">
        <v>11525</v>
      </c>
      <c r="M19" s="32">
        <v>1579465</v>
      </c>
      <c r="N19" s="192">
        <f t="shared" si="3"/>
        <v>137.0468546637744</v>
      </c>
      <c r="O19" s="32">
        <v>8062</v>
      </c>
      <c r="P19" s="32">
        <v>387969</v>
      </c>
      <c r="Q19" s="192">
        <f t="shared" si="4"/>
        <v>48.1231704291739</v>
      </c>
      <c r="R19" s="33">
        <v>348</v>
      </c>
      <c r="S19" s="32">
        <v>15451</v>
      </c>
      <c r="T19" s="192">
        <f t="shared" si="5"/>
        <v>44.39942528735632</v>
      </c>
      <c r="U19" s="32">
        <v>2316</v>
      </c>
      <c r="V19" s="32">
        <v>235790</v>
      </c>
      <c r="W19" s="192">
        <f t="shared" si="6"/>
        <v>101.8091537132988</v>
      </c>
      <c r="X19" s="30">
        <v>14029</v>
      </c>
      <c r="Y19" s="32">
        <v>1819037</v>
      </c>
      <c r="Z19" s="192">
        <f t="shared" si="7"/>
        <v>129.6626274146411</v>
      </c>
      <c r="AA19" s="32">
        <v>8222</v>
      </c>
      <c r="AB19" s="32">
        <v>399638</v>
      </c>
      <c r="AC19" s="196">
        <f t="shared" si="8"/>
        <v>48.60593529554853</v>
      </c>
      <c r="AD19" s="34">
        <f t="shared" si="9"/>
        <v>0.6220394589007235</v>
      </c>
      <c r="AE19" s="35">
        <f t="shared" si="10"/>
        <v>0.37796054109927646</v>
      </c>
    </row>
    <row r="20" spans="2:31" ht="15.75" customHeight="1">
      <c r="B20" s="444" t="s">
        <v>42</v>
      </c>
      <c r="C20" s="477">
        <v>8</v>
      </c>
      <c r="D20" s="478" t="s">
        <v>23</v>
      </c>
      <c r="E20" s="162">
        <v>1643266</v>
      </c>
      <c r="F20" s="29">
        <f t="shared" si="11"/>
        <v>0.11761713356865465</v>
      </c>
      <c r="G20" s="30">
        <f t="shared" si="0"/>
        <v>26184</v>
      </c>
      <c r="H20" s="29">
        <f t="shared" si="12"/>
        <v>0.17675610084940002</v>
      </c>
      <c r="I20" s="31">
        <f t="shared" si="1"/>
        <v>0.015934121438647184</v>
      </c>
      <c r="J20" s="32">
        <f t="shared" si="2"/>
        <v>2716439</v>
      </c>
      <c r="K20" s="29">
        <f t="shared" si="13"/>
        <v>0.22435192175510157</v>
      </c>
      <c r="L20" s="30">
        <v>14677</v>
      </c>
      <c r="M20" s="32">
        <v>2032337</v>
      </c>
      <c r="N20" s="192">
        <f t="shared" si="3"/>
        <v>138.47087279416775</v>
      </c>
      <c r="O20" s="32">
        <v>9143</v>
      </c>
      <c r="P20" s="32">
        <v>451772</v>
      </c>
      <c r="Q20" s="192">
        <f t="shared" si="4"/>
        <v>49.41179044077436</v>
      </c>
      <c r="R20" s="33">
        <v>262</v>
      </c>
      <c r="S20" s="32">
        <v>16892</v>
      </c>
      <c r="T20" s="192">
        <f t="shared" si="5"/>
        <v>64.47328244274809</v>
      </c>
      <c r="U20" s="32">
        <v>2102</v>
      </c>
      <c r="V20" s="32">
        <v>215438</v>
      </c>
      <c r="W20" s="192">
        <f t="shared" si="6"/>
        <v>102.4919124643197</v>
      </c>
      <c r="X20" s="30">
        <v>17479</v>
      </c>
      <c r="Y20" s="32">
        <v>2288467</v>
      </c>
      <c r="Z20" s="192">
        <f t="shared" si="7"/>
        <v>130.9266548429544</v>
      </c>
      <c r="AA20" s="32">
        <v>8705</v>
      </c>
      <c r="AB20" s="32">
        <v>427972</v>
      </c>
      <c r="AC20" s="196">
        <f t="shared" si="8"/>
        <v>49.16392877656519</v>
      </c>
      <c r="AD20" s="34">
        <f t="shared" si="9"/>
        <v>0.6408111824014665</v>
      </c>
      <c r="AE20" s="35">
        <f t="shared" si="10"/>
        <v>0.3591888175985335</v>
      </c>
    </row>
    <row r="21" spans="2:31" ht="15.75" customHeight="1">
      <c r="B21" s="444" t="s">
        <v>42</v>
      </c>
      <c r="C21" s="477">
        <v>9</v>
      </c>
      <c r="D21" s="478" t="s">
        <v>23</v>
      </c>
      <c r="E21" s="162">
        <v>1387014</v>
      </c>
      <c r="F21" s="29">
        <f t="shared" si="11"/>
        <v>-0.1559406693742827</v>
      </c>
      <c r="G21" s="30">
        <f t="shared" si="0"/>
        <v>23011</v>
      </c>
      <c r="H21" s="29">
        <f t="shared" si="12"/>
        <v>-0.12118087381607089</v>
      </c>
      <c r="I21" s="31">
        <f t="shared" si="1"/>
        <v>0.016590315598833175</v>
      </c>
      <c r="J21" s="32">
        <f t="shared" si="2"/>
        <v>2211257</v>
      </c>
      <c r="K21" s="29">
        <f t="shared" si="13"/>
        <v>-0.18597214956787175</v>
      </c>
      <c r="L21" s="30">
        <v>11142</v>
      </c>
      <c r="M21" s="32">
        <v>1505528</v>
      </c>
      <c r="N21" s="192">
        <f t="shared" si="3"/>
        <v>135.12188117034643</v>
      </c>
      <c r="O21" s="32">
        <v>9023</v>
      </c>
      <c r="P21" s="32">
        <v>438144</v>
      </c>
      <c r="Q21" s="192">
        <f t="shared" si="4"/>
        <v>48.55857253685027</v>
      </c>
      <c r="R21" s="33">
        <v>211</v>
      </c>
      <c r="S21" s="32">
        <v>11475</v>
      </c>
      <c r="T21" s="192">
        <f t="shared" si="5"/>
        <v>54.38388625592417</v>
      </c>
      <c r="U21" s="32">
        <v>2635</v>
      </c>
      <c r="V21" s="32">
        <v>256110</v>
      </c>
      <c r="W21" s="192">
        <f t="shared" si="6"/>
        <v>97.19544592030361</v>
      </c>
      <c r="X21" s="30">
        <v>14137</v>
      </c>
      <c r="Y21" s="32">
        <v>1776720</v>
      </c>
      <c r="Z21" s="192">
        <f t="shared" si="7"/>
        <v>125.67871542760133</v>
      </c>
      <c r="AA21" s="32">
        <v>8874</v>
      </c>
      <c r="AB21" s="32">
        <v>434537</v>
      </c>
      <c r="AC21" s="196">
        <f t="shared" si="8"/>
        <v>48.96743295019157</v>
      </c>
      <c r="AD21" s="34">
        <f t="shared" si="9"/>
        <v>0.5987136586849767</v>
      </c>
      <c r="AE21" s="35">
        <f t="shared" si="10"/>
        <v>0.4012863413150233</v>
      </c>
    </row>
    <row r="22" spans="2:31" ht="15.75" customHeight="1">
      <c r="B22" s="444" t="s">
        <v>42</v>
      </c>
      <c r="C22" s="477">
        <v>10</v>
      </c>
      <c r="D22" s="478" t="s">
        <v>23</v>
      </c>
      <c r="E22" s="162">
        <v>1198295</v>
      </c>
      <c r="F22" s="29">
        <f t="shared" si="11"/>
        <v>-0.13606135194021113</v>
      </c>
      <c r="G22" s="30">
        <f t="shared" si="0"/>
        <v>19367</v>
      </c>
      <c r="H22" s="29">
        <f t="shared" si="12"/>
        <v>-0.15835904567380818</v>
      </c>
      <c r="I22" s="31">
        <f t="shared" si="1"/>
        <v>0.016162130360220146</v>
      </c>
      <c r="J22" s="32">
        <f t="shared" si="2"/>
        <v>1926979</v>
      </c>
      <c r="K22" s="29">
        <f t="shared" si="13"/>
        <v>-0.1285594573584165</v>
      </c>
      <c r="L22" s="30">
        <v>10273</v>
      </c>
      <c r="M22" s="32">
        <v>1383445</v>
      </c>
      <c r="N22" s="192">
        <f t="shared" si="3"/>
        <v>134.6680619098608</v>
      </c>
      <c r="O22" s="32">
        <v>6841</v>
      </c>
      <c r="P22" s="32">
        <v>341963</v>
      </c>
      <c r="Q22" s="192">
        <f t="shared" si="4"/>
        <v>49.98728256102909</v>
      </c>
      <c r="R22" s="33">
        <v>261</v>
      </c>
      <c r="S22" s="32">
        <v>19578</v>
      </c>
      <c r="T22" s="192">
        <f t="shared" si="5"/>
        <v>75.01149425287356</v>
      </c>
      <c r="U22" s="32">
        <v>1992</v>
      </c>
      <c r="V22" s="32">
        <v>181993</v>
      </c>
      <c r="W22" s="192">
        <f t="shared" si="6"/>
        <v>91.36194779116465</v>
      </c>
      <c r="X22" s="30">
        <v>12664</v>
      </c>
      <c r="Y22" s="32">
        <v>1596587</v>
      </c>
      <c r="Z22" s="192">
        <f t="shared" si="7"/>
        <v>126.07288376500316</v>
      </c>
      <c r="AA22" s="32">
        <v>6703</v>
      </c>
      <c r="AB22" s="32">
        <v>330392</v>
      </c>
      <c r="AC22" s="196">
        <f t="shared" si="8"/>
        <v>49.29016858123229</v>
      </c>
      <c r="AD22" s="34">
        <f t="shared" si="9"/>
        <v>0.633293747095575</v>
      </c>
      <c r="AE22" s="35">
        <f t="shared" si="10"/>
        <v>0.36670625290442505</v>
      </c>
    </row>
    <row r="23" spans="2:31" ht="15.75" customHeight="1">
      <c r="B23" s="479" t="s">
        <v>110</v>
      </c>
      <c r="C23" s="480">
        <v>11</v>
      </c>
      <c r="D23" s="481" t="s">
        <v>23</v>
      </c>
      <c r="E23" s="163">
        <v>1214601</v>
      </c>
      <c r="F23" s="65">
        <f aca="true" t="shared" si="14" ref="F23:F28">(E23-E22)/E22</f>
        <v>0.01360766756099291</v>
      </c>
      <c r="G23" s="66">
        <f>L23+O23+R23+U23</f>
        <v>19291</v>
      </c>
      <c r="H23" s="65">
        <f aca="true" t="shared" si="15" ref="H23:H28">(G23-G22)/G22</f>
        <v>-0.0039242009603965506</v>
      </c>
      <c r="I23" s="67">
        <f>G23/E23</f>
        <v>0.015882582016645795</v>
      </c>
      <c r="J23" s="68">
        <f>M23+P23+S23+V23</f>
        <v>2015574</v>
      </c>
      <c r="K23" s="65">
        <f aca="true" t="shared" si="16" ref="K23:K28">(J23-J22)/J22</f>
        <v>0.04597611079311191</v>
      </c>
      <c r="L23" s="66">
        <v>11172</v>
      </c>
      <c r="M23" s="68">
        <v>1520255</v>
      </c>
      <c r="N23" s="192">
        <f t="shared" si="3"/>
        <v>136.07724668814893</v>
      </c>
      <c r="O23" s="68">
        <v>6086</v>
      </c>
      <c r="P23" s="68">
        <v>307586</v>
      </c>
      <c r="Q23" s="192">
        <f t="shared" si="4"/>
        <v>50.53992770292474</v>
      </c>
      <c r="R23" s="69">
        <v>222</v>
      </c>
      <c r="S23" s="68">
        <v>11317</v>
      </c>
      <c r="T23" s="192">
        <f t="shared" si="5"/>
        <v>50.97747747747748</v>
      </c>
      <c r="U23" s="68">
        <v>1811</v>
      </c>
      <c r="V23" s="68">
        <v>176416</v>
      </c>
      <c r="W23" s="192">
        <f t="shared" si="6"/>
        <v>97.41358365543898</v>
      </c>
      <c r="X23" s="66">
        <v>13734</v>
      </c>
      <c r="Y23" s="68">
        <v>1738813</v>
      </c>
      <c r="Z23" s="192">
        <f t="shared" si="7"/>
        <v>126.60645114314839</v>
      </c>
      <c r="AA23" s="68">
        <v>5557</v>
      </c>
      <c r="AB23" s="68">
        <v>276761</v>
      </c>
      <c r="AC23" s="197">
        <f aca="true" t="shared" si="17" ref="AC23:AC28">AB23/AA23</f>
        <v>49.80403095195249</v>
      </c>
      <c r="AD23" s="70">
        <f>(L23+U23)/G23</f>
        <v>0.6730081385101861</v>
      </c>
      <c r="AE23" s="71">
        <f t="shared" si="10"/>
        <v>0.32699186148981385</v>
      </c>
    </row>
    <row r="24" spans="2:31" ht="15.75" customHeight="1">
      <c r="B24" s="482" t="s">
        <v>110</v>
      </c>
      <c r="C24" s="483">
        <v>12</v>
      </c>
      <c r="D24" s="484" t="s">
        <v>23</v>
      </c>
      <c r="E24" s="132">
        <v>1229843</v>
      </c>
      <c r="F24" s="133">
        <f t="shared" si="14"/>
        <v>0.01254897698915117</v>
      </c>
      <c r="G24" s="134">
        <f>L24+O24+R24+U24</f>
        <v>18057</v>
      </c>
      <c r="H24" s="133">
        <f t="shared" si="15"/>
        <v>-0.0639676533098336</v>
      </c>
      <c r="I24" s="135">
        <f>G24/E24</f>
        <v>0.014682361894973586</v>
      </c>
      <c r="J24" s="136">
        <f>M24+P24+S24+V24</f>
        <v>1912741</v>
      </c>
      <c r="K24" s="133">
        <f t="shared" si="16"/>
        <v>-0.05101921338536814</v>
      </c>
      <c r="L24" s="134">
        <v>10710</v>
      </c>
      <c r="M24" s="136">
        <v>1442528</v>
      </c>
      <c r="N24" s="193">
        <f>M24/L24</f>
        <v>134.68982259570495</v>
      </c>
      <c r="O24" s="136">
        <v>5461</v>
      </c>
      <c r="P24" s="136">
        <v>285594</v>
      </c>
      <c r="Q24" s="193">
        <f>P24/O24</f>
        <v>52.297015198681564</v>
      </c>
      <c r="R24" s="137">
        <v>190</v>
      </c>
      <c r="S24" s="136">
        <v>11226</v>
      </c>
      <c r="T24" s="194">
        <f t="shared" si="5"/>
        <v>59.084210526315786</v>
      </c>
      <c r="U24" s="136">
        <v>1696</v>
      </c>
      <c r="V24" s="136">
        <v>173393</v>
      </c>
      <c r="W24" s="193">
        <f>V24/U24</f>
        <v>102.23643867924528</v>
      </c>
      <c r="X24" s="134">
        <v>13217</v>
      </c>
      <c r="Y24" s="136">
        <v>1658560</v>
      </c>
      <c r="Z24" s="193">
        <f>Y24/X24</f>
        <v>125.48687296663388</v>
      </c>
      <c r="AA24" s="136">
        <v>4840</v>
      </c>
      <c r="AB24" s="136">
        <v>254181</v>
      </c>
      <c r="AC24" s="198">
        <f t="shared" si="17"/>
        <v>52.51673553719008</v>
      </c>
      <c r="AD24" s="138">
        <f>(L24+U24)/G24</f>
        <v>0.6870465747355596</v>
      </c>
      <c r="AE24" s="139">
        <f t="shared" si="10"/>
        <v>0.31295342526444037</v>
      </c>
    </row>
    <row r="25" spans="2:31" ht="15.75" customHeight="1">
      <c r="B25" s="485" t="s">
        <v>110</v>
      </c>
      <c r="C25" s="486">
        <v>13</v>
      </c>
      <c r="D25" s="487" t="s">
        <v>23</v>
      </c>
      <c r="E25" s="162">
        <v>1173858</v>
      </c>
      <c r="F25" s="29">
        <f t="shared" si="14"/>
        <v>-0.04552207070333368</v>
      </c>
      <c r="G25" s="30">
        <v>16966</v>
      </c>
      <c r="H25" s="29">
        <f t="shared" si="15"/>
        <v>-0.06041978180207122</v>
      </c>
      <c r="I25" s="31">
        <f>G25/E25</f>
        <v>0.014453196212829832</v>
      </c>
      <c r="J25" s="32">
        <v>1643904</v>
      </c>
      <c r="K25" s="29">
        <f t="shared" si="16"/>
        <v>-0.14055065479330447</v>
      </c>
      <c r="L25" s="30">
        <v>8583</v>
      </c>
      <c r="M25" s="32">
        <v>1150244</v>
      </c>
      <c r="N25" s="192">
        <f>M25/L25</f>
        <v>134.01421414423862</v>
      </c>
      <c r="O25" s="32">
        <v>6560</v>
      </c>
      <c r="P25" s="32">
        <v>320489</v>
      </c>
      <c r="Q25" s="192">
        <f>P25/O25</f>
        <v>48.855030487804875</v>
      </c>
      <c r="R25" s="33">
        <v>99</v>
      </c>
      <c r="S25" s="32">
        <v>5299</v>
      </c>
      <c r="T25" s="194">
        <f>S25/R25</f>
        <v>53.525252525252526</v>
      </c>
      <c r="U25" s="32">
        <v>1724</v>
      </c>
      <c r="V25" s="32">
        <v>167872</v>
      </c>
      <c r="W25" s="192">
        <f>V25/U25</f>
        <v>97.37354988399072</v>
      </c>
      <c r="X25" s="30">
        <v>11353</v>
      </c>
      <c r="Y25" s="32">
        <v>1382644</v>
      </c>
      <c r="Z25" s="192">
        <f>Y25/X25</f>
        <v>121.78666431780147</v>
      </c>
      <c r="AA25" s="32">
        <v>5613</v>
      </c>
      <c r="AB25" s="32">
        <v>261260</v>
      </c>
      <c r="AC25" s="196">
        <f t="shared" si="17"/>
        <v>46.545519330126496</v>
      </c>
      <c r="AD25" s="34">
        <f>(L25+U25)/G25</f>
        <v>0.6075091359188967</v>
      </c>
      <c r="AE25" s="35">
        <f t="shared" si="10"/>
        <v>0.39249086408110334</v>
      </c>
    </row>
    <row r="26" spans="2:31" ht="15.75" customHeight="1">
      <c r="B26" s="485" t="s">
        <v>109</v>
      </c>
      <c r="C26" s="486">
        <v>14</v>
      </c>
      <c r="D26" s="487" t="s">
        <v>23</v>
      </c>
      <c r="E26" s="182">
        <v>1151016</v>
      </c>
      <c r="F26" s="29">
        <f t="shared" si="14"/>
        <v>-0.01945891240678174</v>
      </c>
      <c r="G26" s="183">
        <v>16733</v>
      </c>
      <c r="H26" s="184">
        <f t="shared" si="15"/>
        <v>-0.013733349051043262</v>
      </c>
      <c r="I26" s="185">
        <f>G26/E26</f>
        <v>0.014537591136873857</v>
      </c>
      <c r="J26" s="186">
        <v>1585178</v>
      </c>
      <c r="K26" s="187">
        <f t="shared" si="16"/>
        <v>-0.03572349723584832</v>
      </c>
      <c r="L26" s="182">
        <v>8042</v>
      </c>
      <c r="M26" s="186">
        <v>1075179</v>
      </c>
      <c r="N26" s="194">
        <f>M26/L26</f>
        <v>133.6954737627456</v>
      </c>
      <c r="O26" s="186">
        <v>6631</v>
      </c>
      <c r="P26" s="186">
        <v>320350</v>
      </c>
      <c r="Q26" s="194">
        <f>P26/O26</f>
        <v>48.31096365555723</v>
      </c>
      <c r="R26" s="188">
        <v>187</v>
      </c>
      <c r="S26" s="186">
        <v>13370</v>
      </c>
      <c r="T26" s="194">
        <f>S26/R26</f>
        <v>71.49732620320856</v>
      </c>
      <c r="U26" s="186">
        <v>1873</v>
      </c>
      <c r="V26" s="186">
        <v>176279</v>
      </c>
      <c r="W26" s="192">
        <f>V26/U26</f>
        <v>94.11585691404164</v>
      </c>
      <c r="X26" s="183">
        <v>10796</v>
      </c>
      <c r="Y26" s="186">
        <v>1291358</v>
      </c>
      <c r="Z26" s="194">
        <f>Y26/X26</f>
        <v>119.61448684698037</v>
      </c>
      <c r="AA26" s="186">
        <v>5937</v>
      </c>
      <c r="AB26" s="189">
        <v>293820</v>
      </c>
      <c r="AC26" s="199">
        <f t="shared" si="17"/>
        <v>49.489641232945935</v>
      </c>
      <c r="AD26" s="190">
        <f>(L26+U26)/G26</f>
        <v>0.5925416840972928</v>
      </c>
      <c r="AE26" s="35">
        <f t="shared" si="10"/>
        <v>0.4074583159027072</v>
      </c>
    </row>
    <row r="27" spans="2:31" ht="15.75" customHeight="1">
      <c r="B27" s="523" t="s">
        <v>179</v>
      </c>
      <c r="C27" s="524">
        <v>15</v>
      </c>
      <c r="D27" s="525" t="s">
        <v>23</v>
      </c>
      <c r="E27" s="526">
        <v>1160083</v>
      </c>
      <c r="F27" s="527">
        <f t="shared" si="14"/>
        <v>0.007877388324749612</v>
      </c>
      <c r="G27" s="528">
        <v>17179</v>
      </c>
      <c r="H27" s="529">
        <f t="shared" si="15"/>
        <v>0.02665391740871332</v>
      </c>
      <c r="I27" s="530">
        <f>G27/E27</f>
        <v>0.014808423190409651</v>
      </c>
      <c r="J27" s="531">
        <v>1636632</v>
      </c>
      <c r="K27" s="532">
        <f t="shared" si="16"/>
        <v>0.03245944619468602</v>
      </c>
      <c r="L27" s="526">
        <v>8502</v>
      </c>
      <c r="M27" s="531">
        <v>1134048</v>
      </c>
      <c r="N27" s="533">
        <f>M27/L27</f>
        <v>133.3860268172195</v>
      </c>
      <c r="O27" s="531">
        <v>6583</v>
      </c>
      <c r="P27" s="531">
        <v>315599</v>
      </c>
      <c r="Q27" s="533">
        <f>P27/O27</f>
        <v>47.94151602612791</v>
      </c>
      <c r="R27" s="531">
        <v>213</v>
      </c>
      <c r="S27" s="531">
        <v>16554</v>
      </c>
      <c r="T27" s="533">
        <f>S27/R27</f>
        <v>77.71830985915493</v>
      </c>
      <c r="U27" s="531">
        <v>1881</v>
      </c>
      <c r="V27" s="531">
        <v>170431</v>
      </c>
      <c r="W27" s="534">
        <f>V27/U27</f>
        <v>90.60659223817119</v>
      </c>
      <c r="X27" s="528">
        <v>12418</v>
      </c>
      <c r="Y27" s="531">
        <v>1398025</v>
      </c>
      <c r="Z27" s="533">
        <f>Y27/X27</f>
        <v>112.58052826542117</v>
      </c>
      <c r="AA27" s="531">
        <v>4761</v>
      </c>
      <c r="AB27" s="535">
        <v>238607</v>
      </c>
      <c r="AC27" s="536">
        <f t="shared" si="17"/>
        <v>50.11699222852342</v>
      </c>
      <c r="AD27" s="537">
        <v>0.604400721811514</v>
      </c>
      <c r="AE27" s="538">
        <v>0.39559927818848595</v>
      </c>
    </row>
    <row r="28" spans="2:31" ht="15.75" customHeight="1" thickBot="1">
      <c r="B28" s="506" t="s">
        <v>179</v>
      </c>
      <c r="C28" s="507">
        <v>16</v>
      </c>
      <c r="D28" s="508" t="s">
        <v>23</v>
      </c>
      <c r="E28" s="509">
        <v>1189049</v>
      </c>
      <c r="F28" s="510">
        <f t="shared" si="14"/>
        <v>0.024968903087106697</v>
      </c>
      <c r="G28" s="511">
        <v>17747</v>
      </c>
      <c r="H28" s="512">
        <f t="shared" si="15"/>
        <v>0.03306362419232784</v>
      </c>
      <c r="I28" s="513">
        <v>0.014808423190409651</v>
      </c>
      <c r="J28" s="514">
        <v>1724818</v>
      </c>
      <c r="K28" s="515">
        <f t="shared" si="16"/>
        <v>0.05388260769678217</v>
      </c>
      <c r="L28" s="509">
        <v>8864</v>
      </c>
      <c r="M28" s="514">
        <v>1168867</v>
      </c>
      <c r="N28" s="516">
        <f>M28/L28</f>
        <v>131.8667644404332</v>
      </c>
      <c r="O28" s="514">
        <v>6446</v>
      </c>
      <c r="P28" s="514">
        <v>303171</v>
      </c>
      <c r="Q28" s="517">
        <f>P28/O28</f>
        <v>47.032423208191126</v>
      </c>
      <c r="R28" s="514">
        <v>117</v>
      </c>
      <c r="S28" s="514">
        <v>9990</v>
      </c>
      <c r="T28" s="517">
        <f>S28/R28</f>
        <v>85.38461538461539</v>
      </c>
      <c r="U28" s="514">
        <v>2320</v>
      </c>
      <c r="V28" s="514">
        <v>242790</v>
      </c>
      <c r="W28" s="518">
        <f>V28/U28</f>
        <v>104.65086206896552</v>
      </c>
      <c r="X28" s="511">
        <v>12541</v>
      </c>
      <c r="Y28" s="514">
        <v>1443107</v>
      </c>
      <c r="Z28" s="516">
        <f>Y28/X28</f>
        <v>115.07112670440954</v>
      </c>
      <c r="AA28" s="514">
        <v>5206</v>
      </c>
      <c r="AB28" s="519">
        <v>281711</v>
      </c>
      <c r="AC28" s="520">
        <f t="shared" si="17"/>
        <v>54.112754514022285</v>
      </c>
      <c r="AD28" s="521">
        <v>0.6301910182002592</v>
      </c>
      <c r="AE28" s="522">
        <v>0.3698089817997408</v>
      </c>
    </row>
    <row r="29" spans="2:28" ht="13.5">
      <c r="B29" s="165" t="s">
        <v>156</v>
      </c>
      <c r="C29" s="165"/>
      <c r="E29" s="36"/>
      <c r="F29" s="37"/>
      <c r="G29" s="38"/>
      <c r="H29" s="37"/>
      <c r="J29" s="38"/>
      <c r="K29" s="37"/>
      <c r="L29" s="38"/>
      <c r="M29" s="38"/>
      <c r="O29" s="38"/>
      <c r="P29" s="38"/>
      <c r="S29" s="38"/>
      <c r="U29" s="38"/>
      <c r="V29" s="38"/>
      <c r="X29" s="627"/>
      <c r="Y29" s="38"/>
      <c r="AA29" s="38"/>
      <c r="AB29" s="38"/>
    </row>
    <row r="30" spans="5:28" ht="13.5">
      <c r="E30" s="38"/>
      <c r="F30" s="37"/>
      <c r="G30" s="38"/>
      <c r="H30" s="37"/>
      <c r="J30" s="38"/>
      <c r="K30" s="37"/>
      <c r="L30" s="38"/>
      <c r="M30" s="38"/>
      <c r="O30" s="38"/>
      <c r="P30" s="38"/>
      <c r="S30" s="38"/>
      <c r="U30" s="38"/>
      <c r="V30" s="38"/>
      <c r="X30" s="38"/>
      <c r="Y30" s="38"/>
      <c r="AA30" s="38"/>
      <c r="AB30" s="38"/>
    </row>
    <row r="31" spans="4:28" ht="13.5">
      <c r="D31" t="s">
        <v>121</v>
      </c>
      <c r="E31" s="38" t="s">
        <v>122</v>
      </c>
      <c r="F31" s="37" t="s">
        <v>123</v>
      </c>
      <c r="G31" s="38"/>
      <c r="H31" s="37"/>
      <c r="I31" t="s">
        <v>121</v>
      </c>
      <c r="J31" s="60" t="s">
        <v>127</v>
      </c>
      <c r="K31" s="61" t="s">
        <v>124</v>
      </c>
      <c r="L31" s="60" t="s">
        <v>125</v>
      </c>
      <c r="M31" s="60" t="s">
        <v>126</v>
      </c>
      <c r="O31" s="38"/>
      <c r="P31" s="38"/>
      <c r="R31" t="s">
        <v>121</v>
      </c>
      <c r="S31" s="38" t="s">
        <v>117</v>
      </c>
      <c r="U31" s="38" t="s">
        <v>130</v>
      </c>
      <c r="V31" s="38"/>
      <c r="X31" s="38"/>
      <c r="Y31" s="38"/>
      <c r="AA31" s="38"/>
      <c r="AB31" s="38"/>
    </row>
    <row r="32" spans="4:28" ht="13.5">
      <c r="D32">
        <v>57</v>
      </c>
      <c r="E32" s="58">
        <v>17346</v>
      </c>
      <c r="F32" s="59">
        <v>0.015134157949795357</v>
      </c>
      <c r="G32" s="38"/>
      <c r="H32" s="37"/>
      <c r="I32">
        <v>57</v>
      </c>
      <c r="J32" s="62">
        <v>11729</v>
      </c>
      <c r="K32" s="64">
        <v>4049</v>
      </c>
      <c r="L32" s="62">
        <v>335</v>
      </c>
      <c r="M32" s="62">
        <v>1233</v>
      </c>
      <c r="O32" s="38"/>
      <c r="P32" s="38"/>
      <c r="R32">
        <v>57</v>
      </c>
      <c r="S32" s="38">
        <v>13888</v>
      </c>
      <c r="U32" s="38">
        <v>3458</v>
      </c>
      <c r="V32" s="38"/>
      <c r="X32" s="38"/>
      <c r="Y32" s="38"/>
      <c r="AA32" s="38"/>
      <c r="AB32" s="38"/>
    </row>
    <row r="33" spans="4:28" ht="13.5">
      <c r="D33">
        <v>58</v>
      </c>
      <c r="E33" s="58">
        <v>15628</v>
      </c>
      <c r="F33" s="59">
        <v>0.013747397292568506</v>
      </c>
      <c r="G33" s="38"/>
      <c r="H33" s="37"/>
      <c r="I33">
        <v>58</v>
      </c>
      <c r="J33" s="62">
        <v>9149</v>
      </c>
      <c r="K33" s="64">
        <v>4535</v>
      </c>
      <c r="L33" s="62">
        <v>187</v>
      </c>
      <c r="M33" s="62">
        <v>1757</v>
      </c>
      <c r="O33" s="38"/>
      <c r="P33" s="38"/>
      <c r="R33">
        <v>58</v>
      </c>
      <c r="S33" s="38">
        <v>11803</v>
      </c>
      <c r="U33" s="38">
        <v>3825</v>
      </c>
      <c r="V33" s="38"/>
      <c r="X33" s="38"/>
      <c r="Y33" s="38"/>
      <c r="AA33" s="38"/>
      <c r="AB33" s="38"/>
    </row>
    <row r="34" spans="4:28" ht="13.5">
      <c r="D34">
        <v>59</v>
      </c>
      <c r="E34" s="58">
        <v>17602</v>
      </c>
      <c r="F34" s="59">
        <v>0.01482545848416804</v>
      </c>
      <c r="G34" s="38"/>
      <c r="H34" s="37"/>
      <c r="I34">
        <v>59</v>
      </c>
      <c r="J34" s="63">
        <v>9688</v>
      </c>
      <c r="K34" s="64">
        <v>6418</v>
      </c>
      <c r="L34" s="62">
        <v>229</v>
      </c>
      <c r="M34" s="62">
        <v>1267</v>
      </c>
      <c r="O34" s="38"/>
      <c r="P34" s="38"/>
      <c r="R34">
        <v>59</v>
      </c>
      <c r="S34" s="38">
        <v>12477</v>
      </c>
      <c r="U34" s="38">
        <v>5125</v>
      </c>
      <c r="V34" s="38"/>
      <c r="X34" s="38"/>
      <c r="Y34" s="38"/>
      <c r="AA34" s="38"/>
      <c r="AB34" s="38"/>
    </row>
    <row r="35" spans="4:28" ht="13.5">
      <c r="D35">
        <v>60</v>
      </c>
      <c r="E35" s="58">
        <v>18664</v>
      </c>
      <c r="F35" s="59">
        <v>0.015099444045330692</v>
      </c>
      <c r="G35" s="38"/>
      <c r="H35" s="37"/>
      <c r="I35">
        <v>60</v>
      </c>
      <c r="J35" s="62">
        <v>9307</v>
      </c>
      <c r="K35" s="64">
        <v>7959</v>
      </c>
      <c r="L35" s="62">
        <v>234</v>
      </c>
      <c r="M35" s="62">
        <v>1164</v>
      </c>
      <c r="O35" s="38"/>
      <c r="P35" s="38"/>
      <c r="R35">
        <v>60</v>
      </c>
      <c r="S35" s="38">
        <v>11558</v>
      </c>
      <c r="U35" s="38">
        <v>7106</v>
      </c>
      <c r="V35" s="38"/>
      <c r="X35" s="38"/>
      <c r="Y35" s="38"/>
      <c r="AA35" s="38"/>
      <c r="AB35" s="38"/>
    </row>
    <row r="36" spans="4:28" ht="13.5">
      <c r="D36">
        <v>61</v>
      </c>
      <c r="E36" s="58">
        <v>19892</v>
      </c>
      <c r="F36" s="59">
        <v>0.01457706932901659</v>
      </c>
      <c r="G36" s="38"/>
      <c r="H36" s="37"/>
      <c r="I36">
        <v>61</v>
      </c>
      <c r="J36" s="62">
        <v>9513</v>
      </c>
      <c r="K36" s="64">
        <v>8431</v>
      </c>
      <c r="L36" s="62">
        <v>190</v>
      </c>
      <c r="M36" s="62">
        <v>1758</v>
      </c>
      <c r="O36" s="38"/>
      <c r="P36" s="38"/>
      <c r="R36">
        <v>61</v>
      </c>
      <c r="S36" s="38">
        <v>11862</v>
      </c>
      <c r="U36" s="38">
        <v>8030</v>
      </c>
      <c r="V36" s="38"/>
      <c r="X36" s="38"/>
      <c r="Y36" s="38"/>
      <c r="AA36" s="38"/>
      <c r="AB36" s="38"/>
    </row>
    <row r="37" spans="4:28" ht="13.5">
      <c r="D37">
        <v>62</v>
      </c>
      <c r="E37" s="58">
        <v>23009</v>
      </c>
      <c r="F37" s="59">
        <v>0.013742459535328197</v>
      </c>
      <c r="G37" s="38"/>
      <c r="H37" s="37"/>
      <c r="I37">
        <v>62</v>
      </c>
      <c r="J37" s="63">
        <v>10908</v>
      </c>
      <c r="K37" s="64">
        <v>10258</v>
      </c>
      <c r="L37" s="62">
        <v>247</v>
      </c>
      <c r="M37" s="62">
        <v>1596</v>
      </c>
      <c r="O37" s="38"/>
      <c r="P37" s="38"/>
      <c r="R37">
        <v>62</v>
      </c>
      <c r="S37" s="38">
        <v>13877</v>
      </c>
      <c r="U37" s="38">
        <v>9132</v>
      </c>
      <c r="V37" s="38"/>
      <c r="X37" s="38"/>
      <c r="Y37" s="38"/>
      <c r="AA37" s="38"/>
      <c r="AB37" s="38"/>
    </row>
    <row r="38" spans="4:21" ht="14.25" customHeight="1">
      <c r="D38">
        <v>63</v>
      </c>
      <c r="E38" s="58">
        <v>23780</v>
      </c>
      <c r="F38" s="59">
        <v>0.01411574196091281</v>
      </c>
      <c r="I38">
        <v>63</v>
      </c>
      <c r="J38" s="63">
        <v>10857</v>
      </c>
      <c r="K38" s="64">
        <v>9401</v>
      </c>
      <c r="L38" s="63">
        <v>253</v>
      </c>
      <c r="M38" s="63">
        <v>3269</v>
      </c>
      <c r="R38">
        <v>63</v>
      </c>
      <c r="S38" s="20">
        <v>13525</v>
      </c>
      <c r="U38" s="20">
        <v>10255</v>
      </c>
    </row>
    <row r="39" spans="4:21" ht="14.25" customHeight="1">
      <c r="D39" s="57" t="s">
        <v>120</v>
      </c>
      <c r="E39" s="58">
        <v>27177</v>
      </c>
      <c r="F39" s="59">
        <v>0.016345966467221456</v>
      </c>
      <c r="I39" s="57" t="s">
        <v>120</v>
      </c>
      <c r="J39" s="63">
        <v>10961</v>
      </c>
      <c r="K39" s="64">
        <v>11350</v>
      </c>
      <c r="L39" s="63">
        <v>312</v>
      </c>
      <c r="M39" s="63">
        <v>4554</v>
      </c>
      <c r="R39" s="57" t="s">
        <v>120</v>
      </c>
      <c r="S39" s="20">
        <v>13790</v>
      </c>
      <c r="U39" s="20">
        <v>13387</v>
      </c>
    </row>
    <row r="40" spans="4:21" ht="14.25" customHeight="1">
      <c r="D40">
        <v>2</v>
      </c>
      <c r="E40" s="58">
        <v>30136</v>
      </c>
      <c r="F40" s="59">
        <v>0.01765323713951482</v>
      </c>
      <c r="I40">
        <v>2</v>
      </c>
      <c r="J40" s="63">
        <v>10781</v>
      </c>
      <c r="K40" s="64">
        <v>13031</v>
      </c>
      <c r="L40" s="63">
        <v>806</v>
      </c>
      <c r="M40" s="63">
        <v>5518</v>
      </c>
      <c r="R40">
        <v>2</v>
      </c>
      <c r="S40" s="20">
        <v>14460</v>
      </c>
      <c r="U40" s="20">
        <v>15676</v>
      </c>
    </row>
    <row r="41" spans="4:21" ht="14.25" customHeight="1">
      <c r="D41">
        <v>3</v>
      </c>
      <c r="E41" s="58">
        <v>28800</v>
      </c>
      <c r="F41" s="59">
        <v>0.02101996458719855</v>
      </c>
      <c r="I41">
        <v>3</v>
      </c>
      <c r="J41" s="63">
        <v>10247</v>
      </c>
      <c r="K41" s="64">
        <v>10032</v>
      </c>
      <c r="L41" s="63">
        <v>907</v>
      </c>
      <c r="M41" s="63">
        <v>7614</v>
      </c>
      <c r="R41">
        <v>3</v>
      </c>
      <c r="S41" s="20">
        <v>14186</v>
      </c>
      <c r="U41" s="20">
        <v>14614</v>
      </c>
    </row>
    <row r="42" spans="4:21" ht="14.25" customHeight="1">
      <c r="D42">
        <v>4</v>
      </c>
      <c r="E42" s="58">
        <v>23651</v>
      </c>
      <c r="F42" s="59">
        <v>0.016862376032910544</v>
      </c>
      <c r="I42">
        <v>4</v>
      </c>
      <c r="J42" s="63">
        <v>10433</v>
      </c>
      <c r="K42" s="64">
        <v>9010</v>
      </c>
      <c r="L42" s="63">
        <v>557</v>
      </c>
      <c r="M42" s="63">
        <v>3651</v>
      </c>
      <c r="R42">
        <v>4</v>
      </c>
      <c r="S42" s="20">
        <v>13434</v>
      </c>
      <c r="U42" s="20">
        <v>10217</v>
      </c>
    </row>
    <row r="43" spans="4:21" ht="14.25" customHeight="1">
      <c r="D43">
        <v>5</v>
      </c>
      <c r="E43" s="58">
        <v>23034</v>
      </c>
      <c r="F43" s="59">
        <v>0.01550396988861696</v>
      </c>
      <c r="I43">
        <v>5</v>
      </c>
      <c r="J43" s="63">
        <v>12089</v>
      </c>
      <c r="K43" s="64">
        <v>8034</v>
      </c>
      <c r="L43" s="63">
        <v>433</v>
      </c>
      <c r="M43" s="63">
        <v>2478</v>
      </c>
      <c r="R43">
        <v>5</v>
      </c>
      <c r="S43" s="20">
        <v>14941</v>
      </c>
      <c r="U43" s="20">
        <v>8093</v>
      </c>
    </row>
    <row r="44" spans="4:21" ht="14.25" customHeight="1">
      <c r="D44">
        <v>6</v>
      </c>
      <c r="E44" s="58">
        <v>22636</v>
      </c>
      <c r="F44" s="59">
        <v>0.014415520566125693</v>
      </c>
      <c r="I44">
        <v>6</v>
      </c>
      <c r="J44" s="63">
        <v>12652</v>
      </c>
      <c r="K44" s="64">
        <v>7370</v>
      </c>
      <c r="L44" s="63">
        <v>444</v>
      </c>
      <c r="M44" s="63">
        <v>2170</v>
      </c>
      <c r="R44">
        <v>6</v>
      </c>
      <c r="S44" s="20">
        <v>15294</v>
      </c>
      <c r="U44" s="20">
        <v>7342</v>
      </c>
    </row>
    <row r="45" spans="4:21" ht="14.25" customHeight="1">
      <c r="D45">
        <v>7</v>
      </c>
      <c r="E45" s="58">
        <v>22251</v>
      </c>
      <c r="F45" s="59">
        <v>0.015133337414049907</v>
      </c>
      <c r="I45">
        <v>7</v>
      </c>
      <c r="J45" s="63">
        <v>11525</v>
      </c>
      <c r="K45" s="64">
        <v>8062</v>
      </c>
      <c r="L45" s="63">
        <v>348</v>
      </c>
      <c r="M45" s="63">
        <v>2316</v>
      </c>
      <c r="R45">
        <v>7</v>
      </c>
      <c r="S45" s="20">
        <v>14029</v>
      </c>
      <c r="U45" s="20">
        <v>8222</v>
      </c>
    </row>
    <row r="46" spans="4:21" ht="14.25" customHeight="1">
      <c r="D46">
        <v>8</v>
      </c>
      <c r="E46" s="58">
        <v>26184</v>
      </c>
      <c r="F46" s="59">
        <v>0.015934121438647184</v>
      </c>
      <c r="I46">
        <v>8</v>
      </c>
      <c r="J46" s="63">
        <v>14677</v>
      </c>
      <c r="K46" s="64">
        <v>9143</v>
      </c>
      <c r="L46" s="63">
        <v>262</v>
      </c>
      <c r="M46" s="63">
        <v>2102</v>
      </c>
      <c r="R46">
        <v>8</v>
      </c>
      <c r="S46" s="20">
        <v>17479</v>
      </c>
      <c r="U46" s="20">
        <v>8705</v>
      </c>
    </row>
    <row r="47" spans="4:21" ht="14.25" customHeight="1">
      <c r="D47">
        <v>9</v>
      </c>
      <c r="E47" s="58">
        <v>23011</v>
      </c>
      <c r="F47" s="59">
        <v>0.016590315598833175</v>
      </c>
      <c r="I47">
        <v>9</v>
      </c>
      <c r="J47" s="63">
        <v>11142</v>
      </c>
      <c r="K47" s="64">
        <v>9023</v>
      </c>
      <c r="L47" s="63">
        <v>211</v>
      </c>
      <c r="M47" s="63">
        <v>2635</v>
      </c>
      <c r="R47">
        <v>9</v>
      </c>
      <c r="S47" s="20">
        <v>14137</v>
      </c>
      <c r="U47" s="20">
        <v>8874</v>
      </c>
    </row>
    <row r="48" spans="4:21" ht="14.25" customHeight="1">
      <c r="D48">
        <v>10</v>
      </c>
      <c r="E48" s="58">
        <v>19367</v>
      </c>
      <c r="F48" s="59">
        <v>0.016162130360220146</v>
      </c>
      <c r="I48">
        <v>10</v>
      </c>
      <c r="J48" s="63">
        <v>10273</v>
      </c>
      <c r="K48" s="64">
        <v>6841</v>
      </c>
      <c r="L48" s="63">
        <v>261</v>
      </c>
      <c r="M48" s="63">
        <v>1992</v>
      </c>
      <c r="R48">
        <v>10</v>
      </c>
      <c r="S48" s="20">
        <v>12664</v>
      </c>
      <c r="U48" s="20">
        <v>6703</v>
      </c>
    </row>
    <row r="49" spans="4:21" ht="14.25" customHeight="1">
      <c r="D49">
        <v>11</v>
      </c>
      <c r="E49" s="58">
        <v>19291</v>
      </c>
      <c r="F49" s="59">
        <v>0.015882582016645795</v>
      </c>
      <c r="I49">
        <v>11</v>
      </c>
      <c r="J49" s="63">
        <v>11172</v>
      </c>
      <c r="K49" s="64">
        <v>6086</v>
      </c>
      <c r="L49" s="63">
        <v>222</v>
      </c>
      <c r="M49" s="63">
        <v>1811</v>
      </c>
      <c r="R49">
        <v>11</v>
      </c>
      <c r="S49" s="20">
        <v>13734</v>
      </c>
      <c r="U49" s="20">
        <v>5557</v>
      </c>
    </row>
    <row r="50" spans="4:21" ht="14.25" customHeight="1">
      <c r="D50">
        <v>12</v>
      </c>
      <c r="E50" s="58">
        <v>18057</v>
      </c>
      <c r="F50" s="59">
        <v>0.0146823618949736</v>
      </c>
      <c r="I50">
        <v>12</v>
      </c>
      <c r="J50" s="63">
        <v>10712</v>
      </c>
      <c r="K50" s="64">
        <v>5461</v>
      </c>
      <c r="L50" s="63">
        <v>190</v>
      </c>
      <c r="M50" s="63">
        <v>1696</v>
      </c>
      <c r="R50">
        <v>12</v>
      </c>
      <c r="S50" s="20">
        <v>13217</v>
      </c>
      <c r="U50" s="20">
        <v>4840</v>
      </c>
    </row>
    <row r="51" spans="4:21" ht="14.25" customHeight="1">
      <c r="D51">
        <v>13</v>
      </c>
      <c r="E51" s="141">
        <v>16966</v>
      </c>
      <c r="F51" s="59">
        <v>0.014453196212829832</v>
      </c>
      <c r="I51">
        <v>13</v>
      </c>
      <c r="J51" s="63">
        <v>8583</v>
      </c>
      <c r="K51" s="142">
        <v>6560</v>
      </c>
      <c r="L51" s="143">
        <v>99</v>
      </c>
      <c r="M51" s="142">
        <v>1724</v>
      </c>
      <c r="R51">
        <v>13</v>
      </c>
      <c r="S51" s="132">
        <v>11353</v>
      </c>
      <c r="U51" s="132">
        <v>5613</v>
      </c>
    </row>
    <row r="52" spans="4:21" ht="14.25" customHeight="1">
      <c r="D52">
        <v>14</v>
      </c>
      <c r="E52" s="160">
        <v>16733</v>
      </c>
      <c r="F52" s="59">
        <v>0.014537591136873857</v>
      </c>
      <c r="I52">
        <v>14</v>
      </c>
      <c r="J52" s="63">
        <v>8042</v>
      </c>
      <c r="K52" s="142">
        <v>6631</v>
      </c>
      <c r="L52" s="63">
        <v>187</v>
      </c>
      <c r="M52" s="63">
        <v>1873</v>
      </c>
      <c r="R52">
        <v>14</v>
      </c>
      <c r="S52" s="20">
        <v>10796</v>
      </c>
      <c r="U52" s="20">
        <v>5937</v>
      </c>
    </row>
    <row r="53" spans="4:21" ht="14.25" customHeight="1">
      <c r="D53">
        <v>15</v>
      </c>
      <c r="E53" s="160">
        <v>17179</v>
      </c>
      <c r="F53" s="59">
        <v>0.014808423190409651</v>
      </c>
      <c r="I53">
        <v>15</v>
      </c>
      <c r="J53" s="132">
        <v>8502</v>
      </c>
      <c r="K53" s="142">
        <v>6583</v>
      </c>
      <c r="L53" s="63">
        <v>213</v>
      </c>
      <c r="M53" s="63">
        <v>1881</v>
      </c>
      <c r="R53">
        <v>15</v>
      </c>
      <c r="S53" s="20">
        <v>12418</v>
      </c>
      <c r="U53" s="20">
        <v>4761</v>
      </c>
    </row>
    <row r="54" spans="4:21" ht="14.25" customHeight="1">
      <c r="D54">
        <v>16</v>
      </c>
      <c r="E54" s="160">
        <v>17747</v>
      </c>
      <c r="I54">
        <v>16</v>
      </c>
      <c r="J54" s="20">
        <v>8864</v>
      </c>
      <c r="K54" s="626">
        <v>6446</v>
      </c>
      <c r="L54" s="63">
        <v>117</v>
      </c>
      <c r="M54" s="63">
        <v>2320</v>
      </c>
      <c r="R54">
        <v>16</v>
      </c>
      <c r="S54" s="20">
        <v>12541</v>
      </c>
      <c r="U54" s="20">
        <v>5206</v>
      </c>
    </row>
  </sheetData>
  <mergeCells count="15">
    <mergeCell ref="R3:S3"/>
    <mergeCell ref="G3:I3"/>
    <mergeCell ref="J3:K3"/>
    <mergeCell ref="L3:M3"/>
    <mergeCell ref="O3:P3"/>
    <mergeCell ref="E3:F3"/>
    <mergeCell ref="B3:D3"/>
    <mergeCell ref="AD1:AE1"/>
    <mergeCell ref="U3:V3"/>
    <mergeCell ref="AA3:AB3"/>
    <mergeCell ref="X2:AB2"/>
    <mergeCell ref="L2:V2"/>
    <mergeCell ref="G2:K2"/>
    <mergeCell ref="X3:Y3"/>
    <mergeCell ref="AD2:AE2"/>
  </mergeCells>
  <printOptions/>
  <pageMargins left="0.21" right="0.28" top="0.984251968503937" bottom="0.984251968503937" header="0.5118110236220472" footer="0.5118110236220472"/>
  <pageSetup fitToHeight="1" fitToWidth="1" horizontalDpi="600" verticalDpi="600" orientation="landscape" paperSize="9" scale="92" r:id="rId1"/>
  <rowBreaks count="1" manualBreakCount="1">
    <brk id="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L57"/>
  <sheetViews>
    <sheetView view="pageBreakPreview" zoomScaleSheetLayoutView="100" workbookViewId="0" topLeftCell="B7">
      <selection activeCell="AA12" sqref="AA12"/>
    </sheetView>
  </sheetViews>
  <sheetFormatPr defaultColWidth="11.25390625" defaultRowHeight="14.25" customHeight="1"/>
  <cols>
    <col min="1" max="1" width="1.625" style="0" customWidth="1"/>
    <col min="2" max="2" width="5.75390625" style="0" customWidth="1"/>
    <col min="3" max="3" width="3.375" style="0" customWidth="1"/>
    <col min="4" max="4" width="3.25390625" style="0" customWidth="1"/>
    <col min="5" max="5" width="13.625" style="39" hidden="1" customWidth="1"/>
    <col min="6" max="6" width="8.125" style="0" bestFit="1" customWidth="1"/>
    <col min="7" max="7" width="8.125" style="0" customWidth="1"/>
    <col min="8" max="8" width="7.00390625" style="0" hidden="1" customWidth="1"/>
    <col min="9" max="9" width="9.50390625" style="0" hidden="1" customWidth="1"/>
    <col min="10" max="11" width="8.125" style="0" customWidth="1"/>
    <col min="12" max="12" width="6.375" style="0" hidden="1" customWidth="1"/>
    <col min="13" max="13" width="12.125" style="0" hidden="1" customWidth="1"/>
    <col min="14" max="14" width="8.125" style="0" bestFit="1" customWidth="1"/>
    <col min="15" max="15" width="8.125" style="0" customWidth="1"/>
    <col min="16" max="16" width="5.50390625" style="0" hidden="1" customWidth="1"/>
    <col min="17" max="17" width="7.25390625" style="0" hidden="1" customWidth="1"/>
    <col min="18" max="18" width="8.125" style="0" bestFit="1" customWidth="1"/>
    <col min="19" max="19" width="8.125" style="0" customWidth="1"/>
    <col min="20" max="20" width="6.375" style="0" hidden="1" customWidth="1"/>
    <col min="21" max="21" width="8.125" style="0" hidden="1" customWidth="1"/>
    <col min="22" max="23" width="8.125" style="0" bestFit="1" customWidth="1"/>
    <col min="24" max="25" width="9.00390625" style="0" customWidth="1"/>
    <col min="26" max="26" width="6.25390625" style="0" customWidth="1"/>
    <col min="27" max="27" width="7.25390625" style="0" customWidth="1"/>
    <col min="28" max="28" width="6.125" style="0" customWidth="1"/>
    <col min="29" max="29" width="5.625" style="0" customWidth="1"/>
    <col min="30" max="30" width="6.125" style="0" customWidth="1"/>
    <col min="31" max="33" width="5.875" style="0" customWidth="1"/>
    <col min="34" max="34" width="6.25390625" style="0" customWidth="1"/>
    <col min="35" max="35" width="6.375" style="0" customWidth="1"/>
    <col min="36" max="36" width="5.875" style="0" customWidth="1"/>
    <col min="37" max="37" width="6.125" style="0" customWidth="1"/>
    <col min="38" max="38" width="5.50390625" style="0" customWidth="1"/>
  </cols>
  <sheetData>
    <row r="1" spans="2:25" ht="22.5" customHeight="1">
      <c r="B1" s="437" t="s">
        <v>178</v>
      </c>
      <c r="C1" s="40"/>
      <c r="S1" s="41"/>
      <c r="X1" s="671" t="s">
        <v>43</v>
      </c>
      <c r="Y1" s="671"/>
    </row>
    <row r="2" ht="5.25" customHeight="1" thickBot="1"/>
    <row r="3" spans="2:25" ht="15.75" customHeight="1">
      <c r="B3" s="408"/>
      <c r="C3" s="409"/>
      <c r="D3" s="410"/>
      <c r="E3" s="216"/>
      <c r="F3" s="672" t="s">
        <v>44</v>
      </c>
      <c r="G3" s="674"/>
      <c r="H3" s="423"/>
      <c r="I3" s="423"/>
      <c r="J3" s="672" t="s">
        <v>151</v>
      </c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4"/>
      <c r="X3" s="672" t="s">
        <v>180</v>
      </c>
      <c r="Y3" s="674"/>
    </row>
    <row r="4" spans="2:25" ht="15.75" customHeight="1">
      <c r="B4" s="411"/>
      <c r="C4" s="412"/>
      <c r="D4" s="413"/>
      <c r="E4" s="217"/>
      <c r="F4" s="424"/>
      <c r="G4" s="425"/>
      <c r="H4" s="426"/>
      <c r="I4" s="426"/>
      <c r="J4" s="681" t="s">
        <v>25</v>
      </c>
      <c r="K4" s="682"/>
      <c r="L4" s="427"/>
      <c r="M4" s="426"/>
      <c r="N4" s="683" t="s">
        <v>27</v>
      </c>
      <c r="O4" s="682"/>
      <c r="P4" s="427"/>
      <c r="Q4" s="426"/>
      <c r="R4" s="683" t="s">
        <v>29</v>
      </c>
      <c r="S4" s="682"/>
      <c r="T4" s="427"/>
      <c r="U4" s="426"/>
      <c r="V4" s="683" t="s">
        <v>31</v>
      </c>
      <c r="W4" s="684"/>
      <c r="X4" s="678" t="s">
        <v>137</v>
      </c>
      <c r="Y4" s="425"/>
    </row>
    <row r="5" spans="2:25" ht="15.75" customHeight="1">
      <c r="B5" s="675" t="s">
        <v>121</v>
      </c>
      <c r="C5" s="676"/>
      <c r="D5" s="677"/>
      <c r="E5" s="217"/>
      <c r="F5" s="428" t="s">
        <v>45</v>
      </c>
      <c r="G5" s="429" t="s">
        <v>46</v>
      </c>
      <c r="H5" s="312"/>
      <c r="I5" s="312"/>
      <c r="J5" s="430" t="s">
        <v>45</v>
      </c>
      <c r="K5" s="431" t="s">
        <v>46</v>
      </c>
      <c r="L5" s="427"/>
      <c r="M5" s="427"/>
      <c r="N5" s="431" t="s">
        <v>45</v>
      </c>
      <c r="O5" s="431" t="s">
        <v>46</v>
      </c>
      <c r="P5" s="427"/>
      <c r="Q5" s="427"/>
      <c r="R5" s="431" t="s">
        <v>45</v>
      </c>
      <c r="S5" s="431" t="s">
        <v>46</v>
      </c>
      <c r="T5" s="427"/>
      <c r="U5" s="427"/>
      <c r="V5" s="431" t="s">
        <v>45</v>
      </c>
      <c r="W5" s="431" t="s">
        <v>46</v>
      </c>
      <c r="X5" s="679"/>
      <c r="Y5" s="429" t="s">
        <v>34</v>
      </c>
    </row>
    <row r="6" spans="2:25" ht="15.75" customHeight="1" thickBot="1">
      <c r="B6" s="411"/>
      <c r="C6" s="412"/>
      <c r="D6" s="413"/>
      <c r="E6" s="217"/>
      <c r="F6" s="432" t="s">
        <v>47</v>
      </c>
      <c r="G6" s="433" t="s">
        <v>155</v>
      </c>
      <c r="H6" s="312"/>
      <c r="I6" s="312"/>
      <c r="J6" s="434" t="s">
        <v>48</v>
      </c>
      <c r="K6" s="435" t="s">
        <v>49</v>
      </c>
      <c r="L6" s="435"/>
      <c r="M6" s="435"/>
      <c r="N6" s="435" t="s">
        <v>50</v>
      </c>
      <c r="O6" s="435" t="s">
        <v>51</v>
      </c>
      <c r="P6" s="435"/>
      <c r="Q6" s="435"/>
      <c r="R6" s="436" t="s">
        <v>52</v>
      </c>
      <c r="S6" s="436" t="s">
        <v>53</v>
      </c>
      <c r="T6" s="435"/>
      <c r="U6" s="435"/>
      <c r="V6" s="436" t="s">
        <v>54</v>
      </c>
      <c r="W6" s="436" t="s">
        <v>55</v>
      </c>
      <c r="X6" s="680"/>
      <c r="Y6" s="429"/>
    </row>
    <row r="7" spans="2:25" ht="15.75" customHeight="1">
      <c r="B7" s="414" t="s">
        <v>40</v>
      </c>
      <c r="C7" s="415">
        <v>56</v>
      </c>
      <c r="D7" s="416" t="s">
        <v>168</v>
      </c>
      <c r="E7" s="218">
        <f aca="true" t="shared" si="0" ref="E7:E23">I7+M7+Q7+U7</f>
        <v>107853170</v>
      </c>
      <c r="F7" s="42">
        <f>E7/'床面積全国比'!E5</f>
        <v>93.64701193627849</v>
      </c>
      <c r="G7" s="44">
        <f>'床面積全国比'!J5/'床面積全国比'!G5</f>
        <v>98.78944174757281</v>
      </c>
      <c r="H7" s="216">
        <v>558002</v>
      </c>
      <c r="I7" s="221">
        <v>67029506</v>
      </c>
      <c r="J7" s="42">
        <f aca="true" t="shared" si="1" ref="J7:J23">I7/H7</f>
        <v>120.12413217156927</v>
      </c>
      <c r="K7" s="43">
        <f>'床面積全国比'!N5</f>
        <v>117.18467475192944</v>
      </c>
      <c r="L7" s="224">
        <v>303808</v>
      </c>
      <c r="M7" s="224">
        <v>16798505</v>
      </c>
      <c r="N7" s="43">
        <f aca="true" t="shared" si="2" ref="N7:N23">M7/L7</f>
        <v>55.29316212871287</v>
      </c>
      <c r="O7" s="43">
        <f>'床面積全国比'!Q5</f>
        <v>53.643580181140116</v>
      </c>
      <c r="P7" s="224">
        <v>22877</v>
      </c>
      <c r="Q7" s="224">
        <v>1977178</v>
      </c>
      <c r="R7" s="43">
        <f aca="true" t="shared" si="3" ref="R7:R23">Q7/P7</f>
        <v>86.42645451763781</v>
      </c>
      <c r="S7" s="43">
        <f>'床面積全国比'!T5</f>
        <v>86.71002132196162</v>
      </c>
      <c r="T7" s="224">
        <v>267012</v>
      </c>
      <c r="U7" s="224">
        <v>22047981</v>
      </c>
      <c r="V7" s="43">
        <f aca="true" t="shared" si="4" ref="V7:V23">U7/T7</f>
        <v>82.57299671924858</v>
      </c>
      <c r="W7" s="43">
        <f>'床面積全国比'!W5</f>
        <v>80.52949745083758</v>
      </c>
      <c r="X7" s="42">
        <f>'床面積全国比'!Z5</f>
        <v>108.78961870717903</v>
      </c>
      <c r="Y7" s="44">
        <f>'床面積全国比'!AC5</f>
        <v>54.79128440366973</v>
      </c>
    </row>
    <row r="8" spans="2:25" ht="15.75" customHeight="1">
      <c r="B8" s="417" t="s">
        <v>40</v>
      </c>
      <c r="C8" s="418">
        <v>57</v>
      </c>
      <c r="D8" s="419" t="s">
        <v>23</v>
      </c>
      <c r="E8" s="219">
        <f t="shared" si="0"/>
        <v>107637631</v>
      </c>
      <c r="F8" s="45">
        <f>E8/'床面積全国比'!E6</f>
        <v>93.91242412635704</v>
      </c>
      <c r="G8" s="47">
        <f>'床面積全国比'!J6/'床面積全国比'!G6</f>
        <v>99.83546638994581</v>
      </c>
      <c r="H8" s="220">
        <v>584182</v>
      </c>
      <c r="I8" s="222">
        <v>70923100</v>
      </c>
      <c r="J8" s="45">
        <f t="shared" si="1"/>
        <v>121.40582900534423</v>
      </c>
      <c r="K8" s="46">
        <f>'床面積全国比'!N6</f>
        <v>117.9410861966067</v>
      </c>
      <c r="L8" s="223">
        <v>315448</v>
      </c>
      <c r="M8" s="223">
        <v>16556829</v>
      </c>
      <c r="N8" s="46">
        <f t="shared" si="2"/>
        <v>52.48671413354975</v>
      </c>
      <c r="O8" s="46">
        <f>'床面積全国比'!Q6</f>
        <v>53.35860706347246</v>
      </c>
      <c r="P8" s="223">
        <v>22878</v>
      </c>
      <c r="Q8" s="223">
        <v>1875097</v>
      </c>
      <c r="R8" s="46">
        <f t="shared" si="3"/>
        <v>81.96070460704607</v>
      </c>
      <c r="S8" s="46">
        <f>'床面積全国比'!T6</f>
        <v>88.3044776119403</v>
      </c>
      <c r="T8" s="223">
        <v>223641</v>
      </c>
      <c r="U8" s="223">
        <v>18282605</v>
      </c>
      <c r="V8" s="46">
        <f t="shared" si="4"/>
        <v>81.74979095961832</v>
      </c>
      <c r="W8" s="46">
        <f>'床面積全国比'!W6</f>
        <v>83.36090835360908</v>
      </c>
      <c r="X8" s="45">
        <f>'床面積全国比'!Z6</f>
        <v>111.10743087557604</v>
      </c>
      <c r="Y8" s="47">
        <f>'床面積全国比'!AC6</f>
        <v>54.56506651243493</v>
      </c>
    </row>
    <row r="9" spans="2:25" ht="15.75" customHeight="1">
      <c r="B9" s="417" t="s">
        <v>40</v>
      </c>
      <c r="C9" s="418">
        <v>58</v>
      </c>
      <c r="D9" s="419" t="s">
        <v>23</v>
      </c>
      <c r="E9" s="219">
        <f t="shared" si="0"/>
        <v>99442441</v>
      </c>
      <c r="F9" s="45">
        <f>E9/'床面積全国比'!E7</f>
        <v>87.47598823712589</v>
      </c>
      <c r="G9" s="47">
        <f>'床面積全国比'!J7/'床面積全国比'!G7</f>
        <v>95.75639877143588</v>
      </c>
      <c r="H9" s="220">
        <v>478833</v>
      </c>
      <c r="I9" s="222">
        <v>59383760</v>
      </c>
      <c r="J9" s="45">
        <f t="shared" si="1"/>
        <v>124.01768466250238</v>
      </c>
      <c r="K9" s="46">
        <f>'床面積全国比'!N7</f>
        <v>120.51437315553612</v>
      </c>
      <c r="L9" s="223">
        <v>394495</v>
      </c>
      <c r="M9" s="223">
        <v>19459912</v>
      </c>
      <c r="N9" s="46">
        <f t="shared" si="2"/>
        <v>49.32866576255719</v>
      </c>
      <c r="O9" s="46">
        <f>'床面積全国比'!Q7</f>
        <v>53.38743109151047</v>
      </c>
      <c r="P9" s="223">
        <v>20204</v>
      </c>
      <c r="Q9" s="223">
        <v>1690587</v>
      </c>
      <c r="R9" s="46">
        <f t="shared" si="3"/>
        <v>83.67585626608593</v>
      </c>
      <c r="S9" s="46">
        <f>'床面積全国比'!T7</f>
        <v>103.66844919786097</v>
      </c>
      <c r="T9" s="223">
        <v>243265</v>
      </c>
      <c r="U9" s="223">
        <v>18908182</v>
      </c>
      <c r="V9" s="46">
        <f t="shared" si="4"/>
        <v>77.72668489096253</v>
      </c>
      <c r="W9" s="46">
        <f>'床面積全国比'!W7</f>
        <v>75.3540125213432</v>
      </c>
      <c r="X9" s="45">
        <f>'床面積全国比'!Z7</f>
        <v>109.7115987460815</v>
      </c>
      <c r="Y9" s="47">
        <f>'床面積全国比'!AC7</f>
        <v>52.694117647058825</v>
      </c>
    </row>
    <row r="10" spans="2:25" ht="15.75" customHeight="1">
      <c r="B10" s="417" t="s">
        <v>40</v>
      </c>
      <c r="C10" s="418">
        <v>59</v>
      </c>
      <c r="D10" s="419" t="s">
        <v>23</v>
      </c>
      <c r="E10" s="219">
        <f t="shared" si="0"/>
        <v>100227708</v>
      </c>
      <c r="F10" s="45">
        <f>E10/'床面積全国比'!E8</f>
        <v>84.41777774783075</v>
      </c>
      <c r="G10" s="47">
        <f>'床面積全国比'!J8/'床面積全国比'!G8</f>
        <v>90.56379956823088</v>
      </c>
      <c r="H10" s="220">
        <v>469879</v>
      </c>
      <c r="I10" s="222">
        <v>58892060</v>
      </c>
      <c r="J10" s="45">
        <f t="shared" si="1"/>
        <v>125.3345222919092</v>
      </c>
      <c r="K10" s="46">
        <f>'床面積全国比'!N8</f>
        <v>119.03726259289843</v>
      </c>
      <c r="L10" s="223">
        <v>464308</v>
      </c>
      <c r="M10" s="223">
        <v>21631274</v>
      </c>
      <c r="N10" s="46">
        <f t="shared" si="2"/>
        <v>46.58820007408875</v>
      </c>
      <c r="O10" s="46">
        <f>'床面積全国比'!Q8</f>
        <v>49.534746026799624</v>
      </c>
      <c r="P10" s="223">
        <v>22094</v>
      </c>
      <c r="Q10" s="223">
        <v>1928124</v>
      </c>
      <c r="R10" s="46">
        <f t="shared" si="3"/>
        <v>87.26912283877977</v>
      </c>
      <c r="S10" s="46">
        <f>'床面積全国比'!T8</f>
        <v>73.4585152838428</v>
      </c>
      <c r="T10" s="223">
        <v>231001</v>
      </c>
      <c r="U10" s="223">
        <v>17776250</v>
      </c>
      <c r="V10" s="46">
        <f t="shared" si="4"/>
        <v>76.95313007302998</v>
      </c>
      <c r="W10" s="46">
        <f>'床面積全国比'!W8</f>
        <v>83.76874506708761</v>
      </c>
      <c r="X10" s="45">
        <f>'床面積全国比'!Z8</f>
        <v>108.35713713232347</v>
      </c>
      <c r="Y10" s="47">
        <f>'床面積全国比'!AC8</f>
        <v>47.24526829268293</v>
      </c>
    </row>
    <row r="11" spans="2:25" ht="15.75" customHeight="1">
      <c r="B11" s="417" t="s">
        <v>40</v>
      </c>
      <c r="C11" s="418">
        <v>60</v>
      </c>
      <c r="D11" s="419" t="s">
        <v>23</v>
      </c>
      <c r="E11" s="219">
        <f t="shared" si="0"/>
        <v>103131910</v>
      </c>
      <c r="F11" s="45">
        <f>E11/'床面積全国比'!E9</f>
        <v>83.43519633160528</v>
      </c>
      <c r="G11" s="47">
        <f>'床面積全国比'!J9/'床面積全国比'!G9</f>
        <v>86.17043506215174</v>
      </c>
      <c r="H11" s="220">
        <v>464697</v>
      </c>
      <c r="I11" s="222">
        <v>58991388</v>
      </c>
      <c r="J11" s="45">
        <f t="shared" si="1"/>
        <v>126.94591959922272</v>
      </c>
      <c r="K11" s="46">
        <f>'床面積全国比'!N9</f>
        <v>121.77769420866015</v>
      </c>
      <c r="L11" s="223">
        <v>527042</v>
      </c>
      <c r="M11" s="223">
        <v>24613044</v>
      </c>
      <c r="N11" s="46">
        <f t="shared" si="2"/>
        <v>46.700346461951796</v>
      </c>
      <c r="O11" s="46">
        <f>'床面積全国比'!Q9</f>
        <v>45.338987309963564</v>
      </c>
      <c r="P11" s="223">
        <v>20315</v>
      </c>
      <c r="Q11" s="223">
        <v>1792823</v>
      </c>
      <c r="R11" s="46">
        <f t="shared" si="3"/>
        <v>88.25119369923702</v>
      </c>
      <c r="S11" s="46">
        <f>'床面積全国比'!T9</f>
        <v>74.2991452991453</v>
      </c>
      <c r="T11" s="223">
        <v>224018</v>
      </c>
      <c r="U11" s="223">
        <v>17734655</v>
      </c>
      <c r="V11" s="46">
        <f t="shared" si="4"/>
        <v>79.1662053942094</v>
      </c>
      <c r="W11" s="46">
        <f>'床面積全国比'!W9</f>
        <v>83.04209621993127</v>
      </c>
      <c r="X11" s="45">
        <f>'床面積全国比'!Z9</f>
        <v>111.49498183076656</v>
      </c>
      <c r="Y11" s="47">
        <f>'床面積全国比'!AC9</f>
        <v>44.979735434843796</v>
      </c>
    </row>
    <row r="12" spans="2:25" ht="15.75" customHeight="1">
      <c r="B12" s="417" t="s">
        <v>40</v>
      </c>
      <c r="C12" s="418">
        <v>61</v>
      </c>
      <c r="D12" s="419" t="s">
        <v>23</v>
      </c>
      <c r="E12" s="219">
        <f t="shared" si="0"/>
        <v>111004393</v>
      </c>
      <c r="F12" s="45">
        <f>E12/'床面積全国比'!E10</f>
        <v>81.34520071317132</v>
      </c>
      <c r="G12" s="47">
        <f>'床面積全国比'!J10/'床面積全国比'!G10</f>
        <v>87.92419062939875</v>
      </c>
      <c r="H12" s="220">
        <v>477050</v>
      </c>
      <c r="I12" s="222">
        <v>61513069</v>
      </c>
      <c r="J12" s="45">
        <f t="shared" si="1"/>
        <v>128.9446997170108</v>
      </c>
      <c r="K12" s="46">
        <f>'床面積全国比'!N10</f>
        <v>125.98885735309577</v>
      </c>
      <c r="L12" s="223">
        <v>645886</v>
      </c>
      <c r="M12" s="223">
        <v>29743761</v>
      </c>
      <c r="N12" s="46">
        <f t="shared" si="2"/>
        <v>46.05110034897799</v>
      </c>
      <c r="O12" s="46">
        <f>'床面積全国比'!Q10</f>
        <v>47.60585932866801</v>
      </c>
      <c r="P12" s="223">
        <v>21518</v>
      </c>
      <c r="Q12" s="223">
        <v>1867479</v>
      </c>
      <c r="R12" s="46">
        <f t="shared" si="3"/>
        <v>86.7868296310066</v>
      </c>
      <c r="S12" s="46">
        <f>'床面積全国比'!T10</f>
        <v>73.87894736842105</v>
      </c>
      <c r="T12" s="223">
        <v>220155</v>
      </c>
      <c r="U12" s="223">
        <v>17880084</v>
      </c>
      <c r="V12" s="46">
        <f t="shared" si="4"/>
        <v>81.21588880561423</v>
      </c>
      <c r="W12" s="46">
        <f>'床面積全国比'!W10</f>
        <v>76.82252559726962</v>
      </c>
      <c r="X12" s="45">
        <f>'床面積全国比'!Z10</f>
        <v>114.86578991738324</v>
      </c>
      <c r="Y12" s="47">
        <f>'床面積全国比'!AC10</f>
        <v>48.125778331257784</v>
      </c>
    </row>
    <row r="13" spans="2:25" ht="15.75" customHeight="1">
      <c r="B13" s="417" t="s">
        <v>40</v>
      </c>
      <c r="C13" s="418">
        <v>62</v>
      </c>
      <c r="D13" s="419" t="s">
        <v>23</v>
      </c>
      <c r="E13" s="219">
        <f t="shared" si="0"/>
        <v>132526126</v>
      </c>
      <c r="F13" s="45">
        <f>E13/'床面積全国比'!E11</f>
        <v>79.1531541539748</v>
      </c>
      <c r="G13" s="47">
        <f>'床面積全国比'!J11/'床面積全国比'!G11</f>
        <v>88.342865835108</v>
      </c>
      <c r="H13" s="220">
        <v>546316</v>
      </c>
      <c r="I13" s="222">
        <v>71491758</v>
      </c>
      <c r="J13" s="45">
        <f t="shared" si="1"/>
        <v>130.86154899362273</v>
      </c>
      <c r="K13" s="46">
        <f>'床面積全国比'!N11</f>
        <v>127.28722038870553</v>
      </c>
      <c r="L13" s="223">
        <v>858726</v>
      </c>
      <c r="M13" s="223">
        <v>38596219</v>
      </c>
      <c r="N13" s="46">
        <f t="shared" si="2"/>
        <v>44.94590707629675</v>
      </c>
      <c r="O13" s="46">
        <f>'床面積全国比'!Q11</f>
        <v>47.56375511795672</v>
      </c>
      <c r="P13" s="223">
        <v>22397</v>
      </c>
      <c r="Q13" s="223">
        <v>1881734</v>
      </c>
      <c r="R13" s="46">
        <f t="shared" si="3"/>
        <v>84.01723445104255</v>
      </c>
      <c r="S13" s="46">
        <f>'床面積全国比'!T11</f>
        <v>69.13765182186235</v>
      </c>
      <c r="T13" s="223">
        <v>246861</v>
      </c>
      <c r="U13" s="223">
        <v>20556415</v>
      </c>
      <c r="V13" s="46">
        <f t="shared" si="4"/>
        <v>83.27121335488393</v>
      </c>
      <c r="W13" s="46">
        <f>'床面積全国比'!W11</f>
        <v>87.2468671679198</v>
      </c>
      <c r="X13" s="45">
        <f>'床面積全国比'!Z11</f>
        <v>115.64869928658932</v>
      </c>
      <c r="Y13" s="47">
        <f>'床面積全国比'!AC11</f>
        <v>46.84888304862024</v>
      </c>
    </row>
    <row r="14" spans="2:25" ht="15.75" customHeight="1">
      <c r="B14" s="417" t="s">
        <v>40</v>
      </c>
      <c r="C14" s="418">
        <v>63</v>
      </c>
      <c r="D14" s="419" t="s">
        <v>23</v>
      </c>
      <c r="E14" s="219">
        <f t="shared" si="0"/>
        <v>134531157</v>
      </c>
      <c r="F14" s="45">
        <f>E14/'床面積全国比'!E12</f>
        <v>79.85732119070855</v>
      </c>
      <c r="G14" s="47">
        <f>'床面積全国比'!J12/'床面積全国比'!G12</f>
        <v>88.00513036164844</v>
      </c>
      <c r="H14" s="220">
        <v>508660</v>
      </c>
      <c r="I14" s="222">
        <v>66668283</v>
      </c>
      <c r="J14" s="45">
        <f t="shared" si="1"/>
        <v>131.06649431840523</v>
      </c>
      <c r="K14" s="46">
        <f>'床面積全国比'!N12</f>
        <v>127.17141015013355</v>
      </c>
      <c r="L14" s="223">
        <v>858665</v>
      </c>
      <c r="M14" s="223">
        <v>40403461</v>
      </c>
      <c r="N14" s="46">
        <f t="shared" si="2"/>
        <v>47.053811439851394</v>
      </c>
      <c r="O14" s="46">
        <f>'床面積全国比'!Q12</f>
        <v>47.260291458355496</v>
      </c>
      <c r="P14" s="223">
        <v>24008</v>
      </c>
      <c r="Q14" s="223">
        <v>1810634</v>
      </c>
      <c r="R14" s="46">
        <f t="shared" si="3"/>
        <v>75.41794401866045</v>
      </c>
      <c r="S14" s="46">
        <f>'床面積全国比'!T12</f>
        <v>62.640316205533594</v>
      </c>
      <c r="T14" s="223">
        <v>293311</v>
      </c>
      <c r="U14" s="223">
        <v>25648779</v>
      </c>
      <c r="V14" s="46">
        <f t="shared" si="4"/>
        <v>87.445677114053</v>
      </c>
      <c r="W14" s="46">
        <f>'床面積全国比'!W12</f>
        <v>77.0633221168553</v>
      </c>
      <c r="X14" s="45">
        <f>'床面積全国比'!Z12</f>
        <v>116.94462107208872</v>
      </c>
      <c r="Y14" s="47">
        <f>'床面積全国比'!AC12</f>
        <v>49.83773768893223</v>
      </c>
    </row>
    <row r="15" spans="2:25" ht="15.75" customHeight="1">
      <c r="B15" s="417" t="s">
        <v>42</v>
      </c>
      <c r="C15" s="418" t="s">
        <v>167</v>
      </c>
      <c r="D15" s="419" t="s">
        <v>23</v>
      </c>
      <c r="E15" s="219">
        <f t="shared" si="0"/>
        <v>135029458</v>
      </c>
      <c r="F15" s="45">
        <f>E15/'床面積全国比'!E13</f>
        <v>81.21525527302822</v>
      </c>
      <c r="G15" s="47">
        <f>'床面積全国比'!J13/'床面積全国比'!G13</f>
        <v>83.86131655443941</v>
      </c>
      <c r="H15" s="220">
        <v>504228</v>
      </c>
      <c r="I15" s="222">
        <v>67240910</v>
      </c>
      <c r="J15" s="45">
        <f t="shared" si="1"/>
        <v>133.35417707862317</v>
      </c>
      <c r="K15" s="46">
        <f>'床面積全国比'!N13</f>
        <v>129.9549311194234</v>
      </c>
      <c r="L15" s="223">
        <v>871186</v>
      </c>
      <c r="M15" s="223">
        <v>37702217</v>
      </c>
      <c r="N15" s="46">
        <f t="shared" si="2"/>
        <v>43.27688576262704</v>
      </c>
      <c r="O15" s="46">
        <f>'床面積全国比'!Q13</f>
        <v>42.9584140969163</v>
      </c>
      <c r="P15" s="223">
        <v>29193</v>
      </c>
      <c r="Q15" s="223">
        <v>2166945</v>
      </c>
      <c r="R15" s="46">
        <f t="shared" si="3"/>
        <v>74.2282396464906</v>
      </c>
      <c r="S15" s="46">
        <f>'床面積全国比'!T13</f>
        <v>56.19551282051282</v>
      </c>
      <c r="T15" s="223">
        <v>312005</v>
      </c>
      <c r="U15" s="223">
        <v>27919386</v>
      </c>
      <c r="V15" s="46">
        <f t="shared" si="4"/>
        <v>89.48377750356565</v>
      </c>
      <c r="W15" s="46">
        <f>'床面積全国比'!W13</f>
        <v>76.75713658322354</v>
      </c>
      <c r="X15" s="45">
        <f>'床面積全国比'!Z13</f>
        <v>121.20319071791153</v>
      </c>
      <c r="Y15" s="47">
        <f>'床面積全国比'!AC13</f>
        <v>45.39530888175095</v>
      </c>
    </row>
    <row r="16" spans="2:25" ht="15.75" customHeight="1">
      <c r="B16" s="417" t="s">
        <v>42</v>
      </c>
      <c r="C16" s="418">
        <v>2</v>
      </c>
      <c r="D16" s="419" t="s">
        <v>23</v>
      </c>
      <c r="E16" s="219">
        <f t="shared" si="0"/>
        <v>137489795</v>
      </c>
      <c r="F16" s="45">
        <f>E16/'床面積全国比'!E14</f>
        <v>80.53955254175334</v>
      </c>
      <c r="G16" s="47">
        <f>'床面積全国比'!J14/'床面積全国比'!G14</f>
        <v>80.86434828776214</v>
      </c>
      <c r="H16" s="220">
        <v>486527</v>
      </c>
      <c r="I16" s="222">
        <v>66326695</v>
      </c>
      <c r="J16" s="45">
        <f t="shared" si="1"/>
        <v>136.32685339148702</v>
      </c>
      <c r="K16" s="46">
        <f>'床面積全国比'!N14</f>
        <v>131.6990075132177</v>
      </c>
      <c r="L16" s="223">
        <v>806097</v>
      </c>
      <c r="M16" s="223">
        <v>36349689</v>
      </c>
      <c r="N16" s="46">
        <f t="shared" si="2"/>
        <v>45.09344284868943</v>
      </c>
      <c r="O16" s="46">
        <f>'床面積全国比'!Q14</f>
        <v>41.59719131302279</v>
      </c>
      <c r="P16" s="223">
        <v>34885</v>
      </c>
      <c r="Q16" s="223">
        <v>2547601</v>
      </c>
      <c r="R16" s="46">
        <f t="shared" si="3"/>
        <v>73.02855095313171</v>
      </c>
      <c r="S16" s="46">
        <f>'床面積全国比'!T14</f>
        <v>44.41935483870968</v>
      </c>
      <c r="T16" s="223">
        <v>379600</v>
      </c>
      <c r="U16" s="223">
        <v>32265810</v>
      </c>
      <c r="V16" s="46">
        <f t="shared" si="4"/>
        <v>84.9994994731296</v>
      </c>
      <c r="W16" s="46">
        <f>'床面積全国比'!W14</f>
        <v>79.59876766944545</v>
      </c>
      <c r="X16" s="45">
        <f>'床面積全国比'!Z14</f>
        <v>121.1853388658368</v>
      </c>
      <c r="Y16" s="47">
        <f>'床面積全国比'!AC14</f>
        <v>43.671089563664204</v>
      </c>
    </row>
    <row r="17" spans="2:25" ht="15.75" customHeight="1">
      <c r="B17" s="417" t="s">
        <v>42</v>
      </c>
      <c r="C17" s="418">
        <v>3</v>
      </c>
      <c r="D17" s="419" t="s">
        <v>23</v>
      </c>
      <c r="E17" s="219">
        <f t="shared" si="0"/>
        <v>117218794</v>
      </c>
      <c r="F17" s="45">
        <f>E17/'床面積全国比'!E15</f>
        <v>85.553295098407</v>
      </c>
      <c r="G17" s="47">
        <f>'床面積全国比'!J15/'床面積全国比'!G15</f>
        <v>86.60576388888889</v>
      </c>
      <c r="H17" s="220">
        <v>440058</v>
      </c>
      <c r="I17" s="222">
        <v>60392310</v>
      </c>
      <c r="J17" s="45">
        <f t="shared" si="1"/>
        <v>137.23715964713742</v>
      </c>
      <c r="K17" s="46">
        <f>'床面積全国比'!N15</f>
        <v>134.16473114082171</v>
      </c>
      <c r="L17" s="223">
        <v>583924</v>
      </c>
      <c r="M17" s="223">
        <v>27360876</v>
      </c>
      <c r="N17" s="46">
        <f t="shared" si="2"/>
        <v>46.856912885923514</v>
      </c>
      <c r="O17" s="46">
        <f>'床面積全国比'!Q15</f>
        <v>45.114433811802236</v>
      </c>
      <c r="P17" s="223">
        <v>41665</v>
      </c>
      <c r="Q17" s="223">
        <v>2824237</v>
      </c>
      <c r="R17" s="46">
        <f t="shared" si="3"/>
        <v>67.78439937597504</v>
      </c>
      <c r="S17" s="46">
        <f>'床面積全国比'!T15</f>
        <v>54.79162072767365</v>
      </c>
      <c r="T17" s="223">
        <v>304479</v>
      </c>
      <c r="U17" s="223">
        <v>26641371</v>
      </c>
      <c r="V17" s="46">
        <f t="shared" si="4"/>
        <v>87.49822155222527</v>
      </c>
      <c r="W17" s="46">
        <f>'床面積全国比'!W15</f>
        <v>81.05805095876018</v>
      </c>
      <c r="X17" s="45">
        <f>'床面積全国比'!Z15</f>
        <v>122.88763569716622</v>
      </c>
      <c r="Y17" s="47">
        <f>'床面積全国比'!AC15</f>
        <v>51.38647871903654</v>
      </c>
    </row>
    <row r="18" spans="2:25" ht="15.75" customHeight="1">
      <c r="B18" s="417" t="s">
        <v>42</v>
      </c>
      <c r="C18" s="418">
        <v>4</v>
      </c>
      <c r="D18" s="419" t="s">
        <v>23</v>
      </c>
      <c r="E18" s="219">
        <f t="shared" si="0"/>
        <v>120318352</v>
      </c>
      <c r="F18" s="45">
        <f>E18/'床面積全国比'!E16</f>
        <v>85.78298148425414</v>
      </c>
      <c r="G18" s="47">
        <f>'床面積全国比'!J16/'床面積全国比'!G16</f>
        <v>93.0948374275929</v>
      </c>
      <c r="H18" s="220">
        <v>477611</v>
      </c>
      <c r="I18" s="222">
        <v>65619763</v>
      </c>
      <c r="J18" s="45">
        <f t="shared" si="1"/>
        <v>137.3916492710595</v>
      </c>
      <c r="K18" s="46">
        <f>'床面積全国比'!N16</f>
        <v>136.53225342662705</v>
      </c>
      <c r="L18" s="223">
        <v>671989</v>
      </c>
      <c r="M18" s="223">
        <v>32582159</v>
      </c>
      <c r="N18" s="46">
        <f t="shared" si="2"/>
        <v>48.4861493268491</v>
      </c>
      <c r="O18" s="46">
        <f>'床面積全国比'!Q16</f>
        <v>47.10810210876804</v>
      </c>
      <c r="P18" s="223">
        <v>35863</v>
      </c>
      <c r="Q18" s="223">
        <v>2496425</v>
      </c>
      <c r="R18" s="46">
        <f t="shared" si="3"/>
        <v>69.61004377770962</v>
      </c>
      <c r="S18" s="46">
        <f>'床面積全国比'!T16</f>
        <v>61.08438061041293</v>
      </c>
      <c r="T18" s="223">
        <v>217127</v>
      </c>
      <c r="U18" s="223">
        <v>19620005</v>
      </c>
      <c r="V18" s="46">
        <f t="shared" si="4"/>
        <v>90.36188497975839</v>
      </c>
      <c r="W18" s="46">
        <f>'床面積全国比'!W16</f>
        <v>87.3396329772665</v>
      </c>
      <c r="X18" s="45">
        <f>'床面積全国比'!Z16</f>
        <v>126.99612922435611</v>
      </c>
      <c r="Y18" s="47">
        <f>'床面積全国比'!AC16</f>
        <v>48.519134775374376</v>
      </c>
    </row>
    <row r="19" spans="2:25" ht="15.75" customHeight="1">
      <c r="B19" s="417" t="s">
        <v>42</v>
      </c>
      <c r="C19" s="418">
        <v>5</v>
      </c>
      <c r="D19" s="419" t="s">
        <v>23</v>
      </c>
      <c r="E19" s="219">
        <f t="shared" si="0"/>
        <v>131682650</v>
      </c>
      <c r="F19" s="45">
        <f>E19/'床面積全国比'!E17</f>
        <v>88.63435966194696</v>
      </c>
      <c r="G19" s="47">
        <f>'床面積全国比'!J17/'床面積全国比'!G17</f>
        <v>99.57554050533993</v>
      </c>
      <c r="H19" s="220">
        <v>531034</v>
      </c>
      <c r="I19" s="222">
        <v>72948657</v>
      </c>
      <c r="J19" s="45">
        <f t="shared" si="1"/>
        <v>137.37097248010485</v>
      </c>
      <c r="K19" s="46">
        <f>'床面積全国比'!N17</f>
        <v>135.75208867565556</v>
      </c>
      <c r="L19" s="223">
        <v>663608</v>
      </c>
      <c r="M19" s="223">
        <v>33430733</v>
      </c>
      <c r="N19" s="46">
        <f t="shared" si="2"/>
        <v>50.37723023230582</v>
      </c>
      <c r="O19" s="46">
        <f>'床面積全国比'!Q17</f>
        <v>48.122230520288774</v>
      </c>
      <c r="P19" s="223">
        <v>31661</v>
      </c>
      <c r="Q19" s="223">
        <v>2208819</v>
      </c>
      <c r="R19" s="46">
        <f t="shared" si="3"/>
        <v>69.76466315024794</v>
      </c>
      <c r="S19" s="46">
        <f>'床面積全国比'!T17</f>
        <v>52.95150115473441</v>
      </c>
      <c r="T19" s="223">
        <v>259381</v>
      </c>
      <c r="U19" s="223">
        <v>23094441</v>
      </c>
      <c r="V19" s="46">
        <f t="shared" si="4"/>
        <v>89.03674902942004</v>
      </c>
      <c r="W19" s="46">
        <f>'床面積全国比'!W17</f>
        <v>98.05246166263116</v>
      </c>
      <c r="X19" s="45">
        <f>'床面積全国比'!Z17</f>
        <v>127.73455591995182</v>
      </c>
      <c r="Y19" s="47">
        <f>'床面積全国比'!AC17</f>
        <v>47.589398245397255</v>
      </c>
    </row>
    <row r="20" spans="2:25" ht="15.75" customHeight="1">
      <c r="B20" s="417" t="s">
        <v>42</v>
      </c>
      <c r="C20" s="418">
        <v>6</v>
      </c>
      <c r="D20" s="419" t="s">
        <v>23</v>
      </c>
      <c r="E20" s="219">
        <f t="shared" si="0"/>
        <v>145580905</v>
      </c>
      <c r="F20" s="45">
        <f>E20/'床面積全国比'!E18</f>
        <v>92.7118099515237</v>
      </c>
      <c r="G20" s="47">
        <f>'床面積全国比'!J18/'床面積全国比'!G18</f>
        <v>104.74823290333981</v>
      </c>
      <c r="H20" s="220">
        <v>573173</v>
      </c>
      <c r="I20" s="222">
        <v>79219709</v>
      </c>
      <c r="J20" s="45">
        <f t="shared" si="1"/>
        <v>138.21256235028517</v>
      </c>
      <c r="K20" s="46">
        <f>'床面積全国比'!N18</f>
        <v>138.13302244704394</v>
      </c>
      <c r="L20" s="223">
        <v>595812</v>
      </c>
      <c r="M20" s="223">
        <v>31207315</v>
      </c>
      <c r="N20" s="46">
        <f t="shared" si="2"/>
        <v>52.37778863131323</v>
      </c>
      <c r="O20" s="46">
        <f>'床面積全国比'!Q18</f>
        <v>50.40488466757123</v>
      </c>
      <c r="P20" s="223">
        <v>27631</v>
      </c>
      <c r="Q20" s="223">
        <v>2025050</v>
      </c>
      <c r="R20" s="46">
        <f t="shared" si="3"/>
        <v>73.28905938981579</v>
      </c>
      <c r="S20" s="46">
        <f>'床面積全国比'!T18</f>
        <v>67.490990990991</v>
      </c>
      <c r="T20" s="223">
        <v>373636</v>
      </c>
      <c r="U20" s="223">
        <v>33128831</v>
      </c>
      <c r="V20" s="46">
        <f t="shared" si="4"/>
        <v>88.66605733922856</v>
      </c>
      <c r="W20" s="46">
        <f>'床面積全国比'!W18</f>
        <v>102.29124423963134</v>
      </c>
      <c r="X20" s="45">
        <f>'床面積全国比'!Z18</f>
        <v>130.83862952791944</v>
      </c>
      <c r="Y20" s="47">
        <f>'床面積全国比'!AC18</f>
        <v>50.39975483519477</v>
      </c>
    </row>
    <row r="21" spans="2:25" ht="15.75" customHeight="1">
      <c r="B21" s="417" t="s">
        <v>42</v>
      </c>
      <c r="C21" s="418">
        <v>7</v>
      </c>
      <c r="D21" s="419" t="s">
        <v>23</v>
      </c>
      <c r="E21" s="219">
        <f t="shared" si="0"/>
        <v>136524222</v>
      </c>
      <c r="F21" s="45">
        <f>E21/'床面積全国比'!E19</f>
        <v>92.85277590744934</v>
      </c>
      <c r="G21" s="47">
        <f>'床面積全国比'!J19/'床面積全国比'!G19</f>
        <v>99.71124893263224</v>
      </c>
      <c r="H21" s="220">
        <v>537680</v>
      </c>
      <c r="I21" s="222">
        <v>73734577</v>
      </c>
      <c r="J21" s="45">
        <f t="shared" si="1"/>
        <v>137.13468419877995</v>
      </c>
      <c r="K21" s="46">
        <f>'床面積全国比'!N19</f>
        <v>137.0468546637744</v>
      </c>
      <c r="L21" s="223">
        <v>553946</v>
      </c>
      <c r="M21" s="223">
        <v>29161924</v>
      </c>
      <c r="N21" s="46">
        <f t="shared" si="2"/>
        <v>52.64398334855744</v>
      </c>
      <c r="O21" s="46">
        <f>'床面積全国比'!Q19</f>
        <v>48.1231704291739</v>
      </c>
      <c r="P21" s="223">
        <v>26053</v>
      </c>
      <c r="Q21" s="223">
        <v>1806196</v>
      </c>
      <c r="R21" s="46">
        <f t="shared" si="3"/>
        <v>69.32775496104095</v>
      </c>
      <c r="S21" s="46">
        <f>'床面積全国比'!T19</f>
        <v>44.39942528735632</v>
      </c>
      <c r="T21" s="223">
        <v>352651</v>
      </c>
      <c r="U21" s="223">
        <v>31821525</v>
      </c>
      <c r="V21" s="46">
        <f t="shared" si="4"/>
        <v>90.23517585374776</v>
      </c>
      <c r="W21" s="46">
        <f>'床面積全国比'!W19</f>
        <v>101.8091537132988</v>
      </c>
      <c r="X21" s="45">
        <f>'床面積全国比'!Z19</f>
        <v>129.6626274146411</v>
      </c>
      <c r="Y21" s="47">
        <f>'床面積全国比'!AC19</f>
        <v>48.60593529554853</v>
      </c>
    </row>
    <row r="22" spans="2:25" ht="15.75" customHeight="1">
      <c r="B22" s="417" t="s">
        <v>42</v>
      </c>
      <c r="C22" s="418">
        <v>8</v>
      </c>
      <c r="D22" s="419" t="s">
        <v>23</v>
      </c>
      <c r="E22" s="219">
        <f t="shared" si="0"/>
        <v>157898956</v>
      </c>
      <c r="F22" s="45">
        <f>E22/'床面積全国比'!E20</f>
        <v>96.08849449815185</v>
      </c>
      <c r="G22" s="47">
        <f>'床面積全国比'!J20/'床面積全国比'!G20</f>
        <v>103.74423311946227</v>
      </c>
      <c r="H22" s="220">
        <v>643546</v>
      </c>
      <c r="I22" s="222">
        <v>90628623</v>
      </c>
      <c r="J22" s="45">
        <f t="shared" si="1"/>
        <v>140.82695409496756</v>
      </c>
      <c r="K22" s="46">
        <f>'床面積全国比'!N20</f>
        <v>138.47087279416775</v>
      </c>
      <c r="L22" s="223">
        <v>622719</v>
      </c>
      <c r="M22" s="223">
        <v>32878867</v>
      </c>
      <c r="N22" s="46">
        <f t="shared" si="2"/>
        <v>52.79888199974627</v>
      </c>
      <c r="O22" s="46">
        <f>'床面積全国比'!Q20</f>
        <v>49.41179044077436</v>
      </c>
      <c r="P22" s="223">
        <v>26997</v>
      </c>
      <c r="Q22" s="223">
        <v>1899976</v>
      </c>
      <c r="R22" s="46">
        <f t="shared" si="3"/>
        <v>70.37730118161276</v>
      </c>
      <c r="S22" s="46">
        <f>'床面積全国比'!T20</f>
        <v>64.47328244274809</v>
      </c>
      <c r="T22" s="223">
        <v>350004</v>
      </c>
      <c r="U22" s="223">
        <v>32491490</v>
      </c>
      <c r="V22" s="46">
        <f t="shared" si="4"/>
        <v>92.8317676369413</v>
      </c>
      <c r="W22" s="46">
        <f>'床面積全国比'!W20</f>
        <v>102.4919124643197</v>
      </c>
      <c r="X22" s="45">
        <f>'床面積全国比'!Z20</f>
        <v>130.9266548429544</v>
      </c>
      <c r="Y22" s="47">
        <f>'床面積全国比'!AC20</f>
        <v>49.16392877656519</v>
      </c>
    </row>
    <row r="23" spans="2:25" ht="15.75" customHeight="1">
      <c r="B23" s="417" t="s">
        <v>42</v>
      </c>
      <c r="C23" s="418">
        <v>9</v>
      </c>
      <c r="D23" s="419" t="s">
        <v>23</v>
      </c>
      <c r="E23" s="219">
        <f t="shared" si="0"/>
        <v>129180746</v>
      </c>
      <c r="F23" s="45">
        <f>E23/'床面積全国比'!E21</f>
        <v>93.13586308429475</v>
      </c>
      <c r="G23" s="47">
        <f>'床面積全国比'!J21/'床面積全国比'!G21</f>
        <v>96.09564990656642</v>
      </c>
      <c r="H23" s="220">
        <v>478741</v>
      </c>
      <c r="I23" s="222">
        <v>66808356</v>
      </c>
      <c r="J23" s="45">
        <f t="shared" si="1"/>
        <v>139.550103291759</v>
      </c>
      <c r="K23" s="46">
        <f>'床面積全国比'!N21</f>
        <v>135.12188117034643</v>
      </c>
      <c r="L23" s="223">
        <v>531220</v>
      </c>
      <c r="M23" s="223">
        <v>27896182</v>
      </c>
      <c r="N23" s="46">
        <f t="shared" si="2"/>
        <v>52.51342569933361</v>
      </c>
      <c r="O23" s="46">
        <f>'床面積全国比'!Q21</f>
        <v>48.55857253685027</v>
      </c>
      <c r="P23" s="223">
        <v>23617</v>
      </c>
      <c r="Q23" s="223">
        <v>1698837</v>
      </c>
      <c r="R23" s="46">
        <f t="shared" si="3"/>
        <v>71.93280264216455</v>
      </c>
      <c r="S23" s="46">
        <f>'床面積全国比'!T21</f>
        <v>54.38388625592417</v>
      </c>
      <c r="T23" s="223">
        <v>353436</v>
      </c>
      <c r="U23" s="223">
        <v>32777371</v>
      </c>
      <c r="V23" s="46">
        <f t="shared" si="4"/>
        <v>92.73919747846853</v>
      </c>
      <c r="W23" s="46">
        <f>'床面積全国比'!W21</f>
        <v>97.19544592030361</v>
      </c>
      <c r="X23" s="45">
        <f>'床面積全国比'!Z21</f>
        <v>125.67871542760133</v>
      </c>
      <c r="Y23" s="47">
        <f>'床面積全国比'!AC21</f>
        <v>48.96743295019157</v>
      </c>
    </row>
    <row r="24" spans="2:25" ht="15.75" customHeight="1">
      <c r="B24" s="417" t="s">
        <v>42</v>
      </c>
      <c r="C24" s="418">
        <v>10</v>
      </c>
      <c r="D24" s="419" t="s">
        <v>23</v>
      </c>
      <c r="E24" s="219">
        <f>I24+M24+Q24+U24</f>
        <v>111762210</v>
      </c>
      <c r="F24" s="45">
        <f>E24/'床面積全国比'!E22</f>
        <v>93.26769284692</v>
      </c>
      <c r="G24" s="47">
        <f>'床面積全国比'!J22/'床面積全国比'!G22</f>
        <v>99.49806371663138</v>
      </c>
      <c r="H24" s="220">
        <v>430952</v>
      </c>
      <c r="I24" s="222">
        <v>59872798</v>
      </c>
      <c r="J24" s="45">
        <f aca="true" t="shared" si="5" ref="J24:J30">I24/H24</f>
        <v>138.93147728749375</v>
      </c>
      <c r="K24" s="46">
        <f>'床面積全国比'!N22</f>
        <v>134.6680619098608</v>
      </c>
      <c r="L24" s="223">
        <v>457003</v>
      </c>
      <c r="M24" s="223">
        <v>23509354</v>
      </c>
      <c r="N24" s="46">
        <f>M24/L24</f>
        <v>51.44245004956204</v>
      </c>
      <c r="O24" s="46">
        <f>'床面積全国比'!Q22</f>
        <v>49.98728256102909</v>
      </c>
      <c r="P24" s="223">
        <v>17313</v>
      </c>
      <c r="Q24" s="223">
        <v>1299350</v>
      </c>
      <c r="R24" s="46">
        <f aca="true" t="shared" si="6" ref="R24:R30">Q24/P24</f>
        <v>75.05054005660486</v>
      </c>
      <c r="S24" s="46">
        <f>'床面積全国比'!T22</f>
        <v>75.01149425287356</v>
      </c>
      <c r="T24" s="223">
        <v>293027</v>
      </c>
      <c r="U24" s="223">
        <v>27080708</v>
      </c>
      <c r="V24" s="46">
        <f aca="true" t="shared" si="7" ref="V24:V30">U24/T24</f>
        <v>92.41710832107621</v>
      </c>
      <c r="W24" s="46">
        <f>'床面積全国比'!W22</f>
        <v>91.36194779116465</v>
      </c>
      <c r="X24" s="45">
        <f>'床面積全国比'!Z22</f>
        <v>126.07288376500316</v>
      </c>
      <c r="Y24" s="47">
        <f>'床面積全国比'!AC22</f>
        <v>49.29016858123229</v>
      </c>
    </row>
    <row r="25" spans="2:25" ht="15.75" customHeight="1">
      <c r="B25" s="420" t="s">
        <v>109</v>
      </c>
      <c r="C25" s="421">
        <v>11</v>
      </c>
      <c r="D25" s="422" t="s">
        <v>23</v>
      </c>
      <c r="E25" s="219">
        <f>I25+M25+Q25+U25</f>
        <v>117934337</v>
      </c>
      <c r="F25" s="45">
        <f>E25/'床面積全国比'!E23</f>
        <v>97.09718417817868</v>
      </c>
      <c r="G25" s="47">
        <f>'床面積全国比'!J23/'床面積全国比'!G23</f>
        <v>104.48260847027112</v>
      </c>
      <c r="H25" s="220">
        <v>475002</v>
      </c>
      <c r="I25" s="222">
        <v>66148796</v>
      </c>
      <c r="J25" s="45">
        <f t="shared" si="5"/>
        <v>139.26003679984504</v>
      </c>
      <c r="K25" s="46">
        <f>'床面積全国比'!N23</f>
        <v>136.07724668814893</v>
      </c>
      <c r="L25" s="223">
        <v>424250</v>
      </c>
      <c r="M25" s="223">
        <v>22254582</v>
      </c>
      <c r="N25" s="46">
        <f>M25/L25</f>
        <v>52.45629228049499</v>
      </c>
      <c r="O25" s="46">
        <f>'床面積全国比'!Q23</f>
        <v>50.53992770292474</v>
      </c>
      <c r="P25" s="223">
        <v>12632</v>
      </c>
      <c r="Q25" s="223">
        <v>881452</v>
      </c>
      <c r="R25" s="46">
        <f t="shared" si="6"/>
        <v>69.77929069031032</v>
      </c>
      <c r="S25" s="46">
        <f>'床面積全国比'!T23</f>
        <v>50.97747747747748</v>
      </c>
      <c r="T25" s="223">
        <v>302717</v>
      </c>
      <c r="U25" s="223">
        <v>28649507</v>
      </c>
      <c r="V25" s="46">
        <f t="shared" si="7"/>
        <v>94.64122266010828</v>
      </c>
      <c r="W25" s="46">
        <f>'床面積全国比'!W23</f>
        <v>97.41358365543898</v>
      </c>
      <c r="X25" s="45">
        <f>'床面積全国比'!Z23</f>
        <v>126.60645114314839</v>
      </c>
      <c r="Y25" s="47">
        <f>'床面積全国比'!AC23</f>
        <v>49.80403095195249</v>
      </c>
    </row>
    <row r="26" spans="2:25" ht="15.75" customHeight="1">
      <c r="B26" s="420" t="s">
        <v>109</v>
      </c>
      <c r="C26" s="421">
        <v>12</v>
      </c>
      <c r="D26" s="422" t="s">
        <v>23</v>
      </c>
      <c r="E26" s="219">
        <f>I26+M26+Q26+U26</f>
        <v>119878589</v>
      </c>
      <c r="F26" s="45">
        <f>E26/'床面積全国比'!E24</f>
        <v>97.47470937347288</v>
      </c>
      <c r="G26" s="47">
        <f>'床面積全国比'!J24/'床面積全国比'!G24</f>
        <v>105.92795037935427</v>
      </c>
      <c r="H26" s="220">
        <v>451522</v>
      </c>
      <c r="I26" s="222">
        <v>63009063</v>
      </c>
      <c r="J26" s="45">
        <f t="shared" si="5"/>
        <v>139.5481571219121</v>
      </c>
      <c r="K26" s="46">
        <f>'床面積全国比'!N24</f>
        <v>134.68982259570495</v>
      </c>
      <c r="L26" s="223">
        <v>521332</v>
      </c>
      <c r="M26" s="223">
        <v>22526477</v>
      </c>
      <c r="N26" s="46">
        <f>M26/L26</f>
        <v>43.209465369476646</v>
      </c>
      <c r="O26" s="46">
        <f>'床面積全国比'!Q24</f>
        <v>52.297015198681564</v>
      </c>
      <c r="P26" s="223">
        <v>11698</v>
      </c>
      <c r="Q26" s="223">
        <v>823162</v>
      </c>
      <c r="R26" s="46">
        <f t="shared" si="6"/>
        <v>70.36775517182424</v>
      </c>
      <c r="S26" s="46">
        <f>'床面積全国比'!T24</f>
        <v>59.084210526315786</v>
      </c>
      <c r="T26" s="223">
        <v>345291</v>
      </c>
      <c r="U26" s="223">
        <v>33519887</v>
      </c>
      <c r="V26" s="46">
        <f t="shared" si="7"/>
        <v>97.07721023716228</v>
      </c>
      <c r="W26" s="46">
        <f>'床面積全国比'!W24</f>
        <v>102.23643867924528</v>
      </c>
      <c r="X26" s="45">
        <f>'床面積全国比'!Z24</f>
        <v>125.48687296663388</v>
      </c>
      <c r="Y26" s="47">
        <f>'床面積全国比'!AC24</f>
        <v>52.51673553719008</v>
      </c>
    </row>
    <row r="27" spans="2:25" ht="15.75" customHeight="1">
      <c r="B27" s="420" t="s">
        <v>109</v>
      </c>
      <c r="C27" s="421">
        <v>13</v>
      </c>
      <c r="D27" s="422" t="s">
        <v>23</v>
      </c>
      <c r="E27" s="219">
        <f>I27+M27+Q27+U27</f>
        <v>109836421</v>
      </c>
      <c r="F27" s="45">
        <f>E27/'床面積全国比'!E25</f>
        <v>93.56874596416262</v>
      </c>
      <c r="G27" s="47">
        <f>'床面積全国比'!J25/'床面積全国比'!G25</f>
        <v>96.89402334079925</v>
      </c>
      <c r="H27" s="220">
        <v>386814</v>
      </c>
      <c r="I27" s="222">
        <v>53090215</v>
      </c>
      <c r="J27" s="45">
        <f t="shared" si="5"/>
        <v>137.24998319605805</v>
      </c>
      <c r="K27" s="46">
        <f>'床面積全国比'!N25</f>
        <v>134.01421414423862</v>
      </c>
      <c r="L27" s="223">
        <v>438312</v>
      </c>
      <c r="M27" s="223">
        <v>22744895</v>
      </c>
      <c r="N27" s="46">
        <f>M27/L27</f>
        <v>51.892019839748855</v>
      </c>
      <c r="O27" s="46">
        <f>'床面積全国比'!Q25</f>
        <v>48.855030487804875</v>
      </c>
      <c r="P27" s="223">
        <v>9767</v>
      </c>
      <c r="Q27" s="223">
        <v>705486</v>
      </c>
      <c r="R27" s="46">
        <f t="shared" si="6"/>
        <v>72.23159619125627</v>
      </c>
      <c r="S27" s="46">
        <f>'床面積全国比'!T25</f>
        <v>53.525252525252526</v>
      </c>
      <c r="T27" s="223">
        <v>338965</v>
      </c>
      <c r="U27" s="223">
        <v>33295825</v>
      </c>
      <c r="V27" s="46">
        <f t="shared" si="7"/>
        <v>98.22791438644107</v>
      </c>
      <c r="W27" s="46">
        <f>'床面積全国比'!W25</f>
        <v>97.37354988399072</v>
      </c>
      <c r="X27" s="45">
        <f>'床面積全国比'!Z25</f>
        <v>121.78666431780147</v>
      </c>
      <c r="Y27" s="47">
        <f>'床面積全国比'!AC25</f>
        <v>46.545519330126496</v>
      </c>
    </row>
    <row r="28" spans="2:25" ht="15.75" customHeight="1">
      <c r="B28" s="420" t="s">
        <v>109</v>
      </c>
      <c r="C28" s="421">
        <v>14</v>
      </c>
      <c r="D28" s="422" t="s">
        <v>23</v>
      </c>
      <c r="E28" s="219">
        <v>104762739</v>
      </c>
      <c r="F28" s="200">
        <f>E28/'床面積全国比'!E26</f>
        <v>91.01762182280699</v>
      </c>
      <c r="G28" s="47">
        <f>'床面積全国比'!J26/'床面積全国比'!G26</f>
        <v>94.73364011235283</v>
      </c>
      <c r="H28" s="220">
        <v>367974</v>
      </c>
      <c r="I28" s="220">
        <v>50104298</v>
      </c>
      <c r="J28" s="201">
        <f t="shared" si="5"/>
        <v>136.16260387962194</v>
      </c>
      <c r="K28" s="202">
        <f>'床面積全国比'!N26</f>
        <v>133.6954737627456</v>
      </c>
      <c r="L28" s="225">
        <v>450092</v>
      </c>
      <c r="M28" s="225">
        <v>22677643</v>
      </c>
      <c r="N28" s="202">
        <f>M28/L28</f>
        <v>50.38446139900287</v>
      </c>
      <c r="O28" s="202">
        <f>'床面積全国比'!Q26</f>
        <v>48.31096365555723</v>
      </c>
      <c r="P28" s="225">
        <v>9008</v>
      </c>
      <c r="Q28" s="225">
        <v>632366</v>
      </c>
      <c r="R28" s="202">
        <f t="shared" si="6"/>
        <v>70.20048845470693</v>
      </c>
      <c r="S28" s="202">
        <f>'床面積全国比'!T26</f>
        <v>71.49732620320856</v>
      </c>
      <c r="T28" s="225">
        <v>323942</v>
      </c>
      <c r="U28" s="225">
        <v>31348432</v>
      </c>
      <c r="V28" s="202">
        <f t="shared" si="7"/>
        <v>96.77174308981238</v>
      </c>
      <c r="W28" s="47">
        <f>'床面積全国比'!W26</f>
        <v>94.11585691404164</v>
      </c>
      <c r="X28" s="200">
        <f>'床面積全国比'!Z26</f>
        <v>119.61448684698037</v>
      </c>
      <c r="Y28" s="203">
        <f>'床面積全国比'!AC26</f>
        <v>49.489641232945935</v>
      </c>
    </row>
    <row r="29" spans="2:25" ht="15.75" customHeight="1">
      <c r="B29" s="420" t="s">
        <v>109</v>
      </c>
      <c r="C29" s="421">
        <v>15</v>
      </c>
      <c r="D29" s="422" t="s">
        <v>23</v>
      </c>
      <c r="E29" s="219">
        <v>104037705</v>
      </c>
      <c r="F29" s="200">
        <f>E29/'床面積全国比'!E27</f>
        <v>89.68125987537098</v>
      </c>
      <c r="G29" s="47">
        <f>'床面積全国比'!J27/'床面積全国比'!G27</f>
        <v>95.26934047383433</v>
      </c>
      <c r="H29" s="220">
        <v>372652</v>
      </c>
      <c r="I29" s="220">
        <v>50307148</v>
      </c>
      <c r="J29" s="201">
        <f>I29/H29</f>
        <v>134.9976600152421</v>
      </c>
      <c r="K29" s="202">
        <f>'床面積全国比'!N27</f>
        <v>133.3860268172195</v>
      </c>
      <c r="L29" s="225">
        <v>451629</v>
      </c>
      <c r="M29" s="225">
        <v>22024421</v>
      </c>
      <c r="N29" s="202">
        <f>M29/L29</f>
        <v>48.766622603951475</v>
      </c>
      <c r="O29" s="202">
        <f>'床面積全国比'!Q27</f>
        <v>47.94151602612791</v>
      </c>
      <c r="P29" s="225">
        <v>9163</v>
      </c>
      <c r="Q29" s="225">
        <v>648726</v>
      </c>
      <c r="R29" s="202">
        <f>Q29/P29</f>
        <v>70.79842846229401</v>
      </c>
      <c r="S29" s="202">
        <f>'床面積全国比'!T27</f>
        <v>77.71830985915493</v>
      </c>
      <c r="T29" s="225">
        <v>326639</v>
      </c>
      <c r="U29" s="225">
        <v>31057410</v>
      </c>
      <c r="V29" s="202">
        <f>U29/T29</f>
        <v>95.08175692431094</v>
      </c>
      <c r="W29" s="47">
        <f>'床面積全国比'!W27</f>
        <v>90.60659223817119</v>
      </c>
      <c r="X29" s="200">
        <f>'床面積全国比'!Z27</f>
        <v>112.58052826542117</v>
      </c>
      <c r="Y29" s="203">
        <f>'床面積全国比'!AC27</f>
        <v>50.11699222852342</v>
      </c>
    </row>
    <row r="30" spans="2:25" ht="15.75" customHeight="1" thickBot="1">
      <c r="B30" s="445" t="s">
        <v>179</v>
      </c>
      <c r="C30" s="446">
        <v>16</v>
      </c>
      <c r="D30" s="447" t="s">
        <v>23</v>
      </c>
      <c r="E30" s="448">
        <v>105539655</v>
      </c>
      <c r="F30" s="449">
        <f>E30/'床面積全国比'!E28</f>
        <v>88.75971890140777</v>
      </c>
      <c r="G30" s="450">
        <f>'床面積全国比'!J28/'床面積全国比'!G28</f>
        <v>97.18927142615654</v>
      </c>
      <c r="H30" s="451">
        <v>369852</v>
      </c>
      <c r="I30" s="451">
        <v>50307148</v>
      </c>
      <c r="J30" s="452">
        <f t="shared" si="5"/>
        <v>136.01967273395846</v>
      </c>
      <c r="K30" s="453">
        <f>'床面積全国比'!N28</f>
        <v>131.8667644404332</v>
      </c>
      <c r="L30" s="454">
        <v>464976</v>
      </c>
      <c r="M30" s="454">
        <v>22289153</v>
      </c>
      <c r="N30" s="453">
        <f>M30/L30</f>
        <v>47.93613648876501</v>
      </c>
      <c r="O30" s="453">
        <f>'床面積全国比'!Q28</f>
        <v>47.032423208191126</v>
      </c>
      <c r="P30" s="454">
        <v>8720</v>
      </c>
      <c r="Q30" s="454">
        <v>580011</v>
      </c>
      <c r="R30" s="453">
        <f t="shared" si="6"/>
        <v>66.51502293577981</v>
      </c>
      <c r="S30" s="453">
        <f>'床面積全国比'!T28</f>
        <v>85.38461538461539</v>
      </c>
      <c r="T30" s="454">
        <v>345501</v>
      </c>
      <c r="U30" s="454">
        <v>32972387</v>
      </c>
      <c r="V30" s="453">
        <f t="shared" si="7"/>
        <v>95.4335501199707</v>
      </c>
      <c r="W30" s="450">
        <f>'床面積全国比'!W28</f>
        <v>104.65086206896552</v>
      </c>
      <c r="X30" s="449">
        <f>'床面積全国比'!Z28</f>
        <v>115.07112670440954</v>
      </c>
      <c r="Y30" s="455">
        <f>'床面積全国比'!AC28</f>
        <v>54.112754514022285</v>
      </c>
    </row>
    <row r="32" ht="14.25" customHeight="1" thickBot="1"/>
    <row r="33" spans="26:38" ht="14.25" customHeight="1">
      <c r="Z33" s="244"/>
      <c r="AA33" s="245" t="s">
        <v>47</v>
      </c>
      <c r="AB33" s="245" t="s">
        <v>48</v>
      </c>
      <c r="AC33" s="245" t="s">
        <v>50</v>
      </c>
      <c r="AD33" s="245" t="s">
        <v>52</v>
      </c>
      <c r="AE33" s="246" t="s">
        <v>54</v>
      </c>
      <c r="AF33" s="255"/>
      <c r="AG33" s="254"/>
      <c r="AH33" s="245" t="s">
        <v>169</v>
      </c>
      <c r="AI33" s="245" t="s">
        <v>49</v>
      </c>
      <c r="AJ33" s="245" t="s">
        <v>51</v>
      </c>
      <c r="AK33" s="245" t="s">
        <v>53</v>
      </c>
      <c r="AL33" s="246" t="s">
        <v>55</v>
      </c>
    </row>
    <row r="34" spans="26:38" ht="14.25" customHeight="1">
      <c r="Z34" s="247">
        <f aca="true" t="shared" si="8" ref="Z34:Z55">C7</f>
        <v>56</v>
      </c>
      <c r="AA34" s="248">
        <f aca="true" t="shared" si="9" ref="AA34:AA55">F7</f>
        <v>93.64701193627849</v>
      </c>
      <c r="AB34" s="248">
        <f aca="true" t="shared" si="10" ref="AB34:AB55">J7</f>
        <v>120.12413217156927</v>
      </c>
      <c r="AC34" s="248">
        <f aca="true" t="shared" si="11" ref="AC34:AC55">N7</f>
        <v>55.29316212871287</v>
      </c>
      <c r="AD34" s="248">
        <f aca="true" t="shared" si="12" ref="AD34:AD55">R7</f>
        <v>86.42645451763781</v>
      </c>
      <c r="AE34" s="249">
        <f aca="true" t="shared" si="13" ref="AE34:AE55">V7</f>
        <v>82.57299671924858</v>
      </c>
      <c r="AF34" s="256"/>
      <c r="AG34" s="257">
        <f aca="true" t="shared" si="14" ref="AG34:AG55">C7</f>
        <v>56</v>
      </c>
      <c r="AH34" s="248">
        <f>G7</f>
        <v>98.78944174757281</v>
      </c>
      <c r="AI34" s="248">
        <f aca="true" t="shared" si="15" ref="AI34:AI55">K7</f>
        <v>117.18467475192944</v>
      </c>
      <c r="AJ34" s="248">
        <f aca="true" t="shared" si="16" ref="AJ34:AJ55">O7</f>
        <v>53.643580181140116</v>
      </c>
      <c r="AK34" s="248">
        <f aca="true" t="shared" si="17" ref="AK34:AK55">S7</f>
        <v>86.71002132196162</v>
      </c>
      <c r="AL34" s="249">
        <f>W7</f>
        <v>80.52949745083758</v>
      </c>
    </row>
    <row r="35" spans="26:38" ht="14.25" customHeight="1">
      <c r="Z35" s="247">
        <f t="shared" si="8"/>
        <v>57</v>
      </c>
      <c r="AA35" s="248">
        <f t="shared" si="9"/>
        <v>93.91242412635704</v>
      </c>
      <c r="AB35" s="248">
        <f t="shared" si="10"/>
        <v>121.40582900534423</v>
      </c>
      <c r="AC35" s="248">
        <f t="shared" si="11"/>
        <v>52.48671413354975</v>
      </c>
      <c r="AD35" s="248">
        <f t="shared" si="12"/>
        <v>81.96070460704607</v>
      </c>
      <c r="AE35" s="249">
        <f t="shared" si="13"/>
        <v>81.74979095961832</v>
      </c>
      <c r="AF35" s="256"/>
      <c r="AG35" s="257">
        <f t="shared" si="14"/>
        <v>57</v>
      </c>
      <c r="AH35" s="248">
        <f aca="true" t="shared" si="18" ref="AH35:AH55">G8</f>
        <v>99.83546638994581</v>
      </c>
      <c r="AI35" s="248">
        <f t="shared" si="15"/>
        <v>117.9410861966067</v>
      </c>
      <c r="AJ35" s="248">
        <f t="shared" si="16"/>
        <v>53.35860706347246</v>
      </c>
      <c r="AK35" s="248">
        <f t="shared" si="17"/>
        <v>88.3044776119403</v>
      </c>
      <c r="AL35" s="249">
        <f aca="true" t="shared" si="19" ref="AL35:AL55">W8</f>
        <v>83.36090835360908</v>
      </c>
    </row>
    <row r="36" spans="26:38" ht="14.25" customHeight="1">
      <c r="Z36" s="247">
        <f t="shared" si="8"/>
        <v>58</v>
      </c>
      <c r="AA36" s="248">
        <f t="shared" si="9"/>
        <v>87.47598823712589</v>
      </c>
      <c r="AB36" s="248">
        <f t="shared" si="10"/>
        <v>124.01768466250238</v>
      </c>
      <c r="AC36" s="248">
        <f t="shared" si="11"/>
        <v>49.32866576255719</v>
      </c>
      <c r="AD36" s="248">
        <f t="shared" si="12"/>
        <v>83.67585626608593</v>
      </c>
      <c r="AE36" s="249">
        <f t="shared" si="13"/>
        <v>77.72668489096253</v>
      </c>
      <c r="AF36" s="256"/>
      <c r="AG36" s="257">
        <f t="shared" si="14"/>
        <v>58</v>
      </c>
      <c r="AH36" s="248">
        <f t="shared" si="18"/>
        <v>95.75639877143588</v>
      </c>
      <c r="AI36" s="248">
        <f t="shared" si="15"/>
        <v>120.51437315553612</v>
      </c>
      <c r="AJ36" s="248">
        <f t="shared" si="16"/>
        <v>53.38743109151047</v>
      </c>
      <c r="AK36" s="248">
        <f t="shared" si="17"/>
        <v>103.66844919786097</v>
      </c>
      <c r="AL36" s="249">
        <f t="shared" si="19"/>
        <v>75.3540125213432</v>
      </c>
    </row>
    <row r="37" spans="26:38" ht="14.25" customHeight="1">
      <c r="Z37" s="247">
        <f t="shared" si="8"/>
        <v>59</v>
      </c>
      <c r="AA37" s="248">
        <f t="shared" si="9"/>
        <v>84.41777774783075</v>
      </c>
      <c r="AB37" s="248">
        <f t="shared" si="10"/>
        <v>125.3345222919092</v>
      </c>
      <c r="AC37" s="248">
        <f t="shared" si="11"/>
        <v>46.58820007408875</v>
      </c>
      <c r="AD37" s="248">
        <f t="shared" si="12"/>
        <v>87.26912283877977</v>
      </c>
      <c r="AE37" s="249">
        <f t="shared" si="13"/>
        <v>76.95313007302998</v>
      </c>
      <c r="AF37" s="256"/>
      <c r="AG37" s="257">
        <f t="shared" si="14"/>
        <v>59</v>
      </c>
      <c r="AH37" s="248">
        <f t="shared" si="18"/>
        <v>90.56379956823088</v>
      </c>
      <c r="AI37" s="248">
        <f t="shared" si="15"/>
        <v>119.03726259289843</v>
      </c>
      <c r="AJ37" s="248">
        <f t="shared" si="16"/>
        <v>49.534746026799624</v>
      </c>
      <c r="AK37" s="248">
        <f t="shared" si="17"/>
        <v>73.4585152838428</v>
      </c>
      <c r="AL37" s="249">
        <f t="shared" si="19"/>
        <v>83.76874506708761</v>
      </c>
    </row>
    <row r="38" spans="26:38" ht="14.25" customHeight="1">
      <c r="Z38" s="247">
        <f t="shared" si="8"/>
        <v>60</v>
      </c>
      <c r="AA38" s="248">
        <f t="shared" si="9"/>
        <v>83.43519633160528</v>
      </c>
      <c r="AB38" s="248">
        <f t="shared" si="10"/>
        <v>126.94591959922272</v>
      </c>
      <c r="AC38" s="248">
        <f t="shared" si="11"/>
        <v>46.700346461951796</v>
      </c>
      <c r="AD38" s="248">
        <f t="shared" si="12"/>
        <v>88.25119369923702</v>
      </c>
      <c r="AE38" s="249">
        <f t="shared" si="13"/>
        <v>79.1662053942094</v>
      </c>
      <c r="AF38" s="256"/>
      <c r="AG38" s="257">
        <f t="shared" si="14"/>
        <v>60</v>
      </c>
      <c r="AH38" s="248">
        <f t="shared" si="18"/>
        <v>86.17043506215174</v>
      </c>
      <c r="AI38" s="248">
        <f t="shared" si="15"/>
        <v>121.77769420866015</v>
      </c>
      <c r="AJ38" s="248">
        <f t="shared" si="16"/>
        <v>45.338987309963564</v>
      </c>
      <c r="AK38" s="248">
        <f t="shared" si="17"/>
        <v>74.2991452991453</v>
      </c>
      <c r="AL38" s="249">
        <f t="shared" si="19"/>
        <v>83.04209621993127</v>
      </c>
    </row>
    <row r="39" spans="26:38" ht="14.25" customHeight="1">
      <c r="Z39" s="247">
        <f t="shared" si="8"/>
        <v>61</v>
      </c>
      <c r="AA39" s="248">
        <f t="shared" si="9"/>
        <v>81.34520071317132</v>
      </c>
      <c r="AB39" s="248">
        <f t="shared" si="10"/>
        <v>128.9446997170108</v>
      </c>
      <c r="AC39" s="248">
        <f t="shared" si="11"/>
        <v>46.05110034897799</v>
      </c>
      <c r="AD39" s="248">
        <f t="shared" si="12"/>
        <v>86.7868296310066</v>
      </c>
      <c r="AE39" s="249">
        <f t="shared" si="13"/>
        <v>81.21588880561423</v>
      </c>
      <c r="AF39" s="256"/>
      <c r="AG39" s="257">
        <f t="shared" si="14"/>
        <v>61</v>
      </c>
      <c r="AH39" s="248">
        <f t="shared" si="18"/>
        <v>87.92419062939875</v>
      </c>
      <c r="AI39" s="248">
        <f t="shared" si="15"/>
        <v>125.98885735309577</v>
      </c>
      <c r="AJ39" s="248">
        <f t="shared" si="16"/>
        <v>47.60585932866801</v>
      </c>
      <c r="AK39" s="248">
        <f t="shared" si="17"/>
        <v>73.87894736842105</v>
      </c>
      <c r="AL39" s="249">
        <f t="shared" si="19"/>
        <v>76.82252559726962</v>
      </c>
    </row>
    <row r="40" spans="26:38" ht="14.25" customHeight="1">
      <c r="Z40" s="247">
        <f t="shared" si="8"/>
        <v>62</v>
      </c>
      <c r="AA40" s="248">
        <f t="shared" si="9"/>
        <v>79.1531541539748</v>
      </c>
      <c r="AB40" s="248">
        <f t="shared" si="10"/>
        <v>130.86154899362273</v>
      </c>
      <c r="AC40" s="248">
        <f t="shared" si="11"/>
        <v>44.94590707629675</v>
      </c>
      <c r="AD40" s="248">
        <f t="shared" si="12"/>
        <v>84.01723445104255</v>
      </c>
      <c r="AE40" s="249">
        <f t="shared" si="13"/>
        <v>83.27121335488393</v>
      </c>
      <c r="AF40" s="256"/>
      <c r="AG40" s="257">
        <f t="shared" si="14"/>
        <v>62</v>
      </c>
      <c r="AH40" s="248">
        <f t="shared" si="18"/>
        <v>88.342865835108</v>
      </c>
      <c r="AI40" s="248">
        <f t="shared" si="15"/>
        <v>127.28722038870553</v>
      </c>
      <c r="AJ40" s="248">
        <f t="shared" si="16"/>
        <v>47.56375511795672</v>
      </c>
      <c r="AK40" s="248">
        <f t="shared" si="17"/>
        <v>69.13765182186235</v>
      </c>
      <c r="AL40" s="249">
        <f t="shared" si="19"/>
        <v>87.2468671679198</v>
      </c>
    </row>
    <row r="41" spans="26:38" ht="14.25" customHeight="1">
      <c r="Z41" s="247">
        <f t="shared" si="8"/>
        <v>63</v>
      </c>
      <c r="AA41" s="248">
        <f t="shared" si="9"/>
        <v>79.85732119070855</v>
      </c>
      <c r="AB41" s="248">
        <f t="shared" si="10"/>
        <v>131.06649431840523</v>
      </c>
      <c r="AC41" s="248">
        <f t="shared" si="11"/>
        <v>47.053811439851394</v>
      </c>
      <c r="AD41" s="248">
        <f t="shared" si="12"/>
        <v>75.41794401866045</v>
      </c>
      <c r="AE41" s="249">
        <f t="shared" si="13"/>
        <v>87.445677114053</v>
      </c>
      <c r="AF41" s="256"/>
      <c r="AG41" s="257">
        <f t="shared" si="14"/>
        <v>63</v>
      </c>
      <c r="AH41" s="248">
        <f t="shared" si="18"/>
        <v>88.00513036164844</v>
      </c>
      <c r="AI41" s="248">
        <f t="shared" si="15"/>
        <v>127.17141015013355</v>
      </c>
      <c r="AJ41" s="248">
        <f t="shared" si="16"/>
        <v>47.260291458355496</v>
      </c>
      <c r="AK41" s="248">
        <f t="shared" si="17"/>
        <v>62.640316205533594</v>
      </c>
      <c r="AL41" s="249">
        <f t="shared" si="19"/>
        <v>77.0633221168553</v>
      </c>
    </row>
    <row r="42" spans="26:38" ht="14.25" customHeight="1">
      <c r="Z42" s="250" t="str">
        <f t="shared" si="8"/>
        <v>元</v>
      </c>
      <c r="AA42" s="248">
        <f t="shared" si="9"/>
        <v>81.21525527302822</v>
      </c>
      <c r="AB42" s="248">
        <f t="shared" si="10"/>
        <v>133.35417707862317</v>
      </c>
      <c r="AC42" s="248">
        <f t="shared" si="11"/>
        <v>43.27688576262704</v>
      </c>
      <c r="AD42" s="248">
        <f t="shared" si="12"/>
        <v>74.2282396464906</v>
      </c>
      <c r="AE42" s="249">
        <f t="shared" si="13"/>
        <v>89.48377750356565</v>
      </c>
      <c r="AF42" s="256"/>
      <c r="AG42" s="257" t="str">
        <f t="shared" si="14"/>
        <v>元</v>
      </c>
      <c r="AH42" s="248">
        <f t="shared" si="18"/>
        <v>83.86131655443941</v>
      </c>
      <c r="AI42" s="248">
        <f t="shared" si="15"/>
        <v>129.9549311194234</v>
      </c>
      <c r="AJ42" s="248">
        <f t="shared" si="16"/>
        <v>42.9584140969163</v>
      </c>
      <c r="AK42" s="248">
        <f t="shared" si="17"/>
        <v>56.19551282051282</v>
      </c>
      <c r="AL42" s="249">
        <f t="shared" si="19"/>
        <v>76.75713658322354</v>
      </c>
    </row>
    <row r="43" spans="26:38" ht="14.25" customHeight="1">
      <c r="Z43" s="247">
        <f t="shared" si="8"/>
        <v>2</v>
      </c>
      <c r="AA43" s="248">
        <f t="shared" si="9"/>
        <v>80.53955254175334</v>
      </c>
      <c r="AB43" s="248">
        <f t="shared" si="10"/>
        <v>136.32685339148702</v>
      </c>
      <c r="AC43" s="248">
        <f t="shared" si="11"/>
        <v>45.09344284868943</v>
      </c>
      <c r="AD43" s="248">
        <f t="shared" si="12"/>
        <v>73.02855095313171</v>
      </c>
      <c r="AE43" s="249">
        <f t="shared" si="13"/>
        <v>84.9994994731296</v>
      </c>
      <c r="AF43" s="256"/>
      <c r="AG43" s="257">
        <f t="shared" si="14"/>
        <v>2</v>
      </c>
      <c r="AH43" s="248">
        <f t="shared" si="18"/>
        <v>80.86434828776214</v>
      </c>
      <c r="AI43" s="248">
        <f t="shared" si="15"/>
        <v>131.6990075132177</v>
      </c>
      <c r="AJ43" s="248">
        <f t="shared" si="16"/>
        <v>41.59719131302279</v>
      </c>
      <c r="AK43" s="248">
        <f t="shared" si="17"/>
        <v>44.41935483870968</v>
      </c>
      <c r="AL43" s="249">
        <f t="shared" si="19"/>
        <v>79.59876766944545</v>
      </c>
    </row>
    <row r="44" spans="26:38" ht="14.25" customHeight="1">
      <c r="Z44" s="247">
        <f t="shared" si="8"/>
        <v>3</v>
      </c>
      <c r="AA44" s="248">
        <f t="shared" si="9"/>
        <v>85.553295098407</v>
      </c>
      <c r="AB44" s="248">
        <f t="shared" si="10"/>
        <v>137.23715964713742</v>
      </c>
      <c r="AC44" s="248">
        <f t="shared" si="11"/>
        <v>46.856912885923514</v>
      </c>
      <c r="AD44" s="248">
        <f t="shared" si="12"/>
        <v>67.78439937597504</v>
      </c>
      <c r="AE44" s="249">
        <f t="shared" si="13"/>
        <v>87.49822155222527</v>
      </c>
      <c r="AF44" s="256"/>
      <c r="AG44" s="257">
        <f t="shared" si="14"/>
        <v>3</v>
      </c>
      <c r="AH44" s="248">
        <f t="shared" si="18"/>
        <v>86.60576388888889</v>
      </c>
      <c r="AI44" s="248">
        <f t="shared" si="15"/>
        <v>134.16473114082171</v>
      </c>
      <c r="AJ44" s="248">
        <f t="shared" si="16"/>
        <v>45.114433811802236</v>
      </c>
      <c r="AK44" s="248">
        <f t="shared" si="17"/>
        <v>54.79162072767365</v>
      </c>
      <c r="AL44" s="249">
        <f t="shared" si="19"/>
        <v>81.05805095876018</v>
      </c>
    </row>
    <row r="45" spans="26:38" ht="14.25" customHeight="1">
      <c r="Z45" s="247">
        <f t="shared" si="8"/>
        <v>4</v>
      </c>
      <c r="AA45" s="248">
        <f t="shared" si="9"/>
        <v>85.78298148425414</v>
      </c>
      <c r="AB45" s="248">
        <f t="shared" si="10"/>
        <v>137.3916492710595</v>
      </c>
      <c r="AC45" s="248">
        <f t="shared" si="11"/>
        <v>48.4861493268491</v>
      </c>
      <c r="AD45" s="248">
        <f t="shared" si="12"/>
        <v>69.61004377770962</v>
      </c>
      <c r="AE45" s="249">
        <f t="shared" si="13"/>
        <v>90.36188497975839</v>
      </c>
      <c r="AF45" s="256"/>
      <c r="AG45" s="257">
        <f t="shared" si="14"/>
        <v>4</v>
      </c>
      <c r="AH45" s="248">
        <f t="shared" si="18"/>
        <v>93.0948374275929</v>
      </c>
      <c r="AI45" s="248">
        <f t="shared" si="15"/>
        <v>136.53225342662705</v>
      </c>
      <c r="AJ45" s="248">
        <f t="shared" si="16"/>
        <v>47.10810210876804</v>
      </c>
      <c r="AK45" s="248">
        <f t="shared" si="17"/>
        <v>61.08438061041293</v>
      </c>
      <c r="AL45" s="249">
        <f t="shared" si="19"/>
        <v>87.3396329772665</v>
      </c>
    </row>
    <row r="46" spans="26:38" ht="14.25" customHeight="1">
      <c r="Z46" s="247">
        <f t="shared" si="8"/>
        <v>5</v>
      </c>
      <c r="AA46" s="248">
        <f t="shared" si="9"/>
        <v>88.63435966194696</v>
      </c>
      <c r="AB46" s="248">
        <f t="shared" si="10"/>
        <v>137.37097248010485</v>
      </c>
      <c r="AC46" s="248">
        <f t="shared" si="11"/>
        <v>50.37723023230582</v>
      </c>
      <c r="AD46" s="248">
        <f t="shared" si="12"/>
        <v>69.76466315024794</v>
      </c>
      <c r="AE46" s="249">
        <f t="shared" si="13"/>
        <v>89.03674902942004</v>
      </c>
      <c r="AF46" s="256"/>
      <c r="AG46" s="257">
        <f t="shared" si="14"/>
        <v>5</v>
      </c>
      <c r="AH46" s="248">
        <f t="shared" si="18"/>
        <v>99.57554050533993</v>
      </c>
      <c r="AI46" s="248">
        <f t="shared" si="15"/>
        <v>135.75208867565556</v>
      </c>
      <c r="AJ46" s="248">
        <f t="shared" si="16"/>
        <v>48.122230520288774</v>
      </c>
      <c r="AK46" s="248">
        <f t="shared" si="17"/>
        <v>52.95150115473441</v>
      </c>
      <c r="AL46" s="249">
        <f t="shared" si="19"/>
        <v>98.05246166263116</v>
      </c>
    </row>
    <row r="47" spans="26:38" ht="14.25" customHeight="1">
      <c r="Z47" s="247">
        <f t="shared" si="8"/>
        <v>6</v>
      </c>
      <c r="AA47" s="248">
        <f t="shared" si="9"/>
        <v>92.7118099515237</v>
      </c>
      <c r="AB47" s="248">
        <f t="shared" si="10"/>
        <v>138.21256235028517</v>
      </c>
      <c r="AC47" s="248">
        <f t="shared" si="11"/>
        <v>52.37778863131323</v>
      </c>
      <c r="AD47" s="248">
        <f t="shared" si="12"/>
        <v>73.28905938981579</v>
      </c>
      <c r="AE47" s="249">
        <f t="shared" si="13"/>
        <v>88.66605733922856</v>
      </c>
      <c r="AF47" s="256"/>
      <c r="AG47" s="257">
        <f t="shared" si="14"/>
        <v>6</v>
      </c>
      <c r="AH47" s="248">
        <f t="shared" si="18"/>
        <v>104.74823290333981</v>
      </c>
      <c r="AI47" s="248">
        <f t="shared" si="15"/>
        <v>138.13302244704394</v>
      </c>
      <c r="AJ47" s="248">
        <f t="shared" si="16"/>
        <v>50.40488466757123</v>
      </c>
      <c r="AK47" s="248">
        <f t="shared" si="17"/>
        <v>67.490990990991</v>
      </c>
      <c r="AL47" s="249">
        <f t="shared" si="19"/>
        <v>102.29124423963134</v>
      </c>
    </row>
    <row r="48" spans="26:38" ht="14.25" customHeight="1">
      <c r="Z48" s="247">
        <f t="shared" si="8"/>
        <v>7</v>
      </c>
      <c r="AA48" s="248">
        <f t="shared" si="9"/>
        <v>92.85277590744934</v>
      </c>
      <c r="AB48" s="248">
        <f t="shared" si="10"/>
        <v>137.13468419877995</v>
      </c>
      <c r="AC48" s="248">
        <f t="shared" si="11"/>
        <v>52.64398334855744</v>
      </c>
      <c r="AD48" s="248">
        <f t="shared" si="12"/>
        <v>69.32775496104095</v>
      </c>
      <c r="AE48" s="249">
        <f t="shared" si="13"/>
        <v>90.23517585374776</v>
      </c>
      <c r="AF48" s="256"/>
      <c r="AG48" s="257">
        <f t="shared" si="14"/>
        <v>7</v>
      </c>
      <c r="AH48" s="248">
        <f>G21</f>
        <v>99.71124893263224</v>
      </c>
      <c r="AI48" s="248">
        <f t="shared" si="15"/>
        <v>137.0468546637744</v>
      </c>
      <c r="AJ48" s="248">
        <f t="shared" si="16"/>
        <v>48.1231704291739</v>
      </c>
      <c r="AK48" s="248">
        <f t="shared" si="17"/>
        <v>44.39942528735632</v>
      </c>
      <c r="AL48" s="249">
        <f>W21</f>
        <v>101.8091537132988</v>
      </c>
    </row>
    <row r="49" spans="26:38" ht="14.25" customHeight="1">
      <c r="Z49" s="247">
        <f t="shared" si="8"/>
        <v>8</v>
      </c>
      <c r="AA49" s="248">
        <f t="shared" si="9"/>
        <v>96.08849449815185</v>
      </c>
      <c r="AB49" s="248">
        <f t="shared" si="10"/>
        <v>140.82695409496756</v>
      </c>
      <c r="AC49" s="248">
        <f t="shared" si="11"/>
        <v>52.79888199974627</v>
      </c>
      <c r="AD49" s="248">
        <f t="shared" si="12"/>
        <v>70.37730118161276</v>
      </c>
      <c r="AE49" s="249">
        <f t="shared" si="13"/>
        <v>92.8317676369413</v>
      </c>
      <c r="AF49" s="256"/>
      <c r="AG49" s="257">
        <f t="shared" si="14"/>
        <v>8</v>
      </c>
      <c r="AH49" s="248">
        <f t="shared" si="18"/>
        <v>103.74423311946227</v>
      </c>
      <c r="AI49" s="248">
        <f t="shared" si="15"/>
        <v>138.47087279416775</v>
      </c>
      <c r="AJ49" s="248">
        <f t="shared" si="16"/>
        <v>49.41179044077436</v>
      </c>
      <c r="AK49" s="248">
        <f t="shared" si="17"/>
        <v>64.47328244274809</v>
      </c>
      <c r="AL49" s="249">
        <f t="shared" si="19"/>
        <v>102.4919124643197</v>
      </c>
    </row>
    <row r="50" spans="26:38" ht="14.25" customHeight="1">
      <c r="Z50" s="247">
        <f t="shared" si="8"/>
        <v>9</v>
      </c>
      <c r="AA50" s="248">
        <f t="shared" si="9"/>
        <v>93.13586308429475</v>
      </c>
      <c r="AB50" s="248">
        <f t="shared" si="10"/>
        <v>139.550103291759</v>
      </c>
      <c r="AC50" s="248">
        <f t="shared" si="11"/>
        <v>52.51342569933361</v>
      </c>
      <c r="AD50" s="248">
        <f t="shared" si="12"/>
        <v>71.93280264216455</v>
      </c>
      <c r="AE50" s="249">
        <f t="shared" si="13"/>
        <v>92.73919747846853</v>
      </c>
      <c r="AF50" s="256"/>
      <c r="AG50" s="257">
        <f t="shared" si="14"/>
        <v>9</v>
      </c>
      <c r="AH50" s="248">
        <f t="shared" si="18"/>
        <v>96.09564990656642</v>
      </c>
      <c r="AI50" s="248">
        <f t="shared" si="15"/>
        <v>135.12188117034643</v>
      </c>
      <c r="AJ50" s="248">
        <f t="shared" si="16"/>
        <v>48.55857253685027</v>
      </c>
      <c r="AK50" s="248">
        <f t="shared" si="17"/>
        <v>54.38388625592417</v>
      </c>
      <c r="AL50" s="249">
        <f t="shared" si="19"/>
        <v>97.19544592030361</v>
      </c>
    </row>
    <row r="51" spans="26:38" ht="14.25" customHeight="1">
      <c r="Z51" s="247">
        <f t="shared" si="8"/>
        <v>10</v>
      </c>
      <c r="AA51" s="248">
        <f t="shared" si="9"/>
        <v>93.26769284692</v>
      </c>
      <c r="AB51" s="248">
        <f t="shared" si="10"/>
        <v>138.93147728749375</v>
      </c>
      <c r="AC51" s="248">
        <f t="shared" si="11"/>
        <v>51.44245004956204</v>
      </c>
      <c r="AD51" s="248">
        <f t="shared" si="12"/>
        <v>75.05054005660486</v>
      </c>
      <c r="AE51" s="249">
        <f t="shared" si="13"/>
        <v>92.41710832107621</v>
      </c>
      <c r="AF51" s="256"/>
      <c r="AG51" s="257">
        <f t="shared" si="14"/>
        <v>10</v>
      </c>
      <c r="AH51" s="248">
        <f t="shared" si="18"/>
        <v>99.49806371663138</v>
      </c>
      <c r="AI51" s="248">
        <f t="shared" si="15"/>
        <v>134.6680619098608</v>
      </c>
      <c r="AJ51" s="248">
        <f t="shared" si="16"/>
        <v>49.98728256102909</v>
      </c>
      <c r="AK51" s="248">
        <f t="shared" si="17"/>
        <v>75.01149425287356</v>
      </c>
      <c r="AL51" s="249">
        <f t="shared" si="19"/>
        <v>91.36194779116465</v>
      </c>
    </row>
    <row r="52" spans="26:38" ht="14.25" customHeight="1">
      <c r="Z52" s="247">
        <f t="shared" si="8"/>
        <v>11</v>
      </c>
      <c r="AA52" s="248">
        <f t="shared" si="9"/>
        <v>97.09718417817868</v>
      </c>
      <c r="AB52" s="248">
        <f t="shared" si="10"/>
        <v>139.26003679984504</v>
      </c>
      <c r="AC52" s="248">
        <f t="shared" si="11"/>
        <v>52.45629228049499</v>
      </c>
      <c r="AD52" s="248">
        <f t="shared" si="12"/>
        <v>69.77929069031032</v>
      </c>
      <c r="AE52" s="249">
        <f t="shared" si="13"/>
        <v>94.64122266010828</v>
      </c>
      <c r="AF52" s="256"/>
      <c r="AG52" s="257">
        <f t="shared" si="14"/>
        <v>11</v>
      </c>
      <c r="AH52" s="248">
        <f t="shared" si="18"/>
        <v>104.48260847027112</v>
      </c>
      <c r="AI52" s="248">
        <f t="shared" si="15"/>
        <v>136.07724668814893</v>
      </c>
      <c r="AJ52" s="248">
        <f t="shared" si="16"/>
        <v>50.53992770292474</v>
      </c>
      <c r="AK52" s="248">
        <f t="shared" si="17"/>
        <v>50.97747747747748</v>
      </c>
      <c r="AL52" s="249">
        <f t="shared" si="19"/>
        <v>97.41358365543898</v>
      </c>
    </row>
    <row r="53" spans="26:38" ht="14.25" customHeight="1">
      <c r="Z53" s="247">
        <f t="shared" si="8"/>
        <v>12</v>
      </c>
      <c r="AA53" s="248">
        <f t="shared" si="9"/>
        <v>97.47470937347288</v>
      </c>
      <c r="AB53" s="248">
        <f t="shared" si="10"/>
        <v>139.5481571219121</v>
      </c>
      <c r="AC53" s="248">
        <f t="shared" si="11"/>
        <v>43.209465369476646</v>
      </c>
      <c r="AD53" s="248">
        <f t="shared" si="12"/>
        <v>70.36775517182424</v>
      </c>
      <c r="AE53" s="249">
        <f t="shared" si="13"/>
        <v>97.07721023716228</v>
      </c>
      <c r="AF53" s="256"/>
      <c r="AG53" s="257">
        <f t="shared" si="14"/>
        <v>12</v>
      </c>
      <c r="AH53" s="248">
        <f t="shared" si="18"/>
        <v>105.92795037935427</v>
      </c>
      <c r="AI53" s="248">
        <f t="shared" si="15"/>
        <v>134.68982259570495</v>
      </c>
      <c r="AJ53" s="248">
        <f t="shared" si="16"/>
        <v>52.297015198681564</v>
      </c>
      <c r="AK53" s="248">
        <f t="shared" si="17"/>
        <v>59.084210526315786</v>
      </c>
      <c r="AL53" s="249">
        <f t="shared" si="19"/>
        <v>102.23643867924528</v>
      </c>
    </row>
    <row r="54" spans="26:38" ht="14.25" customHeight="1">
      <c r="Z54" s="247">
        <f t="shared" si="8"/>
        <v>13</v>
      </c>
      <c r="AA54" s="248">
        <f t="shared" si="9"/>
        <v>93.56874596416262</v>
      </c>
      <c r="AB54" s="248">
        <f t="shared" si="10"/>
        <v>137.24998319605805</v>
      </c>
      <c r="AC54" s="248">
        <f t="shared" si="11"/>
        <v>51.892019839748855</v>
      </c>
      <c r="AD54" s="248">
        <f t="shared" si="12"/>
        <v>72.23159619125627</v>
      </c>
      <c r="AE54" s="249">
        <f t="shared" si="13"/>
        <v>98.22791438644107</v>
      </c>
      <c r="AF54" s="256"/>
      <c r="AG54" s="257">
        <f t="shared" si="14"/>
        <v>13</v>
      </c>
      <c r="AH54" s="248">
        <f t="shared" si="18"/>
        <v>96.89402334079925</v>
      </c>
      <c r="AI54" s="248">
        <f t="shared" si="15"/>
        <v>134.01421414423862</v>
      </c>
      <c r="AJ54" s="248">
        <f t="shared" si="16"/>
        <v>48.855030487804875</v>
      </c>
      <c r="AK54" s="248">
        <f t="shared" si="17"/>
        <v>53.525252525252526</v>
      </c>
      <c r="AL54" s="249">
        <f t="shared" si="19"/>
        <v>97.37354988399072</v>
      </c>
    </row>
    <row r="55" spans="26:38" ht="14.25" customHeight="1">
      <c r="Z55" s="247">
        <f t="shared" si="8"/>
        <v>14</v>
      </c>
      <c r="AA55" s="248">
        <f t="shared" si="9"/>
        <v>91.01762182280699</v>
      </c>
      <c r="AB55" s="248">
        <f t="shared" si="10"/>
        <v>136.16260387962194</v>
      </c>
      <c r="AC55" s="248">
        <f t="shared" si="11"/>
        <v>50.38446139900287</v>
      </c>
      <c r="AD55" s="248">
        <f t="shared" si="12"/>
        <v>70.20048845470693</v>
      </c>
      <c r="AE55" s="249">
        <f t="shared" si="13"/>
        <v>96.77174308981238</v>
      </c>
      <c r="AF55" s="256"/>
      <c r="AG55" s="257">
        <f t="shared" si="14"/>
        <v>14</v>
      </c>
      <c r="AH55" s="248">
        <f t="shared" si="18"/>
        <v>94.73364011235283</v>
      </c>
      <c r="AI55" s="248">
        <f t="shared" si="15"/>
        <v>133.6954737627456</v>
      </c>
      <c r="AJ55" s="248">
        <f t="shared" si="16"/>
        <v>48.31096365555723</v>
      </c>
      <c r="AK55" s="248">
        <f t="shared" si="17"/>
        <v>71.49732620320856</v>
      </c>
      <c r="AL55" s="249">
        <f t="shared" si="19"/>
        <v>94.11585691404164</v>
      </c>
    </row>
    <row r="56" spans="26:38" ht="14.25" customHeight="1">
      <c r="Z56" s="247">
        <f>C29</f>
        <v>15</v>
      </c>
      <c r="AA56" s="248">
        <f>F29</f>
        <v>89.68125987537098</v>
      </c>
      <c r="AB56" s="248">
        <f>J29</f>
        <v>134.9976600152421</v>
      </c>
      <c r="AC56" s="248">
        <f>N29</f>
        <v>48.766622603951475</v>
      </c>
      <c r="AD56" s="248">
        <f>R29</f>
        <v>70.79842846229401</v>
      </c>
      <c r="AE56" s="249">
        <f>V29</f>
        <v>95.08175692431094</v>
      </c>
      <c r="AF56" s="256"/>
      <c r="AG56" s="257">
        <f>C29</f>
        <v>15</v>
      </c>
      <c r="AH56" s="248">
        <f>G29</f>
        <v>95.26934047383433</v>
      </c>
      <c r="AI56" s="248">
        <f>K29</f>
        <v>133.3860268172195</v>
      </c>
      <c r="AJ56" s="248">
        <f>O29</f>
        <v>47.94151602612791</v>
      </c>
      <c r="AK56" s="248">
        <f>S29</f>
        <v>77.71830985915493</v>
      </c>
      <c r="AL56" s="249">
        <f>W29</f>
        <v>90.60659223817119</v>
      </c>
    </row>
    <row r="57" spans="26:38" ht="14.25" customHeight="1" thickBot="1">
      <c r="Z57" s="251">
        <f>C30</f>
        <v>16</v>
      </c>
      <c r="AA57" s="252">
        <f>F30</f>
        <v>88.75971890140777</v>
      </c>
      <c r="AB57" s="252">
        <f>J30</f>
        <v>136.01967273395846</v>
      </c>
      <c r="AC57" s="252">
        <f>N30</f>
        <v>47.93613648876501</v>
      </c>
      <c r="AD57" s="252">
        <f>R30</f>
        <v>66.51502293577981</v>
      </c>
      <c r="AE57" s="253">
        <f>V30</f>
        <v>95.4335501199707</v>
      </c>
      <c r="AG57" s="258">
        <f>C30</f>
        <v>16</v>
      </c>
      <c r="AH57" s="252">
        <f>G30</f>
        <v>97.18927142615654</v>
      </c>
      <c r="AI57" s="252">
        <f>K30</f>
        <v>131.8667644404332</v>
      </c>
      <c r="AJ57" s="252">
        <f>O30</f>
        <v>47.032423208191126</v>
      </c>
      <c r="AK57" s="252">
        <f>S30</f>
        <v>85.38461538461539</v>
      </c>
      <c r="AL57" s="253">
        <f>W30</f>
        <v>104.65086206896552</v>
      </c>
    </row>
  </sheetData>
  <mergeCells count="10">
    <mergeCell ref="X1:Y1"/>
    <mergeCell ref="J3:W3"/>
    <mergeCell ref="B5:D5"/>
    <mergeCell ref="X4:X6"/>
    <mergeCell ref="F3:G3"/>
    <mergeCell ref="X3:Y3"/>
    <mergeCell ref="J4:K4"/>
    <mergeCell ref="N4:O4"/>
    <mergeCell ref="R4:S4"/>
    <mergeCell ref="V4:W4"/>
  </mergeCells>
  <printOptions/>
  <pageMargins left="0.6299212598425197" right="0.4724409448818898" top="0.984251968503937" bottom="0.5511811023622047" header="0.5118110236220472" footer="0.5118110236220472"/>
  <pageSetup horizontalDpi="600" verticalDpi="600" orientation="landscape" paperSize="9" scale="1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7:D14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13" max="13" width="12.375" style="0" customWidth="1"/>
    <col min="14" max="14" width="6.75390625" style="0" customWidth="1"/>
  </cols>
  <sheetData>
    <row r="25" ht="62.25" customHeight="1"/>
    <row r="26" ht="35.25" customHeight="1"/>
    <row r="27" ht="23.25" customHeight="1">
      <c r="D27" s="438" t="s">
        <v>181</v>
      </c>
    </row>
    <row r="144" ht="32.25" customHeight="1">
      <c r="D144" s="438" t="s">
        <v>193</v>
      </c>
    </row>
    <row r="145" ht="7.5" customHeight="1"/>
    <row r="146" ht="4.5" customHeight="1"/>
  </sheetData>
  <printOptions/>
  <pageMargins left="0.75" right="0.65" top="1" bottom="1.07" header="0.512" footer="0.512"/>
  <pageSetup horizontalDpi="600" verticalDpi="600" orientation="landscape" paperSize="9" scale="109" r:id="rId2"/>
  <rowBreaks count="5" manualBreakCount="5">
    <brk id="25" max="255" man="1"/>
    <brk id="52" max="255" man="1"/>
    <brk id="82" max="255" man="1"/>
    <brk id="110" max="13" man="1"/>
    <brk id="14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C:\ＤＡＴＡ　ＦＩＬＥ\新設着工\着工戸数年集計.jsd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群馬県庁</cp:lastModifiedBy>
  <cp:lastPrinted>2005-02-07T08:25:12Z</cp:lastPrinted>
  <dcterms:created xsi:type="dcterms:W3CDTF">1999-04-01T01:43:36Z</dcterms:created>
  <dcterms:modified xsi:type="dcterms:W3CDTF">2005-02-08T07:06:44Z</dcterms:modified>
  <cp:category/>
  <cp:version/>
  <cp:contentType/>
  <cp:contentStatus/>
  <cp:revision>40</cp:revision>
</cp:coreProperties>
</file>