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475" windowHeight="5880" tabRatio="877" activeTab="0"/>
  </bookViews>
  <sheets>
    <sheet name="２（１）" sheetId="1" r:id="rId1"/>
    <sheet name="２（２）" sheetId="2" r:id="rId2"/>
    <sheet name="２（３）" sheetId="3" r:id="rId3"/>
    <sheet name="２（４）" sheetId="4" r:id="rId4"/>
    <sheet name="２（５）" sheetId="5" r:id="rId5"/>
    <sheet name="２（６）" sheetId="6" r:id="rId6"/>
    <sheet name="２（７）" sheetId="7" r:id="rId7"/>
    <sheet name="２（８）" sheetId="8" r:id="rId8"/>
    <sheet name="２（９）" sheetId="9" r:id="rId9"/>
    <sheet name="２（１０）" sheetId="10" r:id="rId10"/>
    <sheet name="２（１１）" sheetId="11" r:id="rId11"/>
    <sheet name="２（１２）" sheetId="12" r:id="rId12"/>
    <sheet name="２（１３）" sheetId="13" r:id="rId13"/>
    <sheet name="２（１４）" sheetId="14" r:id="rId14"/>
  </sheets>
  <definedNames/>
  <calcPr fullCalcOnLoad="1"/>
</workbook>
</file>

<file path=xl/sharedStrings.xml><?xml version="1.0" encoding="utf-8"?>
<sst xmlns="http://schemas.openxmlformats.org/spreadsheetml/2006/main" count="508" uniqueCount="101">
  <si>
    <t>計</t>
  </si>
  <si>
    <t>-</t>
  </si>
  <si>
    <t>ア　男女計</t>
  </si>
  <si>
    <t>14歳以下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</si>
  <si>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</si>
  <si>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</si>
  <si>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</si>
  <si>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</si>
  <si>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</si>
  <si>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</si>
  <si>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</si>
  <si>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</si>
  <si>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</si>
  <si>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</si>
  <si>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</si>
  <si>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</si>
  <si>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75歳以上</t>
  </si>
  <si>
    <t>イ　男</t>
  </si>
  <si>
    <t>ウ　女</t>
  </si>
  <si>
    <t>15～19歳</t>
  </si>
  <si>
    <t>農業経営者の平均年齢（歳）　</t>
  </si>
  <si>
    <t>農業経営者の平均年齢（歳）</t>
  </si>
  <si>
    <t>50歳以上</t>
  </si>
  <si>
    <t>同居農業後継者の平均年齢（歳）　</t>
  </si>
  <si>
    <t>30歳未満</t>
  </si>
  <si>
    <t>他出農業後継者の平均年齢（歳）</t>
  </si>
  <si>
    <t>世帯主の平均年齢（歳）</t>
  </si>
  <si>
    <t>１人</t>
  </si>
  <si>
    <t>１１人以上</t>
  </si>
  <si>
    <t>平均世帯員数（人）　</t>
  </si>
  <si>
    <t>自営農業だけに従事した人</t>
  </si>
  <si>
    <t>自営農業とその他の仕事に従事した人</t>
  </si>
  <si>
    <t>家事・育児が主の人</t>
  </si>
  <si>
    <t>自営農業が主の人</t>
  </si>
  <si>
    <t>その他の仕事が主の人</t>
  </si>
  <si>
    <t>農作業で機械を操作した人</t>
  </si>
  <si>
    <t>仕事に従事しなかった人</t>
  </si>
  <si>
    <t>その他の人</t>
  </si>
  <si>
    <t>29日以下</t>
  </si>
  <si>
    <t>30～59</t>
  </si>
  <si>
    <t>60～99</t>
  </si>
  <si>
    <t>100～149</t>
  </si>
  <si>
    <t>200～249</t>
  </si>
  <si>
    <t>250日以上</t>
  </si>
  <si>
    <t>ア　農業従事者</t>
  </si>
  <si>
    <t>イ　農業就業人口</t>
  </si>
  <si>
    <t>エ　自営農業従事日数が１５０日以上の人（農業専従者）</t>
  </si>
  <si>
    <t>男女計の平均年齢</t>
  </si>
  <si>
    <t>男の平均年齢</t>
  </si>
  <si>
    <t>女の平均年齢</t>
  </si>
  <si>
    <t>男</t>
  </si>
  <si>
    <t>主に恒常的勤務</t>
  </si>
  <si>
    <t>主に出稼ぎ</t>
  </si>
  <si>
    <t>主に日雇・臨時雇</t>
  </si>
  <si>
    <t>　仕事が
　主の人</t>
  </si>
  <si>
    <t>仕事が
主の人</t>
  </si>
  <si>
    <t>その他の仕事が主の人</t>
  </si>
  <si>
    <t>男　女　計</t>
  </si>
  <si>
    <t>女</t>
  </si>
  <si>
    <t>兼　　業
従事者数
（実人数）　</t>
  </si>
  <si>
    <t>主に日雇・臨時雇</t>
  </si>
  <si>
    <t>自営
兼業従事
者数</t>
  </si>
  <si>
    <t>兼　　業
従事者数（実人数）　</t>
  </si>
  <si>
    <t>雇　わ　れ　兼　業</t>
  </si>
  <si>
    <t>　　単位：人</t>
  </si>
  <si>
    <t>（２）年齢別の農業経営者数</t>
  </si>
  <si>
    <t>（３）年齢別の同居農業後継者数</t>
  </si>
  <si>
    <t>（13）兼業種類別兼業従事者数</t>
  </si>
  <si>
    <t>（14）自営農業以外の仕事に従事した世帯員数（従事日数別）</t>
  </si>
  <si>
    <t>45～49</t>
  </si>
  <si>
    <t>その他の仕事だけに従事した人</t>
  </si>
  <si>
    <t>150～199</t>
  </si>
  <si>
    <t>（１）年齢別世帯員数（農家人口）</t>
  </si>
  <si>
    <t>　　単位：戸</t>
  </si>
  <si>
    <t>　　単位：歳</t>
  </si>
  <si>
    <t>２　農家人口，就業構造</t>
  </si>
  <si>
    <t>ア　計　（ウ）女の農業経営者</t>
  </si>
  <si>
    <t>ア　計　（イ）男の農業経営者</t>
  </si>
  <si>
    <t>ア　計　（イ）男</t>
  </si>
  <si>
    <t>ア　計　（ウ）女</t>
  </si>
  <si>
    <t>（４）年齢別の他出農業後継者数</t>
  </si>
  <si>
    <t>（５）年齢別の世帯主数</t>
  </si>
  <si>
    <t>（６）世帯員数別農家数</t>
  </si>
  <si>
    <t>（７）就業状態別世帯員数</t>
  </si>
  <si>
    <t>（８）農業従事者（自営農業に従事した世帯員数）（年齢別）　</t>
  </si>
  <si>
    <t>（９）農業就業人口（自営農業に主として従事した世帯員数）（年齢別）　</t>
  </si>
  <si>
    <t>（10）基幹的農業従事者（自営農業に主として従事した世帯員のうち仕事が主の世帯員数）（年齢別）　</t>
  </si>
  <si>
    <t>（11）農業従事者等の平均年齢</t>
  </si>
  <si>
    <t>ア　男女計　（イ）農業経営者が65歳以上</t>
  </si>
  <si>
    <t>ア　男女計　（ア）計</t>
  </si>
  <si>
    <t>（12）自営農業従事日数別農業経営者数</t>
  </si>
  <si>
    <t>単位：人</t>
  </si>
  <si>
    <t>［販　売　農　家］</t>
  </si>
  <si>
    <t>地域類型別</t>
  </si>
  <si>
    <t>都市的地域</t>
  </si>
  <si>
    <t>平地農業地域</t>
  </si>
  <si>
    <t>中間農業地域</t>
  </si>
  <si>
    <t>山間農業地域</t>
  </si>
  <si>
    <t>ウ　基幹的農業従事者</t>
  </si>
  <si>
    <t>ア　計　（イ）男の世帯主</t>
  </si>
  <si>
    <t>ア　計　（ウ）女の世帯主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</si>
</sst>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</numFmts>
  <fonts count="7">
    <font>
      <sz val="11"/>
      <name val="ＭＳ Ｐゴシック"/>
      <family val="0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1"/>
      <name val="ＭＳ 明朝"/>
      <family val="1"/>
    </font>
    <font>
      <b/>
      <sz val="10"/>
      <name val="ＭＳ 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/>
    </xf>
    <xf numFmtId="3" fontId="1" fillId="0" borderId="3" xfId="0" applyNumberFormat="1" applyFont="1" applyBorder="1" applyAlignment="1">
      <alignment/>
    </xf>
    <xf numFmtId="0" fontId="1" fillId="0" borderId="3" xfId="0" applyFont="1" applyBorder="1" applyAlignment="1">
      <alignment/>
    </xf>
    <xf numFmtId="3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3" fontId="1" fillId="0" borderId="2" xfId="0" applyNumberFormat="1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3" fontId="1" fillId="0" borderId="3" xfId="0" applyNumberFormat="1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176" fontId="1" fillId="0" borderId="1" xfId="0" applyNumberFormat="1" applyFont="1" applyBorder="1" applyAlignment="1">
      <alignment horizontal="right"/>
    </xf>
    <xf numFmtId="176" fontId="1" fillId="0" borderId="2" xfId="0" applyNumberFormat="1" applyFont="1" applyBorder="1" applyAlignment="1">
      <alignment horizontal="right"/>
    </xf>
    <xf numFmtId="176" fontId="1" fillId="0" borderId="3" xfId="0" applyNumberFormat="1" applyFont="1" applyBorder="1" applyAlignment="1">
      <alignment horizontal="right"/>
    </xf>
    <xf numFmtId="0" fontId="1" fillId="0" borderId="5" xfId="0" applyFont="1" applyBorder="1" applyAlignment="1">
      <alignment horizontal="left"/>
    </xf>
    <xf numFmtId="176" fontId="1" fillId="0" borderId="6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1" fillId="0" borderId="5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/>
    </xf>
    <xf numFmtId="0" fontId="6" fillId="0" borderId="0" xfId="0" applyFont="1" applyAlignment="1">
      <alignment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5"/>
  <sheetViews>
    <sheetView tabSelected="1" workbookViewId="0" topLeftCell="A1">
      <pane xSplit="4" ySplit="9" topLeftCell="E10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A1" sqref="A1"/>
    </sheetView>
  </sheetViews>
  <sheetFormatPr defaultColWidth="9.00390625" defaultRowHeight="13.5"/>
  <cols>
    <col min="1" max="1" width="2.625" style="1" customWidth="1"/>
    <col min="2" max="3" width="2.125" style="1" customWidth="1"/>
    <col min="4" max="4" width="13.625" style="1" customWidth="1"/>
    <col min="5" max="16384" width="9.625" style="1" customWidth="1"/>
  </cols>
  <sheetData>
    <row r="1" s="17" customFormat="1" ht="14.25" customHeight="1">
      <c r="E1" s="17" t="s">
        <v>75</v>
      </c>
    </row>
    <row r="2" spans="5:9" s="18" customFormat="1" ht="14.25" customHeight="1">
      <c r="E2" s="18" t="s">
        <v>72</v>
      </c>
      <c r="I2" s="27" t="s">
        <v>64</v>
      </c>
    </row>
    <row r="3" spans="2:34" s="18" customFormat="1" ht="14.25" customHeight="1">
      <c r="B3" s="40" t="s">
        <v>92</v>
      </c>
      <c r="E3" s="18" t="s">
        <v>17</v>
      </c>
      <c r="T3" s="18" t="s">
        <v>18</v>
      </c>
      <c r="AH3" s="19"/>
    </row>
    <row r="4" spans="1:34" ht="12" customHeight="1">
      <c r="A4" s="2"/>
      <c r="B4" s="41" t="s">
        <v>93</v>
      </c>
      <c r="C4" s="42"/>
      <c r="D4" s="43"/>
      <c r="E4" s="47" t="s">
        <v>0</v>
      </c>
      <c r="F4" s="47" t="s">
        <v>3</v>
      </c>
      <c r="G4" s="47" t="s">
        <v>4</v>
      </c>
      <c r="H4" s="50" t="s">
        <v>5</v>
      </c>
      <c r="I4" s="47" t="s">
        <v>6</v>
      </c>
      <c r="J4" s="47" t="s">
        <v>7</v>
      </c>
      <c r="K4" s="47" t="s">
        <v>8</v>
      </c>
      <c r="L4" s="47" t="s">
        <v>9</v>
      </c>
      <c r="M4" s="47" t="s">
        <v>10</v>
      </c>
      <c r="N4" s="47" t="s">
        <v>11</v>
      </c>
      <c r="O4" s="47" t="s">
        <v>12</v>
      </c>
      <c r="P4" s="47" t="s">
        <v>13</v>
      </c>
      <c r="Q4" s="47" t="s">
        <v>14</v>
      </c>
      <c r="R4" s="47" t="s">
        <v>15</v>
      </c>
      <c r="S4" s="47" t="s">
        <v>16</v>
      </c>
      <c r="T4" s="47" t="s">
        <v>0</v>
      </c>
      <c r="U4" s="47" t="s">
        <v>3</v>
      </c>
      <c r="V4" s="47" t="s">
        <v>4</v>
      </c>
      <c r="W4" s="47" t="s">
        <v>5</v>
      </c>
      <c r="X4" s="47" t="s">
        <v>6</v>
      </c>
      <c r="Y4" s="47" t="s">
        <v>7</v>
      </c>
      <c r="Z4" s="47" t="s">
        <v>8</v>
      </c>
      <c r="AA4" s="47" t="s">
        <v>9</v>
      </c>
      <c r="AB4" s="47" t="s">
        <v>10</v>
      </c>
      <c r="AC4" s="47" t="s">
        <v>11</v>
      </c>
      <c r="AD4" s="47" t="s">
        <v>12</v>
      </c>
      <c r="AE4" s="47" t="s">
        <v>13</v>
      </c>
      <c r="AF4" s="47" t="s">
        <v>14</v>
      </c>
      <c r="AG4" s="47" t="s">
        <v>15</v>
      </c>
      <c r="AH4" s="47" t="s">
        <v>16</v>
      </c>
    </row>
    <row r="5" spans="1:34" ht="12" customHeight="1">
      <c r="A5" s="2"/>
      <c r="B5" s="44"/>
      <c r="C5" s="45"/>
      <c r="D5" s="46"/>
      <c r="E5" s="48"/>
      <c r="F5" s="48"/>
      <c r="G5" s="48"/>
      <c r="H5" s="51"/>
      <c r="I5" s="53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</row>
    <row r="6" spans="1:34" ht="12" customHeight="1">
      <c r="A6" s="2"/>
      <c r="B6" s="44"/>
      <c r="C6" s="45"/>
      <c r="D6" s="46"/>
      <c r="E6" s="48"/>
      <c r="F6" s="48"/>
      <c r="G6" s="48"/>
      <c r="H6" s="51"/>
      <c r="I6" s="53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</row>
    <row r="7" spans="1:34" ht="12" customHeight="1">
      <c r="A7" s="2"/>
      <c r="B7" s="44"/>
      <c r="C7" s="45"/>
      <c r="D7" s="46"/>
      <c r="E7" s="48"/>
      <c r="F7" s="48"/>
      <c r="G7" s="48"/>
      <c r="H7" s="51"/>
      <c r="I7" s="53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</row>
    <row r="8" spans="1:34" ht="12" customHeight="1">
      <c r="A8" s="2"/>
      <c r="B8" s="44"/>
      <c r="C8" s="45"/>
      <c r="D8" s="46"/>
      <c r="E8" s="48"/>
      <c r="F8" s="48"/>
      <c r="G8" s="48"/>
      <c r="H8" s="51"/>
      <c r="I8" s="53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</row>
    <row r="9" spans="1:34" ht="12" customHeight="1">
      <c r="A9" s="2"/>
      <c r="B9" s="44"/>
      <c r="C9" s="45"/>
      <c r="D9" s="46"/>
      <c r="E9" s="49"/>
      <c r="F9" s="49"/>
      <c r="G9" s="49"/>
      <c r="H9" s="52"/>
      <c r="I9" s="54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</row>
    <row r="10" spans="1:34" ht="12" customHeight="1">
      <c r="A10" s="2"/>
      <c r="B10" s="31"/>
      <c r="C10" s="32"/>
      <c r="D10" s="33" t="s">
        <v>0</v>
      </c>
      <c r="E10" s="11">
        <v>107596</v>
      </c>
      <c r="F10" s="11">
        <v>14140</v>
      </c>
      <c r="G10" s="11">
        <v>7154</v>
      </c>
      <c r="H10" s="11">
        <v>6031</v>
      </c>
      <c r="I10" s="11">
        <v>5024</v>
      </c>
      <c r="J10" s="11">
        <v>4225</v>
      </c>
      <c r="K10" s="11">
        <v>5357</v>
      </c>
      <c r="L10" s="11">
        <v>7478</v>
      </c>
      <c r="M10" s="11">
        <v>8612</v>
      </c>
      <c r="N10" s="11">
        <v>7614</v>
      </c>
      <c r="O10" s="11">
        <v>5647</v>
      </c>
      <c r="P10" s="11">
        <v>7184</v>
      </c>
      <c r="Q10" s="11">
        <v>9049</v>
      </c>
      <c r="R10" s="11">
        <v>9569</v>
      </c>
      <c r="S10" s="11">
        <v>10512</v>
      </c>
      <c r="T10" s="11">
        <v>107623</v>
      </c>
      <c r="U10" s="11">
        <v>13233</v>
      </c>
      <c r="V10" s="11">
        <v>6733</v>
      </c>
      <c r="W10" s="11">
        <v>5977</v>
      </c>
      <c r="X10" s="11">
        <v>4479</v>
      </c>
      <c r="Y10" s="11">
        <v>4174</v>
      </c>
      <c r="Z10" s="11">
        <v>5369</v>
      </c>
      <c r="AA10" s="11">
        <v>6737</v>
      </c>
      <c r="AB10" s="11">
        <v>7697</v>
      </c>
      <c r="AC10" s="11">
        <v>6273</v>
      </c>
      <c r="AD10" s="11">
        <v>6016</v>
      </c>
      <c r="AE10" s="11">
        <v>7284</v>
      </c>
      <c r="AF10" s="11">
        <v>9237</v>
      </c>
      <c r="AG10" s="11">
        <v>9629</v>
      </c>
      <c r="AH10" s="11">
        <v>14785</v>
      </c>
    </row>
    <row r="11" spans="1:34" ht="12" customHeight="1">
      <c r="A11" s="2"/>
      <c r="B11" s="39"/>
      <c r="C11" s="28" t="s">
        <v>94</v>
      </c>
      <c r="D11" s="29"/>
      <c r="E11" s="13">
        <v>23723</v>
      </c>
      <c r="F11" s="13">
        <v>2954</v>
      </c>
      <c r="G11" s="13">
        <v>1570</v>
      </c>
      <c r="H11" s="13">
        <v>1292</v>
      </c>
      <c r="I11" s="13">
        <v>1137</v>
      </c>
      <c r="J11" s="14">
        <v>894</v>
      </c>
      <c r="K11" s="13">
        <v>1100</v>
      </c>
      <c r="L11" s="13">
        <v>1643</v>
      </c>
      <c r="M11" s="13">
        <v>1885</v>
      </c>
      <c r="N11" s="13">
        <v>1629</v>
      </c>
      <c r="O11" s="13">
        <v>1282</v>
      </c>
      <c r="P11" s="13">
        <v>1636</v>
      </c>
      <c r="Q11" s="13">
        <v>2090</v>
      </c>
      <c r="R11" s="13">
        <v>2190</v>
      </c>
      <c r="S11" s="13">
        <v>2421</v>
      </c>
      <c r="T11" s="13">
        <v>23887</v>
      </c>
      <c r="U11" s="13">
        <v>2725</v>
      </c>
      <c r="V11" s="13">
        <v>1466</v>
      </c>
      <c r="W11" s="13">
        <v>1282</v>
      </c>
      <c r="X11" s="14">
        <v>992</v>
      </c>
      <c r="Y11" s="14">
        <v>893</v>
      </c>
      <c r="Z11" s="13">
        <v>1178</v>
      </c>
      <c r="AA11" s="13">
        <v>1506</v>
      </c>
      <c r="AB11" s="13">
        <v>1699</v>
      </c>
      <c r="AC11" s="13">
        <v>1361</v>
      </c>
      <c r="AD11" s="13">
        <v>1335</v>
      </c>
      <c r="AE11" s="13">
        <v>1736</v>
      </c>
      <c r="AF11" s="13">
        <v>2168</v>
      </c>
      <c r="AG11" s="13">
        <v>2190</v>
      </c>
      <c r="AH11" s="13">
        <v>3356</v>
      </c>
    </row>
    <row r="12" spans="1:34" ht="12" customHeight="1">
      <c r="A12" s="2"/>
      <c r="B12" s="34"/>
      <c r="C12" s="30" t="s">
        <v>95</v>
      </c>
      <c r="D12" s="35"/>
      <c r="E12" s="13">
        <v>60192</v>
      </c>
      <c r="F12" s="13">
        <v>7933</v>
      </c>
      <c r="G12" s="13">
        <v>4069</v>
      </c>
      <c r="H12" s="13">
        <v>3563</v>
      </c>
      <c r="I12" s="13">
        <v>2852</v>
      </c>
      <c r="J12" s="13">
        <v>2383</v>
      </c>
      <c r="K12" s="13">
        <v>3035</v>
      </c>
      <c r="L12" s="13">
        <v>4178</v>
      </c>
      <c r="M12" s="13">
        <v>4930</v>
      </c>
      <c r="N12" s="13">
        <v>4402</v>
      </c>
      <c r="O12" s="13">
        <v>3161</v>
      </c>
      <c r="P12" s="13">
        <v>3943</v>
      </c>
      <c r="Q12" s="13">
        <v>4872</v>
      </c>
      <c r="R12" s="13">
        <v>5166</v>
      </c>
      <c r="S12" s="13">
        <v>5705</v>
      </c>
      <c r="T12" s="13">
        <v>60305</v>
      </c>
      <c r="U12" s="13">
        <v>7397</v>
      </c>
      <c r="V12" s="13">
        <v>3878</v>
      </c>
      <c r="W12" s="13">
        <v>3554</v>
      </c>
      <c r="X12" s="13">
        <v>2575</v>
      </c>
      <c r="Y12" s="13">
        <v>2364</v>
      </c>
      <c r="Z12" s="13">
        <v>3028</v>
      </c>
      <c r="AA12" s="13">
        <v>3827</v>
      </c>
      <c r="AB12" s="13">
        <v>4418</v>
      </c>
      <c r="AC12" s="13">
        <v>3593</v>
      </c>
      <c r="AD12" s="13">
        <v>3350</v>
      </c>
      <c r="AE12" s="13">
        <v>3940</v>
      </c>
      <c r="AF12" s="13">
        <v>4994</v>
      </c>
      <c r="AG12" s="13">
        <v>5274</v>
      </c>
      <c r="AH12" s="13">
        <v>8113</v>
      </c>
    </row>
    <row r="13" spans="1:34" ht="12" customHeight="1">
      <c r="A13" s="2"/>
      <c r="B13" s="39"/>
      <c r="C13" s="28" t="s">
        <v>96</v>
      </c>
      <c r="D13" s="29"/>
      <c r="E13" s="13">
        <v>17837</v>
      </c>
      <c r="F13" s="13">
        <v>2437</v>
      </c>
      <c r="G13" s="13">
        <v>1137</v>
      </c>
      <c r="H13" s="14">
        <v>901</v>
      </c>
      <c r="I13" s="14">
        <v>765</v>
      </c>
      <c r="J13" s="14">
        <v>725</v>
      </c>
      <c r="K13" s="14">
        <v>940</v>
      </c>
      <c r="L13" s="13">
        <v>1252</v>
      </c>
      <c r="M13" s="13">
        <v>1350</v>
      </c>
      <c r="N13" s="13">
        <v>1203</v>
      </c>
      <c r="O13" s="14">
        <v>910</v>
      </c>
      <c r="P13" s="13">
        <v>1215</v>
      </c>
      <c r="Q13" s="13">
        <v>1573</v>
      </c>
      <c r="R13" s="13">
        <v>1650</v>
      </c>
      <c r="S13" s="13">
        <v>1779</v>
      </c>
      <c r="T13" s="13">
        <v>17621</v>
      </c>
      <c r="U13" s="13">
        <v>2362</v>
      </c>
      <c r="V13" s="13">
        <v>1052</v>
      </c>
      <c r="W13" s="14">
        <v>864</v>
      </c>
      <c r="X13" s="14">
        <v>703</v>
      </c>
      <c r="Y13" s="14">
        <v>695</v>
      </c>
      <c r="Z13" s="14">
        <v>892</v>
      </c>
      <c r="AA13" s="13">
        <v>1038</v>
      </c>
      <c r="AB13" s="13">
        <v>1187</v>
      </c>
      <c r="AC13" s="14">
        <v>989</v>
      </c>
      <c r="AD13" s="14">
        <v>996</v>
      </c>
      <c r="AE13" s="13">
        <v>1230</v>
      </c>
      <c r="AF13" s="13">
        <v>1555</v>
      </c>
      <c r="AG13" s="13">
        <v>1600</v>
      </c>
      <c r="AH13" s="13">
        <v>2458</v>
      </c>
    </row>
    <row r="14" spans="1:34" ht="12" customHeight="1">
      <c r="A14" s="2"/>
      <c r="B14" s="36"/>
      <c r="C14" s="37" t="s">
        <v>97</v>
      </c>
      <c r="D14" s="38"/>
      <c r="E14" s="15">
        <v>5844</v>
      </c>
      <c r="F14" s="16">
        <v>816</v>
      </c>
      <c r="G14" s="16">
        <v>378</v>
      </c>
      <c r="H14" s="16">
        <v>275</v>
      </c>
      <c r="I14" s="16">
        <v>270</v>
      </c>
      <c r="J14" s="16">
        <v>223</v>
      </c>
      <c r="K14" s="16">
        <v>282</v>
      </c>
      <c r="L14" s="16">
        <v>405</v>
      </c>
      <c r="M14" s="16">
        <v>447</v>
      </c>
      <c r="N14" s="16">
        <v>380</v>
      </c>
      <c r="O14" s="16">
        <v>294</v>
      </c>
      <c r="P14" s="16">
        <v>390</v>
      </c>
      <c r="Q14" s="16">
        <v>514</v>
      </c>
      <c r="R14" s="16">
        <v>563</v>
      </c>
      <c r="S14" s="16">
        <v>607</v>
      </c>
      <c r="T14" s="15">
        <v>5810</v>
      </c>
      <c r="U14" s="16">
        <v>749</v>
      </c>
      <c r="V14" s="16">
        <v>337</v>
      </c>
      <c r="W14" s="16">
        <v>277</v>
      </c>
      <c r="X14" s="16">
        <v>209</v>
      </c>
      <c r="Y14" s="16">
        <v>222</v>
      </c>
      <c r="Z14" s="16">
        <v>271</v>
      </c>
      <c r="AA14" s="16">
        <v>366</v>
      </c>
      <c r="AB14" s="16">
        <v>393</v>
      </c>
      <c r="AC14" s="16">
        <v>330</v>
      </c>
      <c r="AD14" s="16">
        <v>335</v>
      </c>
      <c r="AE14" s="16">
        <v>378</v>
      </c>
      <c r="AF14" s="16">
        <v>520</v>
      </c>
      <c r="AG14" s="16">
        <v>565</v>
      </c>
      <c r="AH14" s="16">
        <v>858</v>
      </c>
    </row>
    <row r="15" spans="1:4" ht="12" customHeight="1">
      <c r="A15" s="2"/>
      <c r="B15" s="3"/>
      <c r="C15" s="3"/>
      <c r="D15" s="4"/>
    </row>
    <row r="16" spans="1:4" ht="12" customHeight="1">
      <c r="A16" s="2"/>
      <c r="B16" s="3"/>
      <c r="C16" s="4"/>
      <c r="D16" s="4"/>
    </row>
    <row r="17" spans="1:4" ht="12" customHeight="1">
      <c r="A17" s="2"/>
      <c r="B17" s="3"/>
      <c r="C17" s="4"/>
      <c r="D17" s="4"/>
    </row>
    <row r="18" spans="1:4" ht="12" customHeight="1">
      <c r="A18" s="2"/>
      <c r="B18" s="3"/>
      <c r="C18" s="4"/>
      <c r="D18" s="4"/>
    </row>
    <row r="19" spans="1:4" ht="12" customHeight="1">
      <c r="A19" s="2"/>
      <c r="B19" s="3"/>
      <c r="C19" s="4"/>
      <c r="D19" s="4"/>
    </row>
    <row r="20" spans="1:4" ht="12" customHeight="1">
      <c r="A20" s="2"/>
      <c r="B20" s="2"/>
      <c r="C20" s="2"/>
      <c r="D20" s="2"/>
    </row>
    <row r="21" spans="1:4" ht="12" customHeight="1">
      <c r="A21" s="2"/>
      <c r="B21" s="2"/>
      <c r="C21" s="2"/>
      <c r="D21" s="2"/>
    </row>
    <row r="22" spans="1:4" ht="12" customHeight="1">
      <c r="A22" s="2"/>
      <c r="B22" s="2"/>
      <c r="C22" s="2"/>
      <c r="D22" s="2"/>
    </row>
    <row r="23" spans="1:4" ht="12" customHeight="1">
      <c r="A23" s="2"/>
      <c r="B23" s="2"/>
      <c r="C23" s="2"/>
      <c r="D23" s="2"/>
    </row>
    <row r="24" spans="1:4" ht="12" customHeight="1">
      <c r="A24" s="2"/>
      <c r="B24" s="2"/>
      <c r="C24" s="2"/>
      <c r="D24" s="2"/>
    </row>
    <row r="25" spans="1:4" ht="12" customHeight="1">
      <c r="A25" s="2"/>
      <c r="B25" s="2"/>
      <c r="C25" s="2"/>
      <c r="D25" s="2"/>
    </row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</sheetData>
  <mergeCells count="31">
    <mergeCell ref="AB4:AB9"/>
    <mergeCell ref="AG4:AG9"/>
    <mergeCell ref="AH4:AH9"/>
    <mergeCell ref="AC4:AC9"/>
    <mergeCell ref="AD4:AD9"/>
    <mergeCell ref="AE4:AE9"/>
    <mergeCell ref="AF4:AF9"/>
    <mergeCell ref="X4:X9"/>
    <mergeCell ref="Y4:Y9"/>
    <mergeCell ref="Z4:Z9"/>
    <mergeCell ref="AA4:AA9"/>
    <mergeCell ref="T4:T9"/>
    <mergeCell ref="U4:U9"/>
    <mergeCell ref="V4:V9"/>
    <mergeCell ref="W4:W9"/>
    <mergeCell ref="P4:P9"/>
    <mergeCell ref="Q4:Q9"/>
    <mergeCell ref="R4:R9"/>
    <mergeCell ref="S4:S9"/>
    <mergeCell ref="L4:L9"/>
    <mergeCell ref="M4:M9"/>
    <mergeCell ref="N4:N9"/>
    <mergeCell ref="O4:O9"/>
    <mergeCell ref="H4:H9"/>
    <mergeCell ref="I4:I9"/>
    <mergeCell ref="J4:J9"/>
    <mergeCell ref="K4:K9"/>
    <mergeCell ref="B4:D9"/>
    <mergeCell ref="E4:E9"/>
    <mergeCell ref="F4:F9"/>
    <mergeCell ref="G4:G9"/>
  </mergeCells>
  <printOptions/>
  <pageMargins left="0.5905511811023623" right="0.5905511811023623" top="0.3937007874015748" bottom="0.3937007874015748" header="0.5118110236220472" footer="0.5118110236220472"/>
  <pageSetup horizontalDpi="400" verticalDpi="400" orientation="portrait" paperSize="9" scale="75" r:id="rId1"/>
  <headerFooter alignWithMargins="0"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F25"/>
  <sheetViews>
    <sheetView workbookViewId="0" topLeftCell="A1">
      <pane xSplit="4" ySplit="9" topLeftCell="E10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A1" sqref="A1"/>
    </sheetView>
  </sheetViews>
  <sheetFormatPr defaultColWidth="9.00390625" defaultRowHeight="13.5"/>
  <cols>
    <col min="1" max="1" width="2.625" style="1" customWidth="1"/>
    <col min="2" max="3" width="2.125" style="1" customWidth="1"/>
    <col min="4" max="4" width="13.625" style="1" customWidth="1"/>
    <col min="5" max="16384" width="9.625" style="1" customWidth="1"/>
  </cols>
  <sheetData>
    <row r="1" spans="1:4" ht="14.25" customHeight="1">
      <c r="A1" s="17"/>
      <c r="B1" s="17"/>
      <c r="C1" s="17"/>
      <c r="D1" s="17"/>
    </row>
    <row r="2" spans="5:16" s="18" customFormat="1" ht="14.25" customHeight="1">
      <c r="E2" s="18" t="s">
        <v>86</v>
      </c>
      <c r="P2" s="27" t="s">
        <v>64</v>
      </c>
    </row>
    <row r="3" spans="2:32" s="18" customFormat="1" ht="14.25" customHeight="1">
      <c r="B3" s="40" t="s">
        <v>92</v>
      </c>
      <c r="E3" s="18" t="s">
        <v>17</v>
      </c>
      <c r="S3" s="18" t="s">
        <v>18</v>
      </c>
      <c r="AF3" s="19"/>
    </row>
    <row r="4" spans="1:32" ht="12" customHeight="1">
      <c r="A4" s="2"/>
      <c r="B4" s="41" t="s">
        <v>93</v>
      </c>
      <c r="C4" s="42"/>
      <c r="D4" s="43"/>
      <c r="E4" s="47" t="s">
        <v>0</v>
      </c>
      <c r="F4" s="47" t="s">
        <v>19</v>
      </c>
      <c r="G4" s="47" t="s">
        <v>5</v>
      </c>
      <c r="H4" s="47" t="s">
        <v>6</v>
      </c>
      <c r="I4" s="47" t="s">
        <v>7</v>
      </c>
      <c r="J4" s="47" t="s">
        <v>8</v>
      </c>
      <c r="K4" s="47" t="s">
        <v>9</v>
      </c>
      <c r="L4" s="47" t="s">
        <v>10</v>
      </c>
      <c r="M4" s="47" t="s">
        <v>11</v>
      </c>
      <c r="N4" s="47" t="s">
        <v>12</v>
      </c>
      <c r="O4" s="47" t="s">
        <v>13</v>
      </c>
      <c r="P4" s="47" t="s">
        <v>14</v>
      </c>
      <c r="Q4" s="47" t="s">
        <v>15</v>
      </c>
      <c r="R4" s="47" t="s">
        <v>16</v>
      </c>
      <c r="S4" s="47" t="s">
        <v>0</v>
      </c>
      <c r="T4" s="47" t="s">
        <v>19</v>
      </c>
      <c r="U4" s="47" t="s">
        <v>5</v>
      </c>
      <c r="V4" s="47" t="s">
        <v>6</v>
      </c>
      <c r="W4" s="47" t="s">
        <v>7</v>
      </c>
      <c r="X4" s="47" t="s">
        <v>8</v>
      </c>
      <c r="Y4" s="47" t="s">
        <v>9</v>
      </c>
      <c r="Z4" s="47" t="s">
        <v>10</v>
      </c>
      <c r="AA4" s="47" t="s">
        <v>11</v>
      </c>
      <c r="AB4" s="47" t="s">
        <v>12</v>
      </c>
      <c r="AC4" s="47" t="s">
        <v>13</v>
      </c>
      <c r="AD4" s="47" t="s">
        <v>14</v>
      </c>
      <c r="AE4" s="47" t="s">
        <v>15</v>
      </c>
      <c r="AF4" s="47" t="s">
        <v>16</v>
      </c>
    </row>
    <row r="5" spans="1:32" ht="12" customHeight="1">
      <c r="A5" s="2"/>
      <c r="B5" s="44"/>
      <c r="C5" s="45"/>
      <c r="D5" s="46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</row>
    <row r="6" spans="1:32" ht="12" customHeight="1">
      <c r="A6" s="2"/>
      <c r="B6" s="44"/>
      <c r="C6" s="45"/>
      <c r="D6" s="46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</row>
    <row r="7" spans="1:32" ht="12" customHeight="1">
      <c r="A7" s="2"/>
      <c r="B7" s="44"/>
      <c r="C7" s="45"/>
      <c r="D7" s="46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</row>
    <row r="8" spans="1:32" ht="12" customHeight="1">
      <c r="A8" s="2"/>
      <c r="B8" s="44"/>
      <c r="C8" s="45"/>
      <c r="D8" s="46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</row>
    <row r="9" spans="1:32" ht="12" customHeight="1">
      <c r="A9" s="2"/>
      <c r="B9" s="44"/>
      <c r="C9" s="45"/>
      <c r="D9" s="46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</row>
    <row r="10" spans="1:32" ht="12" customHeight="1">
      <c r="A10" s="2"/>
      <c r="B10" s="31"/>
      <c r="C10" s="32"/>
      <c r="D10" s="33" t="s">
        <v>0</v>
      </c>
      <c r="E10" s="11">
        <v>33314</v>
      </c>
      <c r="F10" s="12">
        <v>19</v>
      </c>
      <c r="G10" s="12">
        <v>240</v>
      </c>
      <c r="H10" s="12">
        <v>376</v>
      </c>
      <c r="I10" s="12">
        <v>517</v>
      </c>
      <c r="J10" s="12">
        <v>760</v>
      </c>
      <c r="K10" s="11">
        <v>1410</v>
      </c>
      <c r="L10" s="11">
        <v>2165</v>
      </c>
      <c r="M10" s="11">
        <v>2424</v>
      </c>
      <c r="N10" s="11">
        <v>2336</v>
      </c>
      <c r="O10" s="11">
        <v>4344</v>
      </c>
      <c r="P10" s="11">
        <v>6391</v>
      </c>
      <c r="Q10" s="11">
        <v>7086</v>
      </c>
      <c r="R10" s="11">
        <v>5246</v>
      </c>
      <c r="S10" s="11">
        <v>27621</v>
      </c>
      <c r="T10" s="12">
        <v>5</v>
      </c>
      <c r="U10" s="12">
        <v>53</v>
      </c>
      <c r="V10" s="12">
        <v>129</v>
      </c>
      <c r="W10" s="12">
        <v>272</v>
      </c>
      <c r="X10" s="12">
        <v>668</v>
      </c>
      <c r="Y10" s="11">
        <v>1270</v>
      </c>
      <c r="Z10" s="11">
        <v>2266</v>
      </c>
      <c r="AA10" s="11">
        <v>2395</v>
      </c>
      <c r="AB10" s="11">
        <v>2976</v>
      </c>
      <c r="AC10" s="11">
        <v>4168</v>
      </c>
      <c r="AD10" s="11">
        <v>5480</v>
      </c>
      <c r="AE10" s="11">
        <v>4889</v>
      </c>
      <c r="AF10" s="11">
        <v>3050</v>
      </c>
    </row>
    <row r="11" spans="1:32" ht="12" customHeight="1">
      <c r="A11" s="2"/>
      <c r="B11" s="39"/>
      <c r="C11" s="28" t="s">
        <v>94</v>
      </c>
      <c r="D11" s="29"/>
      <c r="E11" s="13">
        <v>6514</v>
      </c>
      <c r="F11" s="14" t="s">
        <v>1</v>
      </c>
      <c r="G11" s="14">
        <v>19</v>
      </c>
      <c r="H11" s="14">
        <v>42</v>
      </c>
      <c r="I11" s="14">
        <v>69</v>
      </c>
      <c r="J11" s="14">
        <v>74</v>
      </c>
      <c r="K11" s="14">
        <v>161</v>
      </c>
      <c r="L11" s="14">
        <v>265</v>
      </c>
      <c r="M11" s="14">
        <v>328</v>
      </c>
      <c r="N11" s="14">
        <v>428</v>
      </c>
      <c r="O11" s="14">
        <v>925</v>
      </c>
      <c r="P11" s="13">
        <v>1427</v>
      </c>
      <c r="Q11" s="13">
        <v>1601</v>
      </c>
      <c r="R11" s="13">
        <v>1175</v>
      </c>
      <c r="S11" s="13">
        <v>4950</v>
      </c>
      <c r="T11" s="14" t="s">
        <v>1</v>
      </c>
      <c r="U11" s="14">
        <v>5</v>
      </c>
      <c r="V11" s="14">
        <v>10</v>
      </c>
      <c r="W11" s="14">
        <v>22</v>
      </c>
      <c r="X11" s="14">
        <v>66</v>
      </c>
      <c r="Y11" s="14">
        <v>142</v>
      </c>
      <c r="Z11" s="14">
        <v>279</v>
      </c>
      <c r="AA11" s="14">
        <v>362</v>
      </c>
      <c r="AB11" s="14">
        <v>523</v>
      </c>
      <c r="AC11" s="14">
        <v>854</v>
      </c>
      <c r="AD11" s="13">
        <v>1113</v>
      </c>
      <c r="AE11" s="14">
        <v>974</v>
      </c>
      <c r="AF11" s="14">
        <v>600</v>
      </c>
    </row>
    <row r="12" spans="1:32" ht="12" customHeight="1">
      <c r="A12" s="2"/>
      <c r="B12" s="34"/>
      <c r="C12" s="30" t="s">
        <v>95</v>
      </c>
      <c r="D12" s="35"/>
      <c r="E12" s="13">
        <v>18832</v>
      </c>
      <c r="F12" s="14">
        <v>11</v>
      </c>
      <c r="G12" s="14">
        <v>141</v>
      </c>
      <c r="H12" s="14">
        <v>219</v>
      </c>
      <c r="I12" s="14">
        <v>298</v>
      </c>
      <c r="J12" s="14">
        <v>453</v>
      </c>
      <c r="K12" s="14">
        <v>863</v>
      </c>
      <c r="L12" s="13">
        <v>1414</v>
      </c>
      <c r="M12" s="13">
        <v>1561</v>
      </c>
      <c r="N12" s="13">
        <v>1361</v>
      </c>
      <c r="O12" s="13">
        <v>2451</v>
      </c>
      <c r="P12" s="13">
        <v>3481</v>
      </c>
      <c r="Q12" s="13">
        <v>3789</v>
      </c>
      <c r="R12" s="13">
        <v>2790</v>
      </c>
      <c r="S12" s="13">
        <v>16167</v>
      </c>
      <c r="T12" s="14">
        <v>3</v>
      </c>
      <c r="U12" s="14">
        <v>36</v>
      </c>
      <c r="V12" s="14">
        <v>80</v>
      </c>
      <c r="W12" s="14">
        <v>164</v>
      </c>
      <c r="X12" s="14">
        <v>419</v>
      </c>
      <c r="Y12" s="14">
        <v>784</v>
      </c>
      <c r="Z12" s="13">
        <v>1487</v>
      </c>
      <c r="AA12" s="13">
        <v>1492</v>
      </c>
      <c r="AB12" s="13">
        <v>1751</v>
      </c>
      <c r="AC12" s="13">
        <v>2389</v>
      </c>
      <c r="AD12" s="13">
        <v>3103</v>
      </c>
      <c r="AE12" s="13">
        <v>2765</v>
      </c>
      <c r="AF12" s="13">
        <v>1694</v>
      </c>
    </row>
    <row r="13" spans="1:32" ht="12" customHeight="1">
      <c r="A13" s="2"/>
      <c r="B13" s="39"/>
      <c r="C13" s="28" t="s">
        <v>96</v>
      </c>
      <c r="D13" s="29"/>
      <c r="E13" s="13">
        <v>6019</v>
      </c>
      <c r="F13" s="14">
        <v>7</v>
      </c>
      <c r="G13" s="14">
        <v>65</v>
      </c>
      <c r="H13" s="14">
        <v>78</v>
      </c>
      <c r="I13" s="14">
        <v>113</v>
      </c>
      <c r="J13" s="14">
        <v>200</v>
      </c>
      <c r="K13" s="14">
        <v>293</v>
      </c>
      <c r="L13" s="14">
        <v>370</v>
      </c>
      <c r="M13" s="14">
        <v>419</v>
      </c>
      <c r="N13" s="14">
        <v>411</v>
      </c>
      <c r="O13" s="14">
        <v>730</v>
      </c>
      <c r="P13" s="13">
        <v>1137</v>
      </c>
      <c r="Q13" s="13">
        <v>1271</v>
      </c>
      <c r="R13" s="14">
        <v>925</v>
      </c>
      <c r="S13" s="13">
        <v>4912</v>
      </c>
      <c r="T13" s="14">
        <v>2</v>
      </c>
      <c r="U13" s="14">
        <v>8</v>
      </c>
      <c r="V13" s="14">
        <v>27</v>
      </c>
      <c r="W13" s="14">
        <v>61</v>
      </c>
      <c r="X13" s="14">
        <v>144</v>
      </c>
      <c r="Y13" s="14">
        <v>260</v>
      </c>
      <c r="Z13" s="14">
        <v>389</v>
      </c>
      <c r="AA13" s="14">
        <v>411</v>
      </c>
      <c r="AB13" s="14">
        <v>532</v>
      </c>
      <c r="AC13" s="14">
        <v>715</v>
      </c>
      <c r="AD13" s="14">
        <v>950</v>
      </c>
      <c r="AE13" s="14">
        <v>849</v>
      </c>
      <c r="AF13" s="14">
        <v>564</v>
      </c>
    </row>
    <row r="14" spans="1:32" ht="12" customHeight="1">
      <c r="A14" s="2"/>
      <c r="B14" s="36"/>
      <c r="C14" s="37" t="s">
        <v>97</v>
      </c>
      <c r="D14" s="38"/>
      <c r="E14" s="15">
        <v>1949</v>
      </c>
      <c r="F14" s="16">
        <v>1</v>
      </c>
      <c r="G14" s="16">
        <v>15</v>
      </c>
      <c r="H14" s="16">
        <v>37</v>
      </c>
      <c r="I14" s="16">
        <v>37</v>
      </c>
      <c r="J14" s="16">
        <v>33</v>
      </c>
      <c r="K14" s="16">
        <v>93</v>
      </c>
      <c r="L14" s="16">
        <v>116</v>
      </c>
      <c r="M14" s="16">
        <v>116</v>
      </c>
      <c r="N14" s="16">
        <v>136</v>
      </c>
      <c r="O14" s="16">
        <v>238</v>
      </c>
      <c r="P14" s="16">
        <v>346</v>
      </c>
      <c r="Q14" s="16">
        <v>425</v>
      </c>
      <c r="R14" s="16">
        <v>356</v>
      </c>
      <c r="S14" s="15">
        <v>1592</v>
      </c>
      <c r="T14" s="16" t="s">
        <v>1</v>
      </c>
      <c r="U14" s="16">
        <v>4</v>
      </c>
      <c r="V14" s="16">
        <v>12</v>
      </c>
      <c r="W14" s="16">
        <v>25</v>
      </c>
      <c r="X14" s="16">
        <v>39</v>
      </c>
      <c r="Y14" s="16">
        <v>84</v>
      </c>
      <c r="Z14" s="16">
        <v>111</v>
      </c>
      <c r="AA14" s="16">
        <v>130</v>
      </c>
      <c r="AB14" s="16">
        <v>170</v>
      </c>
      <c r="AC14" s="16">
        <v>210</v>
      </c>
      <c r="AD14" s="16">
        <v>314</v>
      </c>
      <c r="AE14" s="16">
        <v>301</v>
      </c>
      <c r="AF14" s="16">
        <v>192</v>
      </c>
    </row>
    <row r="15" spans="1:4" ht="12" customHeight="1">
      <c r="A15" s="2"/>
      <c r="B15" s="3"/>
      <c r="C15" s="3"/>
      <c r="D15" s="4"/>
    </row>
    <row r="16" spans="1:4" ht="12" customHeight="1">
      <c r="A16" s="2"/>
      <c r="B16" s="3"/>
      <c r="C16" s="4"/>
      <c r="D16" s="4"/>
    </row>
    <row r="17" spans="1:4" ht="12" customHeight="1">
      <c r="A17" s="2"/>
      <c r="B17" s="3"/>
      <c r="C17" s="4"/>
      <c r="D17" s="4"/>
    </row>
    <row r="18" spans="1:4" ht="12" customHeight="1">
      <c r="A18" s="2"/>
      <c r="B18" s="3"/>
      <c r="C18" s="4"/>
      <c r="D18" s="4"/>
    </row>
    <row r="19" spans="1:4" ht="12" customHeight="1">
      <c r="A19" s="2"/>
      <c r="B19" s="3"/>
      <c r="C19" s="4"/>
      <c r="D19" s="4"/>
    </row>
    <row r="20" spans="1:4" ht="12" customHeight="1">
      <c r="A20" s="2"/>
      <c r="B20" s="2"/>
      <c r="C20" s="2"/>
      <c r="D20" s="2"/>
    </row>
    <row r="21" spans="1:4" ht="12" customHeight="1">
      <c r="A21" s="2"/>
      <c r="B21" s="2"/>
      <c r="C21" s="2"/>
      <c r="D21" s="2"/>
    </row>
    <row r="22" spans="1:4" ht="12" customHeight="1">
      <c r="A22" s="2"/>
      <c r="B22" s="2"/>
      <c r="C22" s="2"/>
      <c r="D22" s="2"/>
    </row>
    <row r="23" spans="1:4" ht="12" customHeight="1">
      <c r="A23" s="2"/>
      <c r="B23" s="2"/>
      <c r="C23" s="2"/>
      <c r="D23" s="2"/>
    </row>
    <row r="24" spans="1:4" ht="12" customHeight="1">
      <c r="A24" s="2"/>
      <c r="B24" s="2"/>
      <c r="C24" s="2"/>
      <c r="D24" s="2"/>
    </row>
    <row r="25" spans="1:4" ht="12" customHeight="1">
      <c r="A25" s="2"/>
      <c r="B25" s="2"/>
      <c r="C25" s="2"/>
      <c r="D25" s="2"/>
    </row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</sheetData>
  <mergeCells count="29">
    <mergeCell ref="AF4:AF9"/>
    <mergeCell ref="AB4:AB9"/>
    <mergeCell ref="AC4:AC9"/>
    <mergeCell ref="AD4:AD9"/>
    <mergeCell ref="AE4:AE9"/>
    <mergeCell ref="X4:X9"/>
    <mergeCell ref="Y4:Y9"/>
    <mergeCell ref="Z4:Z9"/>
    <mergeCell ref="AA4:AA9"/>
    <mergeCell ref="T4:T9"/>
    <mergeCell ref="U4:U9"/>
    <mergeCell ref="V4:V9"/>
    <mergeCell ref="W4:W9"/>
    <mergeCell ref="P4:P9"/>
    <mergeCell ref="Q4:Q9"/>
    <mergeCell ref="R4:R9"/>
    <mergeCell ref="S4:S9"/>
    <mergeCell ref="L4:L9"/>
    <mergeCell ref="M4:M9"/>
    <mergeCell ref="N4:N9"/>
    <mergeCell ref="O4:O9"/>
    <mergeCell ref="H4:H9"/>
    <mergeCell ref="I4:I9"/>
    <mergeCell ref="J4:J9"/>
    <mergeCell ref="K4:K9"/>
    <mergeCell ref="B4:D9"/>
    <mergeCell ref="E4:E9"/>
    <mergeCell ref="F4:F9"/>
    <mergeCell ref="G4:G9"/>
  </mergeCells>
  <printOptions/>
  <pageMargins left="0.5905511811023623" right="0.5905511811023623" top="0.3937007874015748" bottom="0.7874015748031497" header="0.5118110236220472" footer="0.3937007874015748"/>
  <pageSetup horizontalDpi="400" verticalDpi="400" orientation="portrait" paperSize="9" scale="75" r:id="rId1"/>
  <headerFooter alignWithMargins="0"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P25"/>
  <sheetViews>
    <sheetView workbookViewId="0" topLeftCell="A1">
      <pane xSplit="4" ySplit="9" topLeftCell="E10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A1" sqref="A1"/>
    </sheetView>
  </sheetViews>
  <sheetFormatPr defaultColWidth="9.00390625" defaultRowHeight="13.5"/>
  <cols>
    <col min="1" max="1" width="2.625" style="1" customWidth="1"/>
    <col min="2" max="3" width="2.125" style="1" customWidth="1"/>
    <col min="4" max="4" width="13.625" style="1" customWidth="1"/>
    <col min="5" max="16384" width="9.625" style="1" customWidth="1"/>
  </cols>
  <sheetData>
    <row r="1" spans="1:4" ht="14.25" customHeight="1">
      <c r="A1" s="17"/>
      <c r="B1" s="17"/>
      <c r="C1" s="17"/>
      <c r="D1" s="17"/>
    </row>
    <row r="2" spans="5:9" s="18" customFormat="1" ht="14.25" customHeight="1">
      <c r="E2" s="18" t="s">
        <v>87</v>
      </c>
      <c r="I2" s="27" t="s">
        <v>74</v>
      </c>
    </row>
    <row r="3" spans="2:16" s="18" customFormat="1" ht="14.25" customHeight="1">
      <c r="B3" s="40" t="s">
        <v>92</v>
      </c>
      <c r="E3" s="18" t="s">
        <v>44</v>
      </c>
      <c r="H3" s="18" t="s">
        <v>45</v>
      </c>
      <c r="K3" s="18" t="s">
        <v>98</v>
      </c>
      <c r="N3" s="18" t="s">
        <v>46</v>
      </c>
      <c r="P3" s="19"/>
    </row>
    <row r="4" spans="1:16" ht="12" customHeight="1">
      <c r="A4" s="2"/>
      <c r="B4" s="41" t="s">
        <v>93</v>
      </c>
      <c r="C4" s="42"/>
      <c r="D4" s="43"/>
      <c r="E4" s="47" t="s">
        <v>47</v>
      </c>
      <c r="F4" s="47" t="s">
        <v>48</v>
      </c>
      <c r="G4" s="47" t="s">
        <v>49</v>
      </c>
      <c r="H4" s="47" t="s">
        <v>47</v>
      </c>
      <c r="I4" s="47" t="s">
        <v>48</v>
      </c>
      <c r="J4" s="47" t="s">
        <v>49</v>
      </c>
      <c r="K4" s="47" t="s">
        <v>47</v>
      </c>
      <c r="L4" s="47" t="s">
        <v>48</v>
      </c>
      <c r="M4" s="47" t="s">
        <v>49</v>
      </c>
      <c r="N4" s="47" t="s">
        <v>47</v>
      </c>
      <c r="O4" s="47" t="s">
        <v>48</v>
      </c>
      <c r="P4" s="47" t="s">
        <v>49</v>
      </c>
    </row>
    <row r="5" spans="1:16" ht="12" customHeight="1">
      <c r="A5" s="2"/>
      <c r="B5" s="44"/>
      <c r="C5" s="45"/>
      <c r="D5" s="46"/>
      <c r="E5" s="48"/>
      <c r="F5" s="48"/>
      <c r="G5" s="48"/>
      <c r="H5" s="48"/>
      <c r="I5" s="48"/>
      <c r="J5" s="48"/>
      <c r="K5" s="48"/>
      <c r="L5" s="48"/>
      <c r="M5" s="48"/>
      <c r="N5" s="53"/>
      <c r="O5" s="48"/>
      <c r="P5" s="48"/>
    </row>
    <row r="6" spans="1:16" ht="12" customHeight="1">
      <c r="A6" s="2"/>
      <c r="B6" s="44"/>
      <c r="C6" s="45"/>
      <c r="D6" s="46"/>
      <c r="E6" s="48"/>
      <c r="F6" s="48"/>
      <c r="G6" s="48"/>
      <c r="H6" s="48"/>
      <c r="I6" s="48"/>
      <c r="J6" s="48"/>
      <c r="K6" s="48"/>
      <c r="L6" s="48"/>
      <c r="M6" s="48"/>
      <c r="N6" s="53"/>
      <c r="O6" s="48"/>
      <c r="P6" s="48"/>
    </row>
    <row r="7" spans="1:16" ht="12" customHeight="1">
      <c r="A7" s="2"/>
      <c r="B7" s="44"/>
      <c r="C7" s="45"/>
      <c r="D7" s="46"/>
      <c r="E7" s="48"/>
      <c r="F7" s="48"/>
      <c r="G7" s="48"/>
      <c r="H7" s="48"/>
      <c r="I7" s="48"/>
      <c r="J7" s="48"/>
      <c r="K7" s="48"/>
      <c r="L7" s="48"/>
      <c r="M7" s="48"/>
      <c r="N7" s="53"/>
      <c r="O7" s="48"/>
      <c r="P7" s="48"/>
    </row>
    <row r="8" spans="1:16" ht="12" customHeight="1">
      <c r="A8" s="2"/>
      <c r="B8" s="44"/>
      <c r="C8" s="45"/>
      <c r="D8" s="46"/>
      <c r="E8" s="48"/>
      <c r="F8" s="48"/>
      <c r="G8" s="48"/>
      <c r="H8" s="48"/>
      <c r="I8" s="48"/>
      <c r="J8" s="48"/>
      <c r="K8" s="48"/>
      <c r="L8" s="48"/>
      <c r="M8" s="48"/>
      <c r="N8" s="53"/>
      <c r="O8" s="48"/>
      <c r="P8" s="48"/>
    </row>
    <row r="9" spans="1:16" ht="12" customHeight="1">
      <c r="A9" s="2"/>
      <c r="B9" s="44"/>
      <c r="C9" s="45"/>
      <c r="D9" s="46"/>
      <c r="E9" s="49"/>
      <c r="F9" s="49"/>
      <c r="G9" s="49"/>
      <c r="H9" s="49"/>
      <c r="I9" s="49"/>
      <c r="J9" s="49"/>
      <c r="K9" s="49"/>
      <c r="L9" s="49"/>
      <c r="M9" s="49"/>
      <c r="N9" s="54"/>
      <c r="O9" s="49"/>
      <c r="P9" s="49"/>
    </row>
    <row r="10" spans="1:16" ht="12" customHeight="1">
      <c r="A10" s="2"/>
      <c r="B10" s="31"/>
      <c r="C10" s="32"/>
      <c r="D10" s="33" t="s">
        <v>0</v>
      </c>
      <c r="E10" s="22">
        <f>7578027/(72774+61664)</f>
        <v>56.368192029039406</v>
      </c>
      <c r="F10" s="22">
        <f>4023666/72774</f>
        <v>55.28988374969082</v>
      </c>
      <c r="G10" s="22">
        <f>3554361/61664</f>
        <v>57.64077906071614</v>
      </c>
      <c r="H10" s="22">
        <f>5413082/(40777+46843)</f>
        <v>61.77906870577494</v>
      </c>
      <c r="I10" s="22">
        <f>2546493/40777</f>
        <v>62.44924835078598</v>
      </c>
      <c r="J10" s="22">
        <f>2866589/46843</f>
        <v>61.19567491407467</v>
      </c>
      <c r="K10" s="22">
        <f>3812684/(33314+27621)</f>
        <v>62.56968901288258</v>
      </c>
      <c r="L10" s="22">
        <f>2103061/33314</f>
        <v>63.12844449780873</v>
      </c>
      <c r="M10" s="22">
        <f>1709623/27621</f>
        <v>61.89576771297202</v>
      </c>
      <c r="N10" s="22">
        <v>60.8</v>
      </c>
      <c r="O10" s="26">
        <v>61.4</v>
      </c>
      <c r="P10" s="22">
        <v>60.2</v>
      </c>
    </row>
    <row r="11" spans="1:16" ht="12" customHeight="1">
      <c r="A11" s="2"/>
      <c r="B11" s="39"/>
      <c r="C11" s="28" t="s">
        <v>94</v>
      </c>
      <c r="D11" s="29"/>
      <c r="E11" s="23">
        <f>1677128/(15925+13322)</f>
        <v>57.34359079563716</v>
      </c>
      <c r="F11" s="23">
        <f>896279/15925</f>
        <v>56.28125588697017</v>
      </c>
      <c r="G11" s="23">
        <f>780849/13322</f>
        <v>58.6134964720012</v>
      </c>
      <c r="H11" s="23">
        <f>1163631/(8305+10021)</f>
        <v>63.496180290297936</v>
      </c>
      <c r="I11" s="23">
        <f>538745/8305</f>
        <v>64.86995785671283</v>
      </c>
      <c r="J11" s="23">
        <f>624886/10021</f>
        <v>62.357648937231815</v>
      </c>
      <c r="K11" s="23">
        <f>744804/(6514+4950)</f>
        <v>64.96894626657362</v>
      </c>
      <c r="L11" s="23">
        <f>428673/6514</f>
        <v>65.80795210316242</v>
      </c>
      <c r="M11" s="23">
        <f>316131/4950</f>
        <v>63.86484848484849</v>
      </c>
      <c r="N11" s="23">
        <v>63.5</v>
      </c>
      <c r="O11" s="23">
        <v>64.3</v>
      </c>
      <c r="P11" s="23">
        <v>62.4</v>
      </c>
    </row>
    <row r="12" spans="1:16" ht="12" customHeight="1">
      <c r="A12" s="2"/>
      <c r="B12" s="34"/>
      <c r="C12" s="30" t="s">
        <v>95</v>
      </c>
      <c r="D12" s="35"/>
      <c r="E12" s="23">
        <f>4162183/(39968+33996)</f>
        <v>56.27309231518036</v>
      </c>
      <c r="F12" s="23">
        <f>2205888/39968</f>
        <v>55.19135308246597</v>
      </c>
      <c r="G12" s="23">
        <f>1956295/33996</f>
        <v>57.54485821861395</v>
      </c>
      <c r="H12" s="23">
        <f>3014134/(22939+26120)</f>
        <v>61.438961250738906</v>
      </c>
      <c r="I12" s="23">
        <f>1421600/22939</f>
        <v>61.97305898251886</v>
      </c>
      <c r="J12" s="23">
        <f>1592534/26120</f>
        <v>60.96990811638591</v>
      </c>
      <c r="K12" s="23">
        <f>2167543/(18832+16167)</f>
        <v>61.931569473413525</v>
      </c>
      <c r="L12" s="23">
        <f>1175199/18832</f>
        <v>62.40436491079014</v>
      </c>
      <c r="M12" s="23">
        <f>992344/16167</f>
        <v>61.38083750850498</v>
      </c>
      <c r="N12" s="23">
        <v>60.3</v>
      </c>
      <c r="O12" s="23">
        <v>60.7</v>
      </c>
      <c r="P12" s="23">
        <v>59.8</v>
      </c>
    </row>
    <row r="13" spans="1:16" ht="12" customHeight="1">
      <c r="A13" s="2"/>
      <c r="B13" s="39"/>
      <c r="C13" s="28" t="s">
        <v>96</v>
      </c>
      <c r="D13" s="29"/>
      <c r="E13" s="23">
        <f>1308200/(12767+10833)</f>
        <v>55.432203389830505</v>
      </c>
      <c r="F13" s="23">
        <f>693683/12767</f>
        <v>54.334064384741914</v>
      </c>
      <c r="G13" s="23">
        <f>614517/10833</f>
        <v>56.72639158127942</v>
      </c>
      <c r="H13" s="23">
        <f>935135/(7249+8144)</f>
        <v>60.750665887091536</v>
      </c>
      <c r="I13" s="23">
        <f>443156/7249</f>
        <v>61.13339771002897</v>
      </c>
      <c r="J13" s="23">
        <f>491979/8144</f>
        <v>60.40999508840864</v>
      </c>
      <c r="K13" s="23">
        <f>678004/(6019+4912)</f>
        <v>62.02579818863782</v>
      </c>
      <c r="L13" s="23">
        <f>375550/6019</f>
        <v>62.394085396245224</v>
      </c>
      <c r="M13" s="23">
        <f>302454/4912</f>
        <v>61.57451140065147</v>
      </c>
      <c r="N13" s="23">
        <v>60</v>
      </c>
      <c r="O13" s="23">
        <v>60.4</v>
      </c>
      <c r="P13" s="23">
        <v>59.6</v>
      </c>
    </row>
    <row r="14" spans="1:16" ht="12" customHeight="1">
      <c r="A14" s="2"/>
      <c r="B14" s="36"/>
      <c r="C14" s="37" t="s">
        <v>97</v>
      </c>
      <c r="D14" s="38"/>
      <c r="E14" s="24">
        <f>430516/(4114+3513)</f>
        <v>56.44630916480923</v>
      </c>
      <c r="F14" s="24">
        <f>227816/4114</f>
        <v>55.37578998541565</v>
      </c>
      <c r="G14" s="24">
        <f>202700/3513</f>
        <v>57.69997153430117</v>
      </c>
      <c r="H14" s="24">
        <f>300182/(2284+2558)</f>
        <v>61.99545642296572</v>
      </c>
      <c r="I14" s="24">
        <f>142992/2284</f>
        <v>62.605954465849386</v>
      </c>
      <c r="J14" s="24">
        <f>157190/2558</f>
        <v>61.45035183737295</v>
      </c>
      <c r="K14" s="24">
        <f>222333/(1949+1592)</f>
        <v>62.78819542502118</v>
      </c>
      <c r="L14" s="24">
        <f>123639/1949</f>
        <v>63.437147255002564</v>
      </c>
      <c r="M14" s="24">
        <f>98694/1592</f>
        <v>61.993718592964825</v>
      </c>
      <c r="N14" s="24">
        <v>60.8</v>
      </c>
      <c r="O14" s="24">
        <v>61.4</v>
      </c>
      <c r="P14" s="24">
        <v>60</v>
      </c>
    </row>
    <row r="15" spans="1:4" ht="12" customHeight="1">
      <c r="A15" s="2"/>
      <c r="B15" s="3"/>
      <c r="C15" s="3"/>
      <c r="D15" s="4"/>
    </row>
    <row r="16" spans="1:4" ht="12" customHeight="1">
      <c r="A16" s="2"/>
      <c r="B16" s="3"/>
      <c r="C16" s="4"/>
      <c r="D16" s="4"/>
    </row>
    <row r="17" spans="1:4" ht="12" customHeight="1">
      <c r="A17" s="2"/>
      <c r="B17" s="3"/>
      <c r="C17" s="4"/>
      <c r="D17" s="4"/>
    </row>
    <row r="18" spans="1:4" ht="12" customHeight="1">
      <c r="A18" s="2"/>
      <c r="B18" s="3"/>
      <c r="C18" s="4"/>
      <c r="D18" s="4"/>
    </row>
    <row r="19" spans="1:4" ht="12" customHeight="1">
      <c r="A19" s="2"/>
      <c r="B19" s="3"/>
      <c r="C19" s="4"/>
      <c r="D19" s="4"/>
    </row>
    <row r="20" spans="1:4" ht="12" customHeight="1">
      <c r="A20" s="2"/>
      <c r="B20" s="2"/>
      <c r="C20" s="2"/>
      <c r="D20" s="2"/>
    </row>
    <row r="21" spans="1:4" ht="12" customHeight="1">
      <c r="A21" s="2"/>
      <c r="B21" s="2"/>
      <c r="C21" s="2"/>
      <c r="D21" s="2"/>
    </row>
    <row r="22" spans="1:4" ht="12" customHeight="1">
      <c r="A22" s="2"/>
      <c r="B22" s="2"/>
      <c r="C22" s="2"/>
      <c r="D22" s="2"/>
    </row>
    <row r="23" spans="1:4" ht="12" customHeight="1">
      <c r="A23" s="2"/>
      <c r="B23" s="2"/>
      <c r="C23" s="2"/>
      <c r="D23" s="2"/>
    </row>
    <row r="24" spans="1:4" ht="12" customHeight="1">
      <c r="A24" s="2"/>
      <c r="B24" s="2"/>
      <c r="C24" s="2"/>
      <c r="D24" s="2"/>
    </row>
    <row r="25" spans="1:4" ht="12" customHeight="1">
      <c r="A25" s="2"/>
      <c r="B25" s="2"/>
      <c r="C25" s="2"/>
      <c r="D25" s="2"/>
    </row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</sheetData>
  <mergeCells count="13">
    <mergeCell ref="P4:P9"/>
    <mergeCell ref="L4:L9"/>
    <mergeCell ref="M4:M9"/>
    <mergeCell ref="N4:N9"/>
    <mergeCell ref="O4:O9"/>
    <mergeCell ref="H4:H9"/>
    <mergeCell ref="I4:I9"/>
    <mergeCell ref="J4:J9"/>
    <mergeCell ref="K4:K9"/>
    <mergeCell ref="B4:D9"/>
    <mergeCell ref="E4:E9"/>
    <mergeCell ref="F4:F9"/>
    <mergeCell ref="G4:G9"/>
  </mergeCells>
  <printOptions/>
  <pageMargins left="0.5905511811023623" right="0.5905511811023623" top="0.3937007874015748" bottom="0.7874015748031497" header="0.5118110236220472" footer="0.3937007874015748"/>
  <pageSetup horizontalDpi="400" verticalDpi="400" orientation="portrait" paperSize="9" scale="75" r:id="rId1"/>
  <headerFooter alignWithMargins="0"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T25"/>
  <sheetViews>
    <sheetView workbookViewId="0" topLeftCell="A1">
      <pane xSplit="4" ySplit="9" topLeftCell="E10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A1" sqref="A1"/>
    </sheetView>
  </sheetViews>
  <sheetFormatPr defaultColWidth="9.00390625" defaultRowHeight="13.5"/>
  <cols>
    <col min="1" max="1" width="2.625" style="1" customWidth="1"/>
    <col min="2" max="3" width="2.125" style="1" customWidth="1"/>
    <col min="4" max="4" width="13.625" style="1" customWidth="1"/>
    <col min="5" max="16384" width="9.625" style="1" customWidth="1"/>
  </cols>
  <sheetData>
    <row r="1" spans="1:4" ht="14.25" customHeight="1">
      <c r="A1" s="17"/>
      <c r="B1" s="17"/>
      <c r="C1" s="17"/>
      <c r="D1" s="17"/>
    </row>
    <row r="2" spans="5:10" s="18" customFormat="1" ht="14.25" customHeight="1">
      <c r="E2" s="18" t="s">
        <v>90</v>
      </c>
      <c r="J2" s="27" t="s">
        <v>64</v>
      </c>
    </row>
    <row r="3" spans="2:20" s="18" customFormat="1" ht="14.25" customHeight="1">
      <c r="B3" s="40" t="s">
        <v>92</v>
      </c>
      <c r="E3" s="18" t="s">
        <v>89</v>
      </c>
      <c r="M3" s="18" t="s">
        <v>88</v>
      </c>
      <c r="T3" s="19"/>
    </row>
    <row r="4" spans="1:20" ht="12" customHeight="1">
      <c r="A4" s="2"/>
      <c r="B4" s="41" t="s">
        <v>93</v>
      </c>
      <c r="C4" s="42"/>
      <c r="D4" s="43"/>
      <c r="E4" s="47" t="s">
        <v>0</v>
      </c>
      <c r="F4" s="47" t="s">
        <v>38</v>
      </c>
      <c r="G4" s="47" t="s">
        <v>39</v>
      </c>
      <c r="H4" s="47" t="s">
        <v>40</v>
      </c>
      <c r="I4" s="47" t="s">
        <v>41</v>
      </c>
      <c r="J4" s="47" t="s">
        <v>71</v>
      </c>
      <c r="K4" s="47" t="s">
        <v>42</v>
      </c>
      <c r="L4" s="47" t="s">
        <v>43</v>
      </c>
      <c r="M4" s="47" t="s">
        <v>0</v>
      </c>
      <c r="N4" s="47" t="s">
        <v>38</v>
      </c>
      <c r="O4" s="47" t="s">
        <v>39</v>
      </c>
      <c r="P4" s="47" t="s">
        <v>40</v>
      </c>
      <c r="Q4" s="47" t="s">
        <v>41</v>
      </c>
      <c r="R4" s="47" t="s">
        <v>71</v>
      </c>
      <c r="S4" s="47" t="s">
        <v>42</v>
      </c>
      <c r="T4" s="47" t="s">
        <v>43</v>
      </c>
    </row>
    <row r="5" spans="1:20" ht="12" customHeight="1">
      <c r="A5" s="2"/>
      <c r="B5" s="44"/>
      <c r="C5" s="45"/>
      <c r="D5" s="46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</row>
    <row r="6" spans="1:20" ht="12" customHeight="1">
      <c r="A6" s="2"/>
      <c r="B6" s="44"/>
      <c r="C6" s="45"/>
      <c r="D6" s="46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</row>
    <row r="7" spans="1:20" ht="12" customHeight="1">
      <c r="A7" s="2"/>
      <c r="B7" s="44"/>
      <c r="C7" s="45"/>
      <c r="D7" s="46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</row>
    <row r="8" spans="1:20" ht="12" customHeight="1">
      <c r="A8" s="2"/>
      <c r="B8" s="44"/>
      <c r="C8" s="45"/>
      <c r="D8" s="46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</row>
    <row r="9" spans="1:20" ht="12" customHeight="1">
      <c r="A9" s="2"/>
      <c r="B9" s="44"/>
      <c r="C9" s="45"/>
      <c r="D9" s="46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</row>
    <row r="10" spans="1:20" ht="12" customHeight="1">
      <c r="A10" s="2"/>
      <c r="B10" s="31"/>
      <c r="C10" s="32"/>
      <c r="D10" s="33" t="s">
        <v>0</v>
      </c>
      <c r="E10" s="11">
        <v>47190</v>
      </c>
      <c r="F10" s="11">
        <v>5939</v>
      </c>
      <c r="G10" s="11">
        <v>7473</v>
      </c>
      <c r="H10" s="11">
        <v>6053</v>
      </c>
      <c r="I10" s="11">
        <v>4935</v>
      </c>
      <c r="J10" s="11">
        <v>4133</v>
      </c>
      <c r="K10" s="11">
        <v>4875</v>
      </c>
      <c r="L10" s="11">
        <v>13782</v>
      </c>
      <c r="M10" s="11">
        <v>20364</v>
      </c>
      <c r="N10" s="11">
        <v>1486</v>
      </c>
      <c r="O10" s="11">
        <v>2610</v>
      </c>
      <c r="P10" s="11">
        <v>2450</v>
      </c>
      <c r="Q10" s="11">
        <v>2893</v>
      </c>
      <c r="R10" s="11">
        <v>2820</v>
      </c>
      <c r="S10" s="11">
        <v>3066</v>
      </c>
      <c r="T10" s="11">
        <v>5039</v>
      </c>
    </row>
    <row r="11" spans="1:20" ht="12" customHeight="1">
      <c r="A11" s="2"/>
      <c r="B11" s="39"/>
      <c r="C11" s="28" t="s">
        <v>94</v>
      </c>
      <c r="D11" s="29"/>
      <c r="E11" s="13">
        <v>10591</v>
      </c>
      <c r="F11" s="13">
        <v>1490</v>
      </c>
      <c r="G11" s="13">
        <v>1929</v>
      </c>
      <c r="H11" s="13">
        <v>1506</v>
      </c>
      <c r="I11" s="13">
        <v>1243</v>
      </c>
      <c r="J11" s="14">
        <v>954</v>
      </c>
      <c r="K11" s="14">
        <v>915</v>
      </c>
      <c r="L11" s="13">
        <v>2554</v>
      </c>
      <c r="M11" s="13">
        <v>5373</v>
      </c>
      <c r="N11" s="14">
        <v>475</v>
      </c>
      <c r="O11" s="14">
        <v>777</v>
      </c>
      <c r="P11" s="14">
        <v>725</v>
      </c>
      <c r="Q11" s="14">
        <v>779</v>
      </c>
      <c r="R11" s="14">
        <v>694</v>
      </c>
      <c r="S11" s="14">
        <v>682</v>
      </c>
      <c r="T11" s="13">
        <v>1241</v>
      </c>
    </row>
    <row r="12" spans="1:20" ht="12" customHeight="1">
      <c r="A12" s="2"/>
      <c r="B12" s="34"/>
      <c r="C12" s="30" t="s">
        <v>95</v>
      </c>
      <c r="D12" s="35"/>
      <c r="E12" s="13">
        <v>25925</v>
      </c>
      <c r="F12" s="13">
        <v>3368</v>
      </c>
      <c r="G12" s="13">
        <v>3960</v>
      </c>
      <c r="H12" s="13">
        <v>3063</v>
      </c>
      <c r="I12" s="13">
        <v>2473</v>
      </c>
      <c r="J12" s="13">
        <v>2012</v>
      </c>
      <c r="K12" s="13">
        <v>2350</v>
      </c>
      <c r="L12" s="13">
        <v>8699</v>
      </c>
      <c r="M12" s="13">
        <v>10566</v>
      </c>
      <c r="N12" s="14">
        <v>803</v>
      </c>
      <c r="O12" s="13">
        <v>1341</v>
      </c>
      <c r="P12" s="13">
        <v>1180</v>
      </c>
      <c r="Q12" s="13">
        <v>1422</v>
      </c>
      <c r="R12" s="13">
        <v>1365</v>
      </c>
      <c r="S12" s="13">
        <v>1535</v>
      </c>
      <c r="T12" s="13">
        <v>2920</v>
      </c>
    </row>
    <row r="13" spans="1:20" ht="12" customHeight="1">
      <c r="A13" s="2"/>
      <c r="B13" s="39"/>
      <c r="C13" s="28" t="s">
        <v>96</v>
      </c>
      <c r="D13" s="29"/>
      <c r="E13" s="13">
        <v>8001</v>
      </c>
      <c r="F13" s="14">
        <v>835</v>
      </c>
      <c r="G13" s="13">
        <v>1201</v>
      </c>
      <c r="H13" s="13">
        <v>1095</v>
      </c>
      <c r="I13" s="14">
        <v>884</v>
      </c>
      <c r="J13" s="14">
        <v>812</v>
      </c>
      <c r="K13" s="13">
        <v>1199</v>
      </c>
      <c r="L13" s="13">
        <v>1975</v>
      </c>
      <c r="M13" s="13">
        <v>3236</v>
      </c>
      <c r="N13" s="14">
        <v>166</v>
      </c>
      <c r="O13" s="14">
        <v>367</v>
      </c>
      <c r="P13" s="14">
        <v>387</v>
      </c>
      <c r="Q13" s="14">
        <v>484</v>
      </c>
      <c r="R13" s="14">
        <v>511</v>
      </c>
      <c r="S13" s="14">
        <v>618</v>
      </c>
      <c r="T13" s="14">
        <v>703</v>
      </c>
    </row>
    <row r="14" spans="1:20" ht="12" customHeight="1">
      <c r="A14" s="2"/>
      <c r="B14" s="36"/>
      <c r="C14" s="37" t="s">
        <v>97</v>
      </c>
      <c r="D14" s="38"/>
      <c r="E14" s="15">
        <v>2673</v>
      </c>
      <c r="F14" s="16">
        <v>246</v>
      </c>
      <c r="G14" s="16">
        <v>383</v>
      </c>
      <c r="H14" s="16">
        <v>389</v>
      </c>
      <c r="I14" s="16">
        <v>335</v>
      </c>
      <c r="J14" s="16">
        <v>355</v>
      </c>
      <c r="K14" s="16">
        <v>411</v>
      </c>
      <c r="L14" s="16">
        <v>554</v>
      </c>
      <c r="M14" s="15">
        <v>1189</v>
      </c>
      <c r="N14" s="16">
        <v>42</v>
      </c>
      <c r="O14" s="16">
        <v>125</v>
      </c>
      <c r="P14" s="16">
        <v>158</v>
      </c>
      <c r="Q14" s="16">
        <v>208</v>
      </c>
      <c r="R14" s="16">
        <v>250</v>
      </c>
      <c r="S14" s="16">
        <v>231</v>
      </c>
      <c r="T14" s="16">
        <v>175</v>
      </c>
    </row>
    <row r="15" spans="1:4" ht="12" customHeight="1">
      <c r="A15" s="2"/>
      <c r="B15" s="3"/>
      <c r="C15" s="3"/>
      <c r="D15" s="4"/>
    </row>
    <row r="16" spans="1:4" ht="12" customHeight="1">
      <c r="A16" s="2"/>
      <c r="B16" s="3"/>
      <c r="C16" s="4"/>
      <c r="D16" s="4"/>
    </row>
    <row r="17" spans="1:4" ht="12" customHeight="1">
      <c r="A17" s="2"/>
      <c r="B17" s="3"/>
      <c r="C17" s="4"/>
      <c r="D17" s="4"/>
    </row>
    <row r="18" spans="1:4" ht="12" customHeight="1">
      <c r="A18" s="2"/>
      <c r="B18" s="3"/>
      <c r="C18" s="4"/>
      <c r="D18" s="4"/>
    </row>
    <row r="19" spans="1:4" ht="12" customHeight="1">
      <c r="A19" s="2"/>
      <c r="B19" s="3"/>
      <c r="C19" s="4"/>
      <c r="D19" s="4"/>
    </row>
    <row r="20" spans="1:4" ht="12" customHeight="1">
      <c r="A20" s="2"/>
      <c r="B20" s="2"/>
      <c r="C20" s="2"/>
      <c r="D20" s="2"/>
    </row>
    <row r="21" spans="1:4" ht="12" customHeight="1">
      <c r="A21" s="2"/>
      <c r="B21" s="2"/>
      <c r="C21" s="2"/>
      <c r="D21" s="2"/>
    </row>
    <row r="22" spans="1:4" ht="12" customHeight="1">
      <c r="A22" s="2"/>
      <c r="B22" s="2"/>
      <c r="C22" s="2"/>
      <c r="D22" s="2"/>
    </row>
    <row r="23" spans="1:4" ht="12" customHeight="1">
      <c r="A23" s="2"/>
      <c r="B23" s="2"/>
      <c r="C23" s="2"/>
      <c r="D23" s="2"/>
    </row>
    <row r="24" spans="1:4" ht="12" customHeight="1">
      <c r="A24" s="2"/>
      <c r="B24" s="2"/>
      <c r="C24" s="2"/>
      <c r="D24" s="2"/>
    </row>
    <row r="25" spans="1:4" ht="12" customHeight="1">
      <c r="A25" s="2"/>
      <c r="B25" s="2"/>
      <c r="C25" s="2"/>
      <c r="D25" s="2"/>
    </row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</sheetData>
  <mergeCells count="17">
    <mergeCell ref="T4:T9"/>
    <mergeCell ref="P4:P9"/>
    <mergeCell ref="Q4:Q9"/>
    <mergeCell ref="R4:R9"/>
    <mergeCell ref="S4:S9"/>
    <mergeCell ref="L4:L9"/>
    <mergeCell ref="M4:M9"/>
    <mergeCell ref="N4:N9"/>
    <mergeCell ref="O4:O9"/>
    <mergeCell ref="H4:H9"/>
    <mergeCell ref="I4:I9"/>
    <mergeCell ref="J4:J9"/>
    <mergeCell ref="K4:K9"/>
    <mergeCell ref="B4:D9"/>
    <mergeCell ref="E4:E9"/>
    <mergeCell ref="F4:F9"/>
    <mergeCell ref="G4:G9"/>
  </mergeCells>
  <printOptions/>
  <pageMargins left="0.5905511811023623" right="0.5905511811023623" top="0.3937007874015748" bottom="0.7874015748031497" header="0.5118110236220472" footer="0.3937007874015748"/>
  <pageSetup horizontalDpi="400" verticalDpi="400" orientation="portrait" paperSize="9" scale="75" r:id="rId1"/>
  <headerFooter alignWithMargins="0"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S25"/>
  <sheetViews>
    <sheetView workbookViewId="0" topLeftCell="A1">
      <pane xSplit="4" ySplit="9" topLeftCell="E10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A1" sqref="A1"/>
    </sheetView>
  </sheetViews>
  <sheetFormatPr defaultColWidth="9.00390625" defaultRowHeight="13.5"/>
  <cols>
    <col min="1" max="1" width="2.625" style="1" customWidth="1"/>
    <col min="2" max="3" width="2.125" style="1" customWidth="1"/>
    <col min="4" max="4" width="13.625" style="1" customWidth="1"/>
    <col min="5" max="16384" width="9.625" style="1" customWidth="1"/>
  </cols>
  <sheetData>
    <row r="1" spans="1:4" ht="14.25" customHeight="1">
      <c r="A1" s="17"/>
      <c r="B1" s="17"/>
      <c r="C1" s="17"/>
      <c r="D1" s="17"/>
    </row>
    <row r="2" s="18" customFormat="1" ht="14.25" customHeight="1">
      <c r="E2" s="18" t="s">
        <v>67</v>
      </c>
    </row>
    <row r="3" spans="2:19" s="18" customFormat="1" ht="14.25" customHeight="1">
      <c r="B3" s="40" t="s">
        <v>92</v>
      </c>
      <c r="E3" s="27" t="s">
        <v>64</v>
      </c>
      <c r="S3" s="19"/>
    </row>
    <row r="4" spans="1:19" ht="12" customHeight="1">
      <c r="A4" s="2"/>
      <c r="B4" s="41" t="s">
        <v>93</v>
      </c>
      <c r="C4" s="42"/>
      <c r="D4" s="43"/>
      <c r="E4" s="61" t="s">
        <v>57</v>
      </c>
      <c r="F4" s="62"/>
      <c r="G4" s="62"/>
      <c r="H4" s="62"/>
      <c r="I4" s="63"/>
      <c r="J4" s="61" t="s">
        <v>50</v>
      </c>
      <c r="K4" s="62"/>
      <c r="L4" s="62"/>
      <c r="M4" s="62"/>
      <c r="N4" s="63"/>
      <c r="O4" s="61" t="s">
        <v>58</v>
      </c>
      <c r="P4" s="62"/>
      <c r="Q4" s="62"/>
      <c r="R4" s="62"/>
      <c r="S4" s="63"/>
    </row>
    <row r="5" spans="1:19" ht="12" customHeight="1">
      <c r="A5" s="2"/>
      <c r="B5" s="44"/>
      <c r="C5" s="45"/>
      <c r="D5" s="46"/>
      <c r="E5" s="47" t="s">
        <v>59</v>
      </c>
      <c r="F5" s="61" t="s">
        <v>63</v>
      </c>
      <c r="G5" s="62"/>
      <c r="H5" s="63"/>
      <c r="I5" s="58" t="s">
        <v>61</v>
      </c>
      <c r="J5" s="47" t="s">
        <v>62</v>
      </c>
      <c r="K5" s="61" t="s">
        <v>63</v>
      </c>
      <c r="L5" s="62"/>
      <c r="M5" s="63"/>
      <c r="N5" s="58" t="s">
        <v>61</v>
      </c>
      <c r="O5" s="47" t="s">
        <v>62</v>
      </c>
      <c r="P5" s="61" t="s">
        <v>63</v>
      </c>
      <c r="Q5" s="62"/>
      <c r="R5" s="63"/>
      <c r="S5" s="58" t="s">
        <v>61</v>
      </c>
    </row>
    <row r="6" spans="1:19" ht="12" customHeight="1">
      <c r="A6" s="2"/>
      <c r="B6" s="44"/>
      <c r="C6" s="45"/>
      <c r="D6" s="46"/>
      <c r="E6" s="48"/>
      <c r="F6" s="58" t="s">
        <v>51</v>
      </c>
      <c r="G6" s="47" t="s">
        <v>52</v>
      </c>
      <c r="H6" s="58" t="s">
        <v>60</v>
      </c>
      <c r="I6" s="59"/>
      <c r="J6" s="48"/>
      <c r="K6" s="58" t="s">
        <v>51</v>
      </c>
      <c r="L6" s="47" t="s">
        <v>52</v>
      </c>
      <c r="M6" s="58" t="s">
        <v>53</v>
      </c>
      <c r="N6" s="59"/>
      <c r="O6" s="48"/>
      <c r="P6" s="58" t="s">
        <v>51</v>
      </c>
      <c r="Q6" s="47" t="s">
        <v>52</v>
      </c>
      <c r="R6" s="50" t="s">
        <v>53</v>
      </c>
      <c r="S6" s="59"/>
    </row>
    <row r="7" spans="1:19" ht="12" customHeight="1">
      <c r="A7" s="2"/>
      <c r="B7" s="44"/>
      <c r="C7" s="45"/>
      <c r="D7" s="46"/>
      <c r="E7" s="48"/>
      <c r="F7" s="59"/>
      <c r="G7" s="48"/>
      <c r="H7" s="59"/>
      <c r="I7" s="59"/>
      <c r="J7" s="48"/>
      <c r="K7" s="59"/>
      <c r="L7" s="48"/>
      <c r="M7" s="59"/>
      <c r="N7" s="59"/>
      <c r="O7" s="48"/>
      <c r="P7" s="59"/>
      <c r="Q7" s="48"/>
      <c r="R7" s="51"/>
      <c r="S7" s="59"/>
    </row>
    <row r="8" spans="1:19" ht="12" customHeight="1">
      <c r="A8" s="2"/>
      <c r="B8" s="44"/>
      <c r="C8" s="45"/>
      <c r="D8" s="46"/>
      <c r="E8" s="48"/>
      <c r="F8" s="59"/>
      <c r="G8" s="48"/>
      <c r="H8" s="59"/>
      <c r="I8" s="59"/>
      <c r="J8" s="48"/>
      <c r="K8" s="59"/>
      <c r="L8" s="48"/>
      <c r="M8" s="59"/>
      <c r="N8" s="59"/>
      <c r="O8" s="48"/>
      <c r="P8" s="59"/>
      <c r="Q8" s="48"/>
      <c r="R8" s="51"/>
      <c r="S8" s="59"/>
    </row>
    <row r="9" spans="1:19" ht="12" customHeight="1">
      <c r="A9" s="2"/>
      <c r="B9" s="44"/>
      <c r="C9" s="45"/>
      <c r="D9" s="46"/>
      <c r="E9" s="49"/>
      <c r="F9" s="60"/>
      <c r="G9" s="49"/>
      <c r="H9" s="60"/>
      <c r="I9" s="60"/>
      <c r="J9" s="49"/>
      <c r="K9" s="60"/>
      <c r="L9" s="49"/>
      <c r="M9" s="60"/>
      <c r="N9" s="60"/>
      <c r="O9" s="49"/>
      <c r="P9" s="60"/>
      <c r="Q9" s="49"/>
      <c r="R9" s="52"/>
      <c r="S9" s="60"/>
    </row>
    <row r="10" spans="1:19" ht="12" customHeight="1">
      <c r="A10" s="2"/>
      <c r="B10" s="31"/>
      <c r="C10" s="32"/>
      <c r="D10" s="33" t="s">
        <v>0</v>
      </c>
      <c r="E10" s="5">
        <v>75091</v>
      </c>
      <c r="F10" s="5">
        <v>57348</v>
      </c>
      <c r="G10" s="6">
        <v>427</v>
      </c>
      <c r="H10" s="5">
        <v>9304</v>
      </c>
      <c r="I10" s="5">
        <v>10308</v>
      </c>
      <c r="J10" s="5">
        <v>46093</v>
      </c>
      <c r="K10" s="5">
        <v>36078</v>
      </c>
      <c r="L10" s="6">
        <v>363</v>
      </c>
      <c r="M10" s="5">
        <v>4381</v>
      </c>
      <c r="N10" s="5">
        <v>6832</v>
      </c>
      <c r="O10" s="11">
        <v>28998</v>
      </c>
      <c r="P10" s="11">
        <v>21270</v>
      </c>
      <c r="Q10" s="12">
        <v>64</v>
      </c>
      <c r="R10" s="11">
        <v>4923</v>
      </c>
      <c r="S10" s="11">
        <v>3476</v>
      </c>
    </row>
    <row r="11" spans="1:19" ht="12" customHeight="1">
      <c r="A11" s="2"/>
      <c r="B11" s="39"/>
      <c r="C11" s="28" t="s">
        <v>94</v>
      </c>
      <c r="D11" s="29"/>
      <c r="E11" s="7">
        <v>17203</v>
      </c>
      <c r="F11" s="7">
        <v>13261</v>
      </c>
      <c r="G11" s="8">
        <v>63</v>
      </c>
      <c r="H11" s="7">
        <v>1786</v>
      </c>
      <c r="I11" s="7">
        <v>2458</v>
      </c>
      <c r="J11" s="7">
        <v>10649</v>
      </c>
      <c r="K11" s="7">
        <v>8523</v>
      </c>
      <c r="L11" s="8">
        <v>54</v>
      </c>
      <c r="M11" s="8">
        <v>721</v>
      </c>
      <c r="N11" s="7">
        <v>1613</v>
      </c>
      <c r="O11" s="13">
        <v>6554</v>
      </c>
      <c r="P11" s="13">
        <v>4738</v>
      </c>
      <c r="Q11" s="14">
        <v>9</v>
      </c>
      <c r="R11" s="13">
        <v>1065</v>
      </c>
      <c r="S11" s="14">
        <v>845</v>
      </c>
    </row>
    <row r="12" spans="1:19" ht="12" customHeight="1">
      <c r="A12" s="2"/>
      <c r="B12" s="34"/>
      <c r="C12" s="30" t="s">
        <v>95</v>
      </c>
      <c r="D12" s="35"/>
      <c r="E12" s="7">
        <v>40803</v>
      </c>
      <c r="F12" s="7">
        <v>31782</v>
      </c>
      <c r="G12" s="8">
        <v>247</v>
      </c>
      <c r="H12" s="7">
        <v>4598</v>
      </c>
      <c r="I12" s="7">
        <v>5373</v>
      </c>
      <c r="J12" s="7">
        <v>24859</v>
      </c>
      <c r="K12" s="7">
        <v>19744</v>
      </c>
      <c r="L12" s="8">
        <v>212</v>
      </c>
      <c r="M12" s="7">
        <v>2095</v>
      </c>
      <c r="N12" s="7">
        <v>3600</v>
      </c>
      <c r="O12" s="13">
        <v>15944</v>
      </c>
      <c r="P12" s="13">
        <v>12038</v>
      </c>
      <c r="Q12" s="14">
        <v>35</v>
      </c>
      <c r="R12" s="13">
        <v>2503</v>
      </c>
      <c r="S12" s="13">
        <v>1773</v>
      </c>
    </row>
    <row r="13" spans="1:19" ht="12" customHeight="1">
      <c r="A13" s="2"/>
      <c r="B13" s="39"/>
      <c r="C13" s="28" t="s">
        <v>96</v>
      </c>
      <c r="D13" s="29"/>
      <c r="E13" s="7">
        <v>12608</v>
      </c>
      <c r="F13" s="7">
        <v>9265</v>
      </c>
      <c r="G13" s="8">
        <v>93</v>
      </c>
      <c r="H13" s="7">
        <v>2142</v>
      </c>
      <c r="I13" s="7">
        <v>1641</v>
      </c>
      <c r="J13" s="7">
        <v>7864</v>
      </c>
      <c r="K13" s="7">
        <v>5900</v>
      </c>
      <c r="L13" s="8">
        <v>82</v>
      </c>
      <c r="M13" s="7">
        <v>1142</v>
      </c>
      <c r="N13" s="7">
        <v>1116</v>
      </c>
      <c r="O13" s="13">
        <v>4744</v>
      </c>
      <c r="P13" s="13">
        <v>3365</v>
      </c>
      <c r="Q13" s="14">
        <v>11</v>
      </c>
      <c r="R13" s="13">
        <v>1000</v>
      </c>
      <c r="S13" s="14">
        <v>525</v>
      </c>
    </row>
    <row r="14" spans="1:19" ht="12" customHeight="1">
      <c r="A14" s="2"/>
      <c r="B14" s="36"/>
      <c r="C14" s="37" t="s">
        <v>97</v>
      </c>
      <c r="D14" s="38"/>
      <c r="E14" s="9">
        <v>4477</v>
      </c>
      <c r="F14" s="9">
        <v>3040</v>
      </c>
      <c r="G14" s="10">
        <v>24</v>
      </c>
      <c r="H14" s="10">
        <v>778</v>
      </c>
      <c r="I14" s="10">
        <v>836</v>
      </c>
      <c r="J14" s="9">
        <v>2721</v>
      </c>
      <c r="K14" s="9">
        <v>1911</v>
      </c>
      <c r="L14" s="10">
        <v>15</v>
      </c>
      <c r="M14" s="10">
        <v>423</v>
      </c>
      <c r="N14" s="10">
        <v>503</v>
      </c>
      <c r="O14" s="15">
        <v>1756</v>
      </c>
      <c r="P14" s="15">
        <v>1129</v>
      </c>
      <c r="Q14" s="16">
        <v>9</v>
      </c>
      <c r="R14" s="16">
        <v>355</v>
      </c>
      <c r="S14" s="16">
        <v>333</v>
      </c>
    </row>
    <row r="15" spans="1:4" ht="12" customHeight="1">
      <c r="A15" s="2"/>
      <c r="B15" s="3"/>
      <c r="C15" s="3"/>
      <c r="D15" s="4"/>
    </row>
    <row r="16" spans="1:4" ht="12" customHeight="1">
      <c r="A16" s="2"/>
      <c r="B16" s="3"/>
      <c r="C16" s="4"/>
      <c r="D16" s="4"/>
    </row>
    <row r="17" spans="1:4" ht="12" customHeight="1">
      <c r="A17" s="2"/>
      <c r="B17" s="3"/>
      <c r="C17" s="4"/>
      <c r="D17" s="4"/>
    </row>
    <row r="18" spans="1:4" ht="12" customHeight="1">
      <c r="A18" s="2"/>
      <c r="B18" s="3"/>
      <c r="C18" s="4"/>
      <c r="D18" s="4"/>
    </row>
    <row r="19" spans="1:4" ht="12" customHeight="1">
      <c r="A19" s="2"/>
      <c r="B19" s="3"/>
      <c r="C19" s="4"/>
      <c r="D19" s="4"/>
    </row>
    <row r="20" spans="1:4" ht="12" customHeight="1">
      <c r="A20" s="2"/>
      <c r="B20" s="2"/>
      <c r="C20" s="2"/>
      <c r="D20" s="2"/>
    </row>
    <row r="21" spans="1:4" ht="12" customHeight="1">
      <c r="A21" s="2"/>
      <c r="B21" s="2"/>
      <c r="C21" s="2"/>
      <c r="D21" s="2"/>
    </row>
    <row r="22" spans="1:4" ht="12" customHeight="1">
      <c r="A22" s="2"/>
      <c r="B22" s="2"/>
      <c r="C22" s="2"/>
      <c r="D22" s="2"/>
    </row>
    <row r="23" spans="1:4" ht="12" customHeight="1">
      <c r="A23" s="2"/>
      <c r="B23" s="2"/>
      <c r="C23" s="2"/>
      <c r="D23" s="2"/>
    </row>
    <row r="24" spans="1:4" ht="12" customHeight="1">
      <c r="A24" s="2"/>
      <c r="B24" s="2"/>
      <c r="C24" s="2"/>
      <c r="D24" s="2"/>
    </row>
    <row r="25" spans="1:4" ht="12" customHeight="1">
      <c r="A25" s="2"/>
      <c r="B25" s="2"/>
      <c r="C25" s="2"/>
      <c r="D25" s="2"/>
    </row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</sheetData>
  <mergeCells count="22">
    <mergeCell ref="O4:S4"/>
    <mergeCell ref="J5:J9"/>
    <mergeCell ref="K6:K9"/>
    <mergeCell ref="R6:R9"/>
    <mergeCell ref="S5:S9"/>
    <mergeCell ref="P5:R5"/>
    <mergeCell ref="O5:O9"/>
    <mergeCell ref="P6:P9"/>
    <mergeCell ref="Q6:Q9"/>
    <mergeCell ref="M6:M9"/>
    <mergeCell ref="B4:D9"/>
    <mergeCell ref="L6:L9"/>
    <mergeCell ref="E5:E9"/>
    <mergeCell ref="F6:F9"/>
    <mergeCell ref="G6:G9"/>
    <mergeCell ref="H6:H9"/>
    <mergeCell ref="F5:H5"/>
    <mergeCell ref="I5:I9"/>
    <mergeCell ref="E4:I4"/>
    <mergeCell ref="J4:N4"/>
    <mergeCell ref="N5:N9"/>
    <mergeCell ref="K5:M5"/>
  </mergeCells>
  <printOptions/>
  <pageMargins left="0.5905511811023623" right="0.5905511811023623" top="0.3937007874015748" bottom="0.7874015748031497" header="0.5118110236220472" footer="0.3937007874015748"/>
  <pageSetup horizontalDpi="400" verticalDpi="400" orientation="portrait" paperSize="9" scale="75" r:id="rId1"/>
  <headerFooter alignWithMargins="0"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L25"/>
  <sheetViews>
    <sheetView workbookViewId="0" topLeftCell="A1">
      <pane xSplit="4" ySplit="9" topLeftCell="E10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A1" sqref="A1"/>
    </sheetView>
  </sheetViews>
  <sheetFormatPr defaultColWidth="9.00390625" defaultRowHeight="13.5"/>
  <cols>
    <col min="1" max="1" width="2.625" style="1" customWidth="1"/>
    <col min="2" max="3" width="2.125" style="1" customWidth="1"/>
    <col min="4" max="4" width="13.625" style="1" customWidth="1"/>
    <col min="5" max="16384" width="9.625" style="1" customWidth="1"/>
  </cols>
  <sheetData>
    <row r="1" spans="1:4" ht="14.25" customHeight="1">
      <c r="A1" s="17"/>
      <c r="B1" s="17"/>
      <c r="C1" s="17"/>
      <c r="D1" s="17"/>
    </row>
    <row r="2" spans="5:12" s="18" customFormat="1" ht="14.25" customHeight="1">
      <c r="E2" s="18" t="s">
        <v>68</v>
      </c>
      <c r="L2" s="27" t="s">
        <v>91</v>
      </c>
    </row>
    <row r="3" spans="2:12" s="18" customFormat="1" ht="14.25" customHeight="1">
      <c r="B3" s="40" t="s">
        <v>92</v>
      </c>
      <c r="E3" s="18" t="s">
        <v>2</v>
      </c>
      <c r="L3" s="19"/>
    </row>
    <row r="4" spans="1:12" ht="12" customHeight="1">
      <c r="A4" s="2"/>
      <c r="B4" s="41" t="s">
        <v>93</v>
      </c>
      <c r="C4" s="42"/>
      <c r="D4" s="43"/>
      <c r="E4" s="47" t="s">
        <v>0</v>
      </c>
      <c r="F4" s="47" t="s">
        <v>38</v>
      </c>
      <c r="G4" s="47" t="s">
        <v>39</v>
      </c>
      <c r="H4" s="47" t="s">
        <v>40</v>
      </c>
      <c r="I4" s="47" t="s">
        <v>41</v>
      </c>
      <c r="J4" s="47" t="s">
        <v>71</v>
      </c>
      <c r="K4" s="47" t="s">
        <v>42</v>
      </c>
      <c r="L4" s="47" t="s">
        <v>43</v>
      </c>
    </row>
    <row r="5" spans="1:12" ht="12" customHeight="1">
      <c r="A5" s="2"/>
      <c r="B5" s="44"/>
      <c r="C5" s="45"/>
      <c r="D5" s="46"/>
      <c r="E5" s="48"/>
      <c r="F5" s="48"/>
      <c r="G5" s="48"/>
      <c r="H5" s="48"/>
      <c r="I5" s="48"/>
      <c r="J5" s="48"/>
      <c r="K5" s="48"/>
      <c r="L5" s="48"/>
    </row>
    <row r="6" spans="1:12" ht="12" customHeight="1">
      <c r="A6" s="2"/>
      <c r="B6" s="44"/>
      <c r="C6" s="45"/>
      <c r="D6" s="46"/>
      <c r="E6" s="48"/>
      <c r="F6" s="48"/>
      <c r="G6" s="48"/>
      <c r="H6" s="48"/>
      <c r="I6" s="48"/>
      <c r="J6" s="48"/>
      <c r="K6" s="48"/>
      <c r="L6" s="48"/>
    </row>
    <row r="7" spans="1:12" ht="12" customHeight="1">
      <c r="A7" s="2"/>
      <c r="B7" s="44"/>
      <c r="C7" s="45"/>
      <c r="D7" s="46"/>
      <c r="E7" s="48"/>
      <c r="F7" s="48"/>
      <c r="G7" s="48"/>
      <c r="H7" s="48"/>
      <c r="I7" s="48"/>
      <c r="J7" s="48"/>
      <c r="K7" s="48"/>
      <c r="L7" s="48"/>
    </row>
    <row r="8" spans="1:12" ht="12" customHeight="1">
      <c r="A8" s="2"/>
      <c r="B8" s="44"/>
      <c r="C8" s="45"/>
      <c r="D8" s="46"/>
      <c r="E8" s="48"/>
      <c r="F8" s="48"/>
      <c r="G8" s="48"/>
      <c r="H8" s="48"/>
      <c r="I8" s="48"/>
      <c r="J8" s="48"/>
      <c r="K8" s="48"/>
      <c r="L8" s="48"/>
    </row>
    <row r="9" spans="1:12" ht="12" customHeight="1">
      <c r="A9" s="2"/>
      <c r="B9" s="44"/>
      <c r="C9" s="45"/>
      <c r="D9" s="46"/>
      <c r="E9" s="49"/>
      <c r="F9" s="49"/>
      <c r="G9" s="49"/>
      <c r="H9" s="49"/>
      <c r="I9" s="49"/>
      <c r="J9" s="49"/>
      <c r="K9" s="49"/>
      <c r="L9" s="49"/>
    </row>
    <row r="10" spans="1:12" ht="12" customHeight="1">
      <c r="A10" s="2"/>
      <c r="B10" s="31"/>
      <c r="C10" s="32"/>
      <c r="D10" s="33" t="s">
        <v>0</v>
      </c>
      <c r="E10" s="11">
        <v>83590</v>
      </c>
      <c r="F10" s="11">
        <v>9144</v>
      </c>
      <c r="G10" s="11">
        <v>3479</v>
      </c>
      <c r="H10" s="11">
        <v>3547</v>
      </c>
      <c r="I10" s="11">
        <v>5139</v>
      </c>
      <c r="J10" s="11">
        <v>6554</v>
      </c>
      <c r="K10" s="11">
        <v>22605</v>
      </c>
      <c r="L10" s="11">
        <v>33122</v>
      </c>
    </row>
    <row r="11" spans="1:12" ht="12" customHeight="1">
      <c r="A11" s="2"/>
      <c r="B11" s="39"/>
      <c r="C11" s="28" t="s">
        <v>94</v>
      </c>
      <c r="D11" s="29"/>
      <c r="E11" s="13">
        <v>18911</v>
      </c>
      <c r="F11" s="13">
        <v>1895</v>
      </c>
      <c r="G11" s="14">
        <v>683</v>
      </c>
      <c r="H11" s="14">
        <v>653</v>
      </c>
      <c r="I11" s="13">
        <v>1077</v>
      </c>
      <c r="J11" s="13">
        <v>1505</v>
      </c>
      <c r="K11" s="13">
        <v>5383</v>
      </c>
      <c r="L11" s="13">
        <v>7715</v>
      </c>
    </row>
    <row r="12" spans="1:12" ht="12" customHeight="1">
      <c r="A12" s="2"/>
      <c r="B12" s="34"/>
      <c r="C12" s="30" t="s">
        <v>95</v>
      </c>
      <c r="D12" s="35"/>
      <c r="E12" s="13">
        <v>45312</v>
      </c>
      <c r="F12" s="13">
        <v>4800</v>
      </c>
      <c r="G12" s="13">
        <v>1605</v>
      </c>
      <c r="H12" s="13">
        <v>1655</v>
      </c>
      <c r="I12" s="13">
        <v>2624</v>
      </c>
      <c r="J12" s="13">
        <v>3443</v>
      </c>
      <c r="K12" s="13">
        <v>12432</v>
      </c>
      <c r="L12" s="13">
        <v>18753</v>
      </c>
    </row>
    <row r="13" spans="1:12" ht="12" customHeight="1">
      <c r="A13" s="2"/>
      <c r="B13" s="39"/>
      <c r="C13" s="28" t="s">
        <v>96</v>
      </c>
      <c r="D13" s="29"/>
      <c r="E13" s="13">
        <v>14302</v>
      </c>
      <c r="F13" s="13">
        <v>1806</v>
      </c>
      <c r="G13" s="14">
        <v>879</v>
      </c>
      <c r="H13" s="14">
        <v>871</v>
      </c>
      <c r="I13" s="13">
        <v>1038</v>
      </c>
      <c r="J13" s="13">
        <v>1176</v>
      </c>
      <c r="K13" s="13">
        <v>3480</v>
      </c>
      <c r="L13" s="13">
        <v>5052</v>
      </c>
    </row>
    <row r="14" spans="1:12" ht="12" customHeight="1">
      <c r="A14" s="2"/>
      <c r="B14" s="36"/>
      <c r="C14" s="37" t="s">
        <v>97</v>
      </c>
      <c r="D14" s="38"/>
      <c r="E14" s="15">
        <v>5065</v>
      </c>
      <c r="F14" s="16">
        <v>643</v>
      </c>
      <c r="G14" s="16">
        <v>312</v>
      </c>
      <c r="H14" s="16">
        <v>368</v>
      </c>
      <c r="I14" s="16">
        <v>400</v>
      </c>
      <c r="J14" s="16">
        <v>430</v>
      </c>
      <c r="K14" s="15">
        <v>1310</v>
      </c>
      <c r="L14" s="15">
        <v>1602</v>
      </c>
    </row>
    <row r="15" spans="1:4" ht="12" customHeight="1">
      <c r="A15" s="2"/>
      <c r="B15" s="3"/>
      <c r="C15" s="3"/>
      <c r="D15" s="4"/>
    </row>
    <row r="16" spans="1:4" ht="12" customHeight="1">
      <c r="A16" s="2"/>
      <c r="B16" s="3"/>
      <c r="C16" s="4"/>
      <c r="D16" s="4"/>
    </row>
    <row r="17" spans="1:4" ht="12" customHeight="1">
      <c r="A17" s="2"/>
      <c r="B17" s="3"/>
      <c r="C17" s="4"/>
      <c r="D17" s="4"/>
    </row>
    <row r="18" spans="1:4" ht="12" customHeight="1">
      <c r="A18" s="2"/>
      <c r="B18" s="3"/>
      <c r="C18" s="4"/>
      <c r="D18" s="4"/>
    </row>
    <row r="19" spans="1:4" ht="12" customHeight="1">
      <c r="A19" s="2"/>
      <c r="B19" s="3"/>
      <c r="C19" s="4"/>
      <c r="D19" s="4"/>
    </row>
    <row r="20" spans="1:4" ht="12" customHeight="1">
      <c r="A20" s="2"/>
      <c r="B20" s="2"/>
      <c r="C20" s="2"/>
      <c r="D20" s="2"/>
    </row>
    <row r="21" spans="1:4" ht="12" customHeight="1">
      <c r="A21" s="2"/>
      <c r="B21" s="2"/>
      <c r="C21" s="2"/>
      <c r="D21" s="2"/>
    </row>
    <row r="22" spans="1:4" ht="12" customHeight="1">
      <c r="A22" s="2"/>
      <c r="B22" s="2"/>
      <c r="C22" s="2"/>
      <c r="D22" s="2"/>
    </row>
    <row r="23" spans="1:4" ht="12" customHeight="1">
      <c r="A23" s="2"/>
      <c r="B23" s="2"/>
      <c r="C23" s="2"/>
      <c r="D23" s="2"/>
    </row>
    <row r="24" spans="1:4" ht="12" customHeight="1">
      <c r="A24" s="2"/>
      <c r="B24" s="2"/>
      <c r="C24" s="2"/>
      <c r="D24" s="2"/>
    </row>
    <row r="25" spans="1:4" ht="12" customHeight="1">
      <c r="A25" s="2"/>
      <c r="B25" s="2"/>
      <c r="C25" s="2"/>
      <c r="D25" s="2"/>
    </row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</sheetData>
  <mergeCells count="9">
    <mergeCell ref="L4:L9"/>
    <mergeCell ref="H4:H9"/>
    <mergeCell ref="I4:I9"/>
    <mergeCell ref="J4:J9"/>
    <mergeCell ref="K4:K9"/>
    <mergeCell ref="B4:D9"/>
    <mergeCell ref="E4:E9"/>
    <mergeCell ref="F4:F9"/>
    <mergeCell ref="G4:G9"/>
  </mergeCells>
  <printOptions/>
  <pageMargins left="0.5905511811023623" right="0.5905511811023623" top="0.3937007874015748" bottom="0.7874015748031497" header="0.5118110236220472" footer="0.3937007874015748"/>
  <pageSetup horizontalDpi="400" verticalDpi="400" orientation="portrait" paperSize="9" scale="75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H25"/>
  <sheetViews>
    <sheetView workbookViewId="0" topLeftCell="A1">
      <pane xSplit="4" ySplit="9" topLeftCell="E10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A1" sqref="A1"/>
    </sheetView>
  </sheetViews>
  <sheetFormatPr defaultColWidth="9.00390625" defaultRowHeight="13.5"/>
  <cols>
    <col min="1" max="1" width="2.625" style="1" customWidth="1"/>
    <col min="2" max="3" width="2.125" style="1" customWidth="1"/>
    <col min="4" max="4" width="13.625" style="1" customWidth="1"/>
    <col min="5" max="16384" width="9.625" style="1" customWidth="1"/>
  </cols>
  <sheetData>
    <row r="1" spans="1:4" ht="14.25" customHeight="1">
      <c r="A1" s="17"/>
      <c r="B1" s="17"/>
      <c r="C1" s="17"/>
      <c r="D1" s="17"/>
    </row>
    <row r="2" spans="5:9" s="18" customFormat="1" ht="14.25" customHeight="1">
      <c r="E2" s="18" t="s">
        <v>65</v>
      </c>
      <c r="I2" s="27" t="s">
        <v>64</v>
      </c>
    </row>
    <row r="3" spans="2:34" s="18" customFormat="1" ht="14.25" customHeight="1">
      <c r="B3" s="40" t="s">
        <v>92</v>
      </c>
      <c r="E3" s="18" t="s">
        <v>77</v>
      </c>
      <c r="T3" s="18" t="s">
        <v>76</v>
      </c>
      <c r="AH3" s="19"/>
    </row>
    <row r="4" spans="1:34" ht="12" customHeight="1">
      <c r="A4" s="2"/>
      <c r="B4" s="41" t="s">
        <v>93</v>
      </c>
      <c r="C4" s="42"/>
      <c r="D4" s="43"/>
      <c r="E4" s="47" t="s">
        <v>0</v>
      </c>
      <c r="F4" s="47" t="s">
        <v>19</v>
      </c>
      <c r="G4" s="47" t="s">
        <v>5</v>
      </c>
      <c r="H4" s="47" t="s">
        <v>6</v>
      </c>
      <c r="I4" s="47" t="s">
        <v>7</v>
      </c>
      <c r="J4" s="47" t="s">
        <v>8</v>
      </c>
      <c r="K4" s="47" t="s">
        <v>9</v>
      </c>
      <c r="L4" s="47" t="s">
        <v>10</v>
      </c>
      <c r="M4" s="47" t="s">
        <v>11</v>
      </c>
      <c r="N4" s="47" t="s">
        <v>12</v>
      </c>
      <c r="O4" s="47" t="s">
        <v>13</v>
      </c>
      <c r="P4" s="47" t="s">
        <v>14</v>
      </c>
      <c r="Q4" s="47" t="s">
        <v>15</v>
      </c>
      <c r="R4" s="47" t="s">
        <v>16</v>
      </c>
      <c r="S4" s="47" t="s">
        <v>21</v>
      </c>
      <c r="T4" s="47" t="s">
        <v>0</v>
      </c>
      <c r="U4" s="47" t="s">
        <v>19</v>
      </c>
      <c r="V4" s="47" t="s">
        <v>5</v>
      </c>
      <c r="W4" s="47" t="s">
        <v>6</v>
      </c>
      <c r="X4" s="47" t="s">
        <v>7</v>
      </c>
      <c r="Y4" s="47" t="s">
        <v>8</v>
      </c>
      <c r="Z4" s="47" t="s">
        <v>9</v>
      </c>
      <c r="AA4" s="47" t="s">
        <v>10</v>
      </c>
      <c r="AB4" s="47" t="s">
        <v>11</v>
      </c>
      <c r="AC4" s="47" t="s">
        <v>12</v>
      </c>
      <c r="AD4" s="47" t="s">
        <v>13</v>
      </c>
      <c r="AE4" s="47" t="s">
        <v>14</v>
      </c>
      <c r="AF4" s="47" t="s">
        <v>15</v>
      </c>
      <c r="AG4" s="47" t="s">
        <v>16</v>
      </c>
      <c r="AH4" s="47" t="s">
        <v>20</v>
      </c>
    </row>
    <row r="5" spans="1:34" ht="12" customHeight="1">
      <c r="A5" s="2"/>
      <c r="B5" s="44"/>
      <c r="C5" s="45"/>
      <c r="D5" s="46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</row>
    <row r="6" spans="1:34" ht="12" customHeight="1">
      <c r="A6" s="2"/>
      <c r="B6" s="44"/>
      <c r="C6" s="45"/>
      <c r="D6" s="46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</row>
    <row r="7" spans="1:34" ht="12" customHeight="1">
      <c r="A7" s="2"/>
      <c r="B7" s="44"/>
      <c r="C7" s="45"/>
      <c r="D7" s="46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</row>
    <row r="8" spans="1:34" ht="12" customHeight="1">
      <c r="A8" s="2"/>
      <c r="B8" s="44"/>
      <c r="C8" s="45"/>
      <c r="D8" s="46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</row>
    <row r="9" spans="1:34" ht="12" customHeight="1">
      <c r="A9" s="2"/>
      <c r="B9" s="44"/>
      <c r="C9" s="45"/>
      <c r="D9" s="46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</row>
    <row r="10" spans="1:34" ht="12" customHeight="1">
      <c r="A10" s="2"/>
      <c r="B10" s="31"/>
      <c r="C10" s="32"/>
      <c r="D10" s="33" t="s">
        <v>0</v>
      </c>
      <c r="E10" s="11">
        <v>45469</v>
      </c>
      <c r="F10" s="12" t="s">
        <v>1</v>
      </c>
      <c r="G10" s="12">
        <v>7</v>
      </c>
      <c r="H10" s="12">
        <v>53</v>
      </c>
      <c r="I10" s="12">
        <v>272</v>
      </c>
      <c r="J10" s="11">
        <v>1005</v>
      </c>
      <c r="K10" s="11">
        <v>2645</v>
      </c>
      <c r="L10" s="11">
        <v>4668</v>
      </c>
      <c r="M10" s="11">
        <v>5659</v>
      </c>
      <c r="N10" s="11">
        <v>5040</v>
      </c>
      <c r="O10" s="11">
        <v>6686</v>
      </c>
      <c r="P10" s="11">
        <v>7702</v>
      </c>
      <c r="Q10" s="11">
        <v>6949</v>
      </c>
      <c r="R10" s="11">
        <v>4783</v>
      </c>
      <c r="S10" s="22">
        <f>2768981/45469</f>
        <v>60.89821636719523</v>
      </c>
      <c r="T10" s="11">
        <v>2515</v>
      </c>
      <c r="U10" s="12" t="s">
        <v>1</v>
      </c>
      <c r="V10" s="12" t="s">
        <v>1</v>
      </c>
      <c r="W10" s="12">
        <v>1</v>
      </c>
      <c r="X10" s="12">
        <v>7</v>
      </c>
      <c r="Y10" s="12">
        <v>39</v>
      </c>
      <c r="Z10" s="12">
        <v>89</v>
      </c>
      <c r="AA10" s="12">
        <v>130</v>
      </c>
      <c r="AB10" s="12">
        <v>193</v>
      </c>
      <c r="AC10" s="12">
        <v>252</v>
      </c>
      <c r="AD10" s="12">
        <v>372</v>
      </c>
      <c r="AE10" s="12">
        <v>521</v>
      </c>
      <c r="AF10" s="12">
        <v>479</v>
      </c>
      <c r="AG10" s="12">
        <v>432</v>
      </c>
      <c r="AH10" s="22">
        <f>162655/2515</f>
        <v>64.67395626242545</v>
      </c>
    </row>
    <row r="11" spans="1:34" ht="12" customHeight="1">
      <c r="A11" s="2"/>
      <c r="B11" s="39"/>
      <c r="C11" s="28" t="s">
        <v>94</v>
      </c>
      <c r="D11" s="29"/>
      <c r="E11" s="13">
        <v>10152</v>
      </c>
      <c r="F11" s="14" t="s">
        <v>1</v>
      </c>
      <c r="G11" s="14">
        <v>2</v>
      </c>
      <c r="H11" s="14">
        <v>7</v>
      </c>
      <c r="I11" s="14">
        <v>28</v>
      </c>
      <c r="J11" s="14">
        <v>106</v>
      </c>
      <c r="K11" s="14">
        <v>401</v>
      </c>
      <c r="L11" s="14">
        <v>767</v>
      </c>
      <c r="M11" s="13">
        <v>1054</v>
      </c>
      <c r="N11" s="13">
        <v>1104</v>
      </c>
      <c r="O11" s="13">
        <v>1549</v>
      </c>
      <c r="P11" s="13">
        <v>1922</v>
      </c>
      <c r="Q11" s="13">
        <v>1838</v>
      </c>
      <c r="R11" s="13">
        <v>1374</v>
      </c>
      <c r="S11" s="23">
        <f>642194/10152</f>
        <v>63.25788022064618</v>
      </c>
      <c r="T11" s="14">
        <v>660</v>
      </c>
      <c r="U11" s="14" t="s">
        <v>1</v>
      </c>
      <c r="V11" s="14" t="s">
        <v>1</v>
      </c>
      <c r="W11" s="14" t="s">
        <v>1</v>
      </c>
      <c r="X11" s="14">
        <v>1</v>
      </c>
      <c r="Y11" s="14">
        <v>3</v>
      </c>
      <c r="Z11" s="14">
        <v>12</v>
      </c>
      <c r="AA11" s="14">
        <v>22</v>
      </c>
      <c r="AB11" s="14">
        <v>42</v>
      </c>
      <c r="AC11" s="14">
        <v>63</v>
      </c>
      <c r="AD11" s="14">
        <v>109</v>
      </c>
      <c r="AE11" s="14">
        <v>141</v>
      </c>
      <c r="AF11" s="14">
        <v>148</v>
      </c>
      <c r="AG11" s="14">
        <v>119</v>
      </c>
      <c r="AH11" s="23">
        <f>43788/660</f>
        <v>66.34545454545454</v>
      </c>
    </row>
    <row r="12" spans="1:34" ht="12" customHeight="1">
      <c r="A12" s="2"/>
      <c r="B12" s="34"/>
      <c r="C12" s="30" t="s">
        <v>95</v>
      </c>
      <c r="D12" s="35"/>
      <c r="E12" s="13">
        <v>24973</v>
      </c>
      <c r="F12" s="14" t="s">
        <v>1</v>
      </c>
      <c r="G12" s="14">
        <v>5</v>
      </c>
      <c r="H12" s="14">
        <v>29</v>
      </c>
      <c r="I12" s="14">
        <v>164</v>
      </c>
      <c r="J12" s="14">
        <v>568</v>
      </c>
      <c r="K12" s="13">
        <v>1543</v>
      </c>
      <c r="L12" s="13">
        <v>2778</v>
      </c>
      <c r="M12" s="13">
        <v>3358</v>
      </c>
      <c r="N12" s="13">
        <v>2841</v>
      </c>
      <c r="O12" s="13">
        <v>3644</v>
      </c>
      <c r="P12" s="13">
        <v>4051</v>
      </c>
      <c r="Q12" s="13">
        <v>3571</v>
      </c>
      <c r="R12" s="13">
        <v>2421</v>
      </c>
      <c r="S12" s="23">
        <f>1504780/24973</f>
        <v>60.25627677892123</v>
      </c>
      <c r="T12" s="13">
        <v>1395</v>
      </c>
      <c r="U12" s="14" t="s">
        <v>1</v>
      </c>
      <c r="V12" s="14" t="s">
        <v>1</v>
      </c>
      <c r="W12" s="14">
        <v>1</v>
      </c>
      <c r="X12" s="14">
        <v>5</v>
      </c>
      <c r="Y12" s="14">
        <v>24</v>
      </c>
      <c r="Z12" s="14">
        <v>55</v>
      </c>
      <c r="AA12" s="14">
        <v>76</v>
      </c>
      <c r="AB12" s="14">
        <v>113</v>
      </c>
      <c r="AC12" s="14">
        <v>143</v>
      </c>
      <c r="AD12" s="14">
        <v>202</v>
      </c>
      <c r="AE12" s="14">
        <v>287</v>
      </c>
      <c r="AF12" s="14">
        <v>255</v>
      </c>
      <c r="AG12" s="14">
        <v>234</v>
      </c>
      <c r="AH12" s="23">
        <f>89652/1395</f>
        <v>64.26666666666667</v>
      </c>
    </row>
    <row r="13" spans="1:34" ht="12" customHeight="1">
      <c r="A13" s="2"/>
      <c r="B13" s="39"/>
      <c r="C13" s="28" t="s">
        <v>96</v>
      </c>
      <c r="D13" s="29"/>
      <c r="E13" s="13">
        <v>7759</v>
      </c>
      <c r="F13" s="14" t="s">
        <v>1</v>
      </c>
      <c r="G13" s="14" t="s">
        <v>1</v>
      </c>
      <c r="H13" s="14">
        <v>14</v>
      </c>
      <c r="I13" s="14">
        <v>61</v>
      </c>
      <c r="J13" s="14">
        <v>273</v>
      </c>
      <c r="K13" s="14">
        <v>529</v>
      </c>
      <c r="L13" s="14">
        <v>856</v>
      </c>
      <c r="M13" s="14">
        <v>943</v>
      </c>
      <c r="N13" s="14">
        <v>833</v>
      </c>
      <c r="O13" s="13">
        <v>1134</v>
      </c>
      <c r="P13" s="13">
        <v>1284</v>
      </c>
      <c r="Q13" s="13">
        <v>1127</v>
      </c>
      <c r="R13" s="14">
        <v>705</v>
      </c>
      <c r="S13" s="23">
        <f>464532/7759</f>
        <v>59.87008635133393</v>
      </c>
      <c r="T13" s="14">
        <v>338</v>
      </c>
      <c r="U13" s="14" t="s">
        <v>1</v>
      </c>
      <c r="V13" s="14" t="s">
        <v>1</v>
      </c>
      <c r="W13" s="14" t="s">
        <v>1</v>
      </c>
      <c r="X13" s="14" t="s">
        <v>1</v>
      </c>
      <c r="Y13" s="14">
        <v>8</v>
      </c>
      <c r="Z13" s="14">
        <v>18</v>
      </c>
      <c r="AA13" s="14">
        <v>30</v>
      </c>
      <c r="AB13" s="14">
        <v>26</v>
      </c>
      <c r="AC13" s="14">
        <v>33</v>
      </c>
      <c r="AD13" s="14">
        <v>43</v>
      </c>
      <c r="AE13" s="14">
        <v>71</v>
      </c>
      <c r="AF13" s="14">
        <v>50</v>
      </c>
      <c r="AG13" s="14">
        <v>59</v>
      </c>
      <c r="AH13" s="23">
        <f>21342/338</f>
        <v>63.142011834319526</v>
      </c>
    </row>
    <row r="14" spans="1:34" ht="12" customHeight="1">
      <c r="A14" s="2"/>
      <c r="B14" s="36"/>
      <c r="C14" s="37" t="s">
        <v>97</v>
      </c>
      <c r="D14" s="38"/>
      <c r="E14" s="15">
        <v>2585</v>
      </c>
      <c r="F14" s="16" t="s">
        <v>1</v>
      </c>
      <c r="G14" s="16" t="s">
        <v>1</v>
      </c>
      <c r="H14" s="16">
        <v>3</v>
      </c>
      <c r="I14" s="16">
        <v>19</v>
      </c>
      <c r="J14" s="16">
        <v>58</v>
      </c>
      <c r="K14" s="16">
        <v>172</v>
      </c>
      <c r="L14" s="16">
        <v>267</v>
      </c>
      <c r="M14" s="16">
        <v>304</v>
      </c>
      <c r="N14" s="16">
        <v>262</v>
      </c>
      <c r="O14" s="16">
        <v>359</v>
      </c>
      <c r="P14" s="16">
        <v>445</v>
      </c>
      <c r="Q14" s="16">
        <v>413</v>
      </c>
      <c r="R14" s="16">
        <v>283</v>
      </c>
      <c r="S14" s="24">
        <f>157475/2585</f>
        <v>60.91876208897485</v>
      </c>
      <c r="T14" s="16">
        <v>122</v>
      </c>
      <c r="U14" s="16" t="s">
        <v>1</v>
      </c>
      <c r="V14" s="16" t="s">
        <v>1</v>
      </c>
      <c r="W14" s="16" t="s">
        <v>1</v>
      </c>
      <c r="X14" s="16">
        <v>1</v>
      </c>
      <c r="Y14" s="16">
        <v>4</v>
      </c>
      <c r="Z14" s="16">
        <v>4</v>
      </c>
      <c r="AA14" s="16">
        <v>2</v>
      </c>
      <c r="AB14" s="16">
        <v>12</v>
      </c>
      <c r="AC14" s="16">
        <v>13</v>
      </c>
      <c r="AD14" s="16">
        <v>18</v>
      </c>
      <c r="AE14" s="16">
        <v>22</v>
      </c>
      <c r="AF14" s="16">
        <v>26</v>
      </c>
      <c r="AG14" s="16">
        <v>20</v>
      </c>
      <c r="AH14" s="24">
        <f>7873/122</f>
        <v>64.5327868852459</v>
      </c>
    </row>
    <row r="15" spans="1:4" ht="12" customHeight="1">
      <c r="A15" s="2"/>
      <c r="B15" s="3"/>
      <c r="C15" s="3"/>
      <c r="D15" s="4"/>
    </row>
    <row r="16" spans="1:4" ht="12" customHeight="1">
      <c r="A16" s="2"/>
      <c r="B16" s="3"/>
      <c r="C16" s="4"/>
      <c r="D16" s="4"/>
    </row>
    <row r="17" spans="1:4" ht="12" customHeight="1">
      <c r="A17" s="2"/>
      <c r="B17" s="3"/>
      <c r="C17" s="4"/>
      <c r="D17" s="4"/>
    </row>
    <row r="18" spans="1:4" ht="12" customHeight="1">
      <c r="A18" s="2"/>
      <c r="B18" s="3"/>
      <c r="C18" s="4"/>
      <c r="D18" s="4"/>
    </row>
    <row r="19" spans="1:4" ht="12" customHeight="1">
      <c r="A19" s="2"/>
      <c r="B19" s="3"/>
      <c r="C19" s="4"/>
      <c r="D19" s="4"/>
    </row>
    <row r="20" spans="1:4" ht="12" customHeight="1">
      <c r="A20" s="2"/>
      <c r="B20" s="2"/>
      <c r="C20" s="2"/>
      <c r="D20" s="2"/>
    </row>
    <row r="21" spans="1:4" ht="12" customHeight="1">
      <c r="A21" s="2"/>
      <c r="B21" s="2"/>
      <c r="C21" s="2"/>
      <c r="D21" s="2"/>
    </row>
    <row r="22" spans="1:4" ht="12" customHeight="1">
      <c r="A22" s="2"/>
      <c r="B22" s="2"/>
      <c r="C22" s="2"/>
      <c r="D22" s="2"/>
    </row>
    <row r="23" spans="1:4" ht="12" customHeight="1">
      <c r="A23" s="2"/>
      <c r="B23" s="2"/>
      <c r="C23" s="2"/>
      <c r="D23" s="2"/>
    </row>
    <row r="24" spans="1:4" ht="12" customHeight="1">
      <c r="A24" s="2"/>
      <c r="B24" s="2"/>
      <c r="C24" s="2"/>
      <c r="D24" s="2"/>
    </row>
    <row r="25" spans="1:4" ht="12" customHeight="1">
      <c r="A25" s="2"/>
      <c r="B25" s="2"/>
      <c r="C25" s="2"/>
      <c r="D25" s="2"/>
    </row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</sheetData>
  <mergeCells count="31">
    <mergeCell ref="AB4:AB9"/>
    <mergeCell ref="AG4:AG9"/>
    <mergeCell ref="AH4:AH9"/>
    <mergeCell ref="AC4:AC9"/>
    <mergeCell ref="AD4:AD9"/>
    <mergeCell ref="AE4:AE9"/>
    <mergeCell ref="AF4:AF9"/>
    <mergeCell ref="X4:X9"/>
    <mergeCell ref="Y4:Y9"/>
    <mergeCell ref="Z4:Z9"/>
    <mergeCell ref="AA4:AA9"/>
    <mergeCell ref="T4:T9"/>
    <mergeCell ref="U4:U9"/>
    <mergeCell ref="V4:V9"/>
    <mergeCell ref="W4:W9"/>
    <mergeCell ref="P4:P9"/>
    <mergeCell ref="Q4:Q9"/>
    <mergeCell ref="R4:R9"/>
    <mergeCell ref="S4:S9"/>
    <mergeCell ref="L4:L9"/>
    <mergeCell ref="M4:M9"/>
    <mergeCell ref="N4:N9"/>
    <mergeCell ref="O4:O9"/>
    <mergeCell ref="H4:H9"/>
    <mergeCell ref="I4:I9"/>
    <mergeCell ref="J4:J9"/>
    <mergeCell ref="K4:K9"/>
    <mergeCell ref="B4:D9"/>
    <mergeCell ref="E4:E9"/>
    <mergeCell ref="F4:F9"/>
    <mergeCell ref="G4:G9"/>
  </mergeCells>
  <printOptions/>
  <pageMargins left="0.5905511811023623" right="0.5905511811023623" top="0.3937007874015748" bottom="0.7874015748031497" header="0.5118110236220472" footer="0.3937007874015748"/>
  <pageSetup horizontalDpi="400" verticalDpi="400" orientation="portrait" paperSize="9" scale="75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5"/>
  <sheetViews>
    <sheetView workbookViewId="0" topLeftCell="A1">
      <pane xSplit="4" ySplit="9" topLeftCell="E10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A1" sqref="A1"/>
    </sheetView>
  </sheetViews>
  <sheetFormatPr defaultColWidth="9.00390625" defaultRowHeight="13.5"/>
  <cols>
    <col min="1" max="1" width="2.625" style="1" customWidth="1"/>
    <col min="2" max="3" width="2.125" style="1" customWidth="1"/>
    <col min="4" max="4" width="13.625" style="1" customWidth="1"/>
    <col min="5" max="16384" width="9.625" style="1" customWidth="1"/>
  </cols>
  <sheetData>
    <row r="1" spans="1:4" ht="14.25" customHeight="1">
      <c r="A1" s="17"/>
      <c r="B1" s="17"/>
      <c r="C1" s="17"/>
      <c r="D1" s="17"/>
    </row>
    <row r="2" spans="5:9" s="18" customFormat="1" ht="14.25" customHeight="1">
      <c r="E2" s="18" t="s">
        <v>66</v>
      </c>
      <c r="I2" s="27" t="s">
        <v>64</v>
      </c>
    </row>
    <row r="3" spans="2:24" s="18" customFormat="1" ht="14.25" customHeight="1">
      <c r="B3" s="40" t="s">
        <v>92</v>
      </c>
      <c r="E3" s="18" t="s">
        <v>78</v>
      </c>
      <c r="O3" s="18" t="s">
        <v>79</v>
      </c>
      <c r="X3" s="19"/>
    </row>
    <row r="4" spans="1:24" ht="12" customHeight="1">
      <c r="A4" s="2"/>
      <c r="B4" s="41" t="s">
        <v>93</v>
      </c>
      <c r="C4" s="42"/>
      <c r="D4" s="43"/>
      <c r="E4" s="47" t="s">
        <v>0</v>
      </c>
      <c r="F4" s="47" t="s">
        <v>19</v>
      </c>
      <c r="G4" s="47" t="s">
        <v>5</v>
      </c>
      <c r="H4" s="47" t="s">
        <v>6</v>
      </c>
      <c r="I4" s="47" t="s">
        <v>7</v>
      </c>
      <c r="J4" s="47" t="s">
        <v>8</v>
      </c>
      <c r="K4" s="47" t="s">
        <v>9</v>
      </c>
      <c r="L4" s="47" t="s">
        <v>10</v>
      </c>
      <c r="M4" s="47" t="s">
        <v>22</v>
      </c>
      <c r="N4" s="47" t="s">
        <v>23</v>
      </c>
      <c r="O4" s="47" t="s">
        <v>0</v>
      </c>
      <c r="P4" s="47" t="s">
        <v>19</v>
      </c>
      <c r="Q4" s="47" t="s">
        <v>5</v>
      </c>
      <c r="R4" s="47" t="s">
        <v>6</v>
      </c>
      <c r="S4" s="47" t="s">
        <v>7</v>
      </c>
      <c r="T4" s="47" t="s">
        <v>8</v>
      </c>
      <c r="U4" s="47" t="s">
        <v>9</v>
      </c>
      <c r="V4" s="47" t="s">
        <v>10</v>
      </c>
      <c r="W4" s="47" t="s">
        <v>22</v>
      </c>
      <c r="X4" s="47" t="s">
        <v>23</v>
      </c>
    </row>
    <row r="5" spans="1:24" ht="12" customHeight="1">
      <c r="A5" s="2"/>
      <c r="B5" s="44"/>
      <c r="C5" s="45"/>
      <c r="D5" s="46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</row>
    <row r="6" spans="1:24" ht="12" customHeight="1">
      <c r="A6" s="2"/>
      <c r="B6" s="44"/>
      <c r="C6" s="45"/>
      <c r="D6" s="46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</row>
    <row r="7" spans="1:24" ht="12" customHeight="1">
      <c r="A7" s="2"/>
      <c r="B7" s="44"/>
      <c r="C7" s="45"/>
      <c r="D7" s="46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</row>
    <row r="8" spans="1:24" ht="12" customHeight="1">
      <c r="A8" s="2"/>
      <c r="B8" s="44"/>
      <c r="C8" s="45"/>
      <c r="D8" s="46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</row>
    <row r="9" spans="1:24" ht="12" customHeight="1">
      <c r="A9" s="2"/>
      <c r="B9" s="44"/>
      <c r="C9" s="45"/>
      <c r="D9" s="46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</row>
    <row r="10" spans="1:24" ht="12" customHeight="1">
      <c r="A10" s="2"/>
      <c r="B10" s="31"/>
      <c r="C10" s="32"/>
      <c r="D10" s="33" t="s">
        <v>0</v>
      </c>
      <c r="E10" s="11">
        <v>24556</v>
      </c>
      <c r="F10" s="11">
        <v>2408</v>
      </c>
      <c r="G10" s="11">
        <v>2833</v>
      </c>
      <c r="H10" s="11">
        <v>3165</v>
      </c>
      <c r="I10" s="11">
        <v>3061</v>
      </c>
      <c r="J10" s="11">
        <v>3662</v>
      </c>
      <c r="K10" s="11">
        <v>4109</v>
      </c>
      <c r="L10" s="11">
        <v>3302</v>
      </c>
      <c r="M10" s="11">
        <v>2016</v>
      </c>
      <c r="N10" s="22">
        <f>856436/24556</f>
        <v>34.87685290763968</v>
      </c>
      <c r="O10" s="11">
        <v>2773</v>
      </c>
      <c r="P10" s="12">
        <v>489</v>
      </c>
      <c r="Q10" s="12">
        <v>572</v>
      </c>
      <c r="R10" s="12">
        <v>558</v>
      </c>
      <c r="S10" s="12">
        <v>345</v>
      </c>
      <c r="T10" s="12">
        <v>278</v>
      </c>
      <c r="U10" s="12">
        <v>229</v>
      </c>
      <c r="V10" s="12">
        <v>189</v>
      </c>
      <c r="W10" s="12">
        <v>113</v>
      </c>
      <c r="X10" s="22">
        <f>81719/2773</f>
        <v>29.469527587450415</v>
      </c>
    </row>
    <row r="11" spans="1:24" ht="12" customHeight="1">
      <c r="A11" s="2"/>
      <c r="B11" s="39"/>
      <c r="C11" s="28" t="s">
        <v>94</v>
      </c>
      <c r="D11" s="29"/>
      <c r="E11" s="13">
        <v>6047</v>
      </c>
      <c r="F11" s="14">
        <v>454</v>
      </c>
      <c r="G11" s="14">
        <v>578</v>
      </c>
      <c r="H11" s="14">
        <v>714</v>
      </c>
      <c r="I11" s="14">
        <v>685</v>
      </c>
      <c r="J11" s="14">
        <v>860</v>
      </c>
      <c r="K11" s="13">
        <v>1099</v>
      </c>
      <c r="L11" s="13">
        <v>1007</v>
      </c>
      <c r="M11" s="14">
        <v>650</v>
      </c>
      <c r="N11" s="23">
        <f>221562/6047</f>
        <v>36.63998677029932</v>
      </c>
      <c r="O11" s="14">
        <v>630</v>
      </c>
      <c r="P11" s="14">
        <v>108</v>
      </c>
      <c r="Q11" s="14">
        <v>106</v>
      </c>
      <c r="R11" s="14">
        <v>136</v>
      </c>
      <c r="S11" s="14">
        <v>81</v>
      </c>
      <c r="T11" s="14">
        <v>58</v>
      </c>
      <c r="U11" s="14">
        <v>66</v>
      </c>
      <c r="V11" s="14">
        <v>46</v>
      </c>
      <c r="W11" s="14">
        <v>29</v>
      </c>
      <c r="X11" s="23">
        <f>19109/630</f>
        <v>30.331746031746032</v>
      </c>
    </row>
    <row r="12" spans="1:24" ht="12" customHeight="1">
      <c r="A12" s="2"/>
      <c r="B12" s="34"/>
      <c r="C12" s="30" t="s">
        <v>95</v>
      </c>
      <c r="D12" s="35"/>
      <c r="E12" s="13">
        <v>13360</v>
      </c>
      <c r="F12" s="13">
        <v>1350</v>
      </c>
      <c r="G12" s="13">
        <v>1631</v>
      </c>
      <c r="H12" s="13">
        <v>1717</v>
      </c>
      <c r="I12" s="13">
        <v>1667</v>
      </c>
      <c r="J12" s="13">
        <v>2037</v>
      </c>
      <c r="K12" s="13">
        <v>2183</v>
      </c>
      <c r="L12" s="13">
        <v>1729</v>
      </c>
      <c r="M12" s="13">
        <v>1046</v>
      </c>
      <c r="N12" s="23">
        <f>462098/13360</f>
        <v>34.588173652694614</v>
      </c>
      <c r="O12" s="13">
        <v>1536</v>
      </c>
      <c r="P12" s="14">
        <v>255</v>
      </c>
      <c r="Q12" s="14">
        <v>353</v>
      </c>
      <c r="R12" s="14">
        <v>303</v>
      </c>
      <c r="S12" s="14">
        <v>187</v>
      </c>
      <c r="T12" s="14">
        <v>158</v>
      </c>
      <c r="U12" s="14">
        <v>117</v>
      </c>
      <c r="V12" s="14">
        <v>103</v>
      </c>
      <c r="W12" s="14">
        <v>60</v>
      </c>
      <c r="X12" s="23">
        <f>44951/1536</f>
        <v>29.264973958333332</v>
      </c>
    </row>
    <row r="13" spans="1:24" ht="12" customHeight="1">
      <c r="A13" s="2"/>
      <c r="B13" s="39"/>
      <c r="C13" s="28" t="s">
        <v>96</v>
      </c>
      <c r="D13" s="29"/>
      <c r="E13" s="13">
        <v>3842</v>
      </c>
      <c r="F13" s="14">
        <v>453</v>
      </c>
      <c r="G13" s="14">
        <v>478</v>
      </c>
      <c r="H13" s="14">
        <v>540</v>
      </c>
      <c r="I13" s="14">
        <v>540</v>
      </c>
      <c r="J13" s="14">
        <v>568</v>
      </c>
      <c r="K13" s="14">
        <v>617</v>
      </c>
      <c r="L13" s="14">
        <v>407</v>
      </c>
      <c r="M13" s="14">
        <v>239</v>
      </c>
      <c r="N13" s="23">
        <f>128525/3842</f>
        <v>33.45262883914628</v>
      </c>
      <c r="O13" s="14">
        <v>465</v>
      </c>
      <c r="P13" s="14">
        <v>99</v>
      </c>
      <c r="Q13" s="14">
        <v>85</v>
      </c>
      <c r="R13" s="14">
        <v>95</v>
      </c>
      <c r="S13" s="14">
        <v>55</v>
      </c>
      <c r="T13" s="14">
        <v>46</v>
      </c>
      <c r="U13" s="14">
        <v>32</v>
      </c>
      <c r="V13" s="14">
        <v>33</v>
      </c>
      <c r="W13" s="14">
        <v>20</v>
      </c>
      <c r="X13" s="23">
        <f>13535/465</f>
        <v>29.107526881720432</v>
      </c>
    </row>
    <row r="14" spans="1:24" ht="12" customHeight="1">
      <c r="A14" s="2"/>
      <c r="B14" s="36"/>
      <c r="C14" s="37" t="s">
        <v>97</v>
      </c>
      <c r="D14" s="38"/>
      <c r="E14" s="15">
        <v>1307</v>
      </c>
      <c r="F14" s="16">
        <v>151</v>
      </c>
      <c r="G14" s="16">
        <v>146</v>
      </c>
      <c r="H14" s="16">
        <v>194</v>
      </c>
      <c r="I14" s="16">
        <v>169</v>
      </c>
      <c r="J14" s="16">
        <v>197</v>
      </c>
      <c r="K14" s="16">
        <v>210</v>
      </c>
      <c r="L14" s="16">
        <v>159</v>
      </c>
      <c r="M14" s="16">
        <v>81</v>
      </c>
      <c r="N14" s="24">
        <f>44251/1307</f>
        <v>33.85692425401683</v>
      </c>
      <c r="O14" s="16">
        <v>142</v>
      </c>
      <c r="P14" s="16">
        <v>27</v>
      </c>
      <c r="Q14" s="16">
        <v>28</v>
      </c>
      <c r="R14" s="16">
        <v>24</v>
      </c>
      <c r="S14" s="16">
        <v>22</v>
      </c>
      <c r="T14" s="16">
        <v>16</v>
      </c>
      <c r="U14" s="16">
        <v>14</v>
      </c>
      <c r="V14" s="16">
        <v>7</v>
      </c>
      <c r="W14" s="16">
        <v>4</v>
      </c>
      <c r="X14" s="24">
        <f>4124/142</f>
        <v>29.04225352112676</v>
      </c>
    </row>
    <row r="15" spans="1:4" ht="12" customHeight="1">
      <c r="A15" s="2"/>
      <c r="B15" s="3"/>
      <c r="C15" s="3"/>
      <c r="D15" s="4"/>
    </row>
    <row r="16" spans="1:4" ht="12" customHeight="1">
      <c r="A16" s="2"/>
      <c r="B16" s="3"/>
      <c r="C16" s="4"/>
      <c r="D16" s="4"/>
    </row>
    <row r="17" spans="1:4" ht="12" customHeight="1">
      <c r="A17" s="2"/>
      <c r="B17" s="3"/>
      <c r="C17" s="4"/>
      <c r="D17" s="4"/>
    </row>
    <row r="18" spans="1:4" ht="12" customHeight="1">
      <c r="A18" s="2"/>
      <c r="B18" s="3"/>
      <c r="C18" s="4"/>
      <c r="D18" s="4"/>
    </row>
    <row r="19" spans="1:4" ht="12" customHeight="1">
      <c r="A19" s="2"/>
      <c r="B19" s="3"/>
      <c r="C19" s="4"/>
      <c r="D19" s="4"/>
    </row>
    <row r="20" spans="1:4" ht="12" customHeight="1">
      <c r="A20" s="2"/>
      <c r="B20" s="2"/>
      <c r="C20" s="2"/>
      <c r="D20" s="2"/>
    </row>
    <row r="21" spans="1:4" ht="12" customHeight="1">
      <c r="A21" s="2"/>
      <c r="B21" s="2"/>
      <c r="C21" s="2"/>
      <c r="D21" s="2"/>
    </row>
    <row r="22" spans="1:4" ht="12" customHeight="1">
      <c r="A22" s="2"/>
      <c r="B22" s="2"/>
      <c r="C22" s="2"/>
      <c r="D22" s="2"/>
    </row>
    <row r="23" spans="1:4" ht="12" customHeight="1">
      <c r="A23" s="2"/>
      <c r="B23" s="2"/>
      <c r="C23" s="2"/>
      <c r="D23" s="2"/>
    </row>
    <row r="24" spans="1:4" ht="12" customHeight="1">
      <c r="A24" s="2"/>
      <c r="B24" s="2"/>
      <c r="C24" s="2"/>
      <c r="D24" s="2"/>
    </row>
    <row r="25" spans="1:4" ht="12" customHeight="1">
      <c r="A25" s="2"/>
      <c r="B25" s="2"/>
      <c r="C25" s="2"/>
      <c r="D25" s="2"/>
    </row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</sheetData>
  <mergeCells count="21">
    <mergeCell ref="X4:X9"/>
    <mergeCell ref="T4:T9"/>
    <mergeCell ref="U4:U9"/>
    <mergeCell ref="V4:V9"/>
    <mergeCell ref="W4:W9"/>
    <mergeCell ref="P4:P9"/>
    <mergeCell ref="Q4:Q9"/>
    <mergeCell ref="R4:R9"/>
    <mergeCell ref="S4:S9"/>
    <mergeCell ref="L4:L9"/>
    <mergeCell ref="M4:M9"/>
    <mergeCell ref="N4:N9"/>
    <mergeCell ref="O4:O9"/>
    <mergeCell ref="H4:H9"/>
    <mergeCell ref="I4:I9"/>
    <mergeCell ref="J4:J9"/>
    <mergeCell ref="K4:K9"/>
    <mergeCell ref="B4:D9"/>
    <mergeCell ref="E4:E9"/>
    <mergeCell ref="F4:F9"/>
    <mergeCell ref="G4:G9"/>
  </mergeCells>
  <printOptions/>
  <pageMargins left="0.5905511811023623" right="0.5905511811023623" top="0.3937007874015748" bottom="0.7874015748031497" header="0.5118110236220472" footer="0.3937007874015748"/>
  <pageSetup horizontalDpi="400" verticalDpi="400" orientation="portrait" paperSize="9" scale="75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X25"/>
  <sheetViews>
    <sheetView workbookViewId="0" topLeftCell="A1">
      <pane xSplit="4" ySplit="9" topLeftCell="E10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A1" sqref="A1"/>
    </sheetView>
  </sheetViews>
  <sheetFormatPr defaultColWidth="9.00390625" defaultRowHeight="13.5"/>
  <cols>
    <col min="1" max="1" width="2.625" style="1" customWidth="1"/>
    <col min="2" max="3" width="2.125" style="1" customWidth="1"/>
    <col min="4" max="4" width="13.625" style="1" customWidth="1"/>
    <col min="5" max="16384" width="9.625" style="1" customWidth="1"/>
  </cols>
  <sheetData>
    <row r="1" spans="1:4" ht="14.25" customHeight="1">
      <c r="A1" s="17"/>
      <c r="B1" s="17"/>
      <c r="C1" s="17"/>
      <c r="D1" s="17"/>
    </row>
    <row r="2" spans="5:9" s="18" customFormat="1" ht="14.25" customHeight="1">
      <c r="E2" s="18" t="s">
        <v>80</v>
      </c>
      <c r="I2" s="27" t="s">
        <v>64</v>
      </c>
    </row>
    <row r="3" spans="2:24" s="18" customFormat="1" ht="14.25" customHeight="1">
      <c r="B3" s="40" t="s">
        <v>92</v>
      </c>
      <c r="E3" s="18" t="s">
        <v>78</v>
      </c>
      <c r="O3" s="18" t="s">
        <v>79</v>
      </c>
      <c r="X3" s="19"/>
    </row>
    <row r="4" spans="1:24" ht="12" customHeight="1">
      <c r="A4" s="2"/>
      <c r="B4" s="41" t="s">
        <v>93</v>
      </c>
      <c r="C4" s="42"/>
      <c r="D4" s="43"/>
      <c r="E4" s="47" t="s">
        <v>0</v>
      </c>
      <c r="F4" s="47" t="s">
        <v>19</v>
      </c>
      <c r="G4" s="47" t="s">
        <v>5</v>
      </c>
      <c r="H4" s="47" t="s">
        <v>6</v>
      </c>
      <c r="I4" s="47" t="s">
        <v>7</v>
      </c>
      <c r="J4" s="47" t="s">
        <v>8</v>
      </c>
      <c r="K4" s="47" t="s">
        <v>9</v>
      </c>
      <c r="L4" s="47" t="s">
        <v>10</v>
      </c>
      <c r="M4" s="47" t="s">
        <v>22</v>
      </c>
      <c r="N4" s="47" t="s">
        <v>25</v>
      </c>
      <c r="O4" s="47" t="s">
        <v>0</v>
      </c>
      <c r="P4" s="47" t="s">
        <v>19</v>
      </c>
      <c r="Q4" s="47" t="s">
        <v>5</v>
      </c>
      <c r="R4" s="47" t="s">
        <v>6</v>
      </c>
      <c r="S4" s="47" t="s">
        <v>7</v>
      </c>
      <c r="T4" s="47" t="s">
        <v>8</v>
      </c>
      <c r="U4" s="47" t="s">
        <v>9</v>
      </c>
      <c r="V4" s="47" t="s">
        <v>10</v>
      </c>
      <c r="W4" s="47" t="s">
        <v>22</v>
      </c>
      <c r="X4" s="47" t="s">
        <v>25</v>
      </c>
    </row>
    <row r="5" spans="1:24" ht="12" customHeight="1">
      <c r="A5" s="2"/>
      <c r="B5" s="44"/>
      <c r="C5" s="45"/>
      <c r="D5" s="46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</row>
    <row r="6" spans="1:24" ht="12" customHeight="1">
      <c r="A6" s="2"/>
      <c r="B6" s="44"/>
      <c r="C6" s="45"/>
      <c r="D6" s="46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</row>
    <row r="7" spans="1:24" ht="12" customHeight="1">
      <c r="A7" s="2"/>
      <c r="B7" s="44"/>
      <c r="C7" s="45"/>
      <c r="D7" s="46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</row>
    <row r="8" spans="1:24" ht="12" customHeight="1">
      <c r="A8" s="2"/>
      <c r="B8" s="44"/>
      <c r="C8" s="45"/>
      <c r="D8" s="46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</row>
    <row r="9" spans="1:24" ht="12" customHeight="1">
      <c r="A9" s="2"/>
      <c r="B9" s="44"/>
      <c r="C9" s="45"/>
      <c r="D9" s="46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</row>
    <row r="10" spans="1:24" ht="12" customHeight="1">
      <c r="A10" s="2"/>
      <c r="B10" s="31"/>
      <c r="C10" s="32"/>
      <c r="D10" s="33" t="s">
        <v>0</v>
      </c>
      <c r="E10" s="11">
        <v>4568</v>
      </c>
      <c r="F10" s="12">
        <v>62</v>
      </c>
      <c r="G10" s="12">
        <v>328</v>
      </c>
      <c r="H10" s="12">
        <v>669</v>
      </c>
      <c r="I10" s="12">
        <v>944</v>
      </c>
      <c r="J10" s="12">
        <v>975</v>
      </c>
      <c r="K10" s="12">
        <v>808</v>
      </c>
      <c r="L10" s="12">
        <v>504</v>
      </c>
      <c r="M10" s="12">
        <v>278</v>
      </c>
      <c r="N10" s="22">
        <f>164473/4568</f>
        <v>36.00547285464098</v>
      </c>
      <c r="O10" s="12">
        <v>310</v>
      </c>
      <c r="P10" s="12">
        <v>3</v>
      </c>
      <c r="Q10" s="12">
        <v>40</v>
      </c>
      <c r="R10" s="12">
        <v>54</v>
      </c>
      <c r="S10" s="12">
        <v>54</v>
      </c>
      <c r="T10" s="12">
        <v>70</v>
      </c>
      <c r="U10" s="12">
        <v>51</v>
      </c>
      <c r="V10" s="12">
        <v>26</v>
      </c>
      <c r="W10" s="12">
        <v>12</v>
      </c>
      <c r="X10" s="22">
        <f>10645/310</f>
        <v>34.33870967741935</v>
      </c>
    </row>
    <row r="11" spans="1:24" ht="12" customHeight="1">
      <c r="A11" s="2"/>
      <c r="B11" s="39"/>
      <c r="C11" s="28" t="s">
        <v>94</v>
      </c>
      <c r="D11" s="29"/>
      <c r="E11" s="13">
        <v>1266</v>
      </c>
      <c r="F11" s="14">
        <v>10</v>
      </c>
      <c r="G11" s="14">
        <v>53</v>
      </c>
      <c r="H11" s="14">
        <v>152</v>
      </c>
      <c r="I11" s="14">
        <v>262</v>
      </c>
      <c r="J11" s="14">
        <v>303</v>
      </c>
      <c r="K11" s="14">
        <v>249</v>
      </c>
      <c r="L11" s="14">
        <v>152</v>
      </c>
      <c r="M11" s="14">
        <v>85</v>
      </c>
      <c r="N11" s="23">
        <f>46953/1266</f>
        <v>37.08767772511848</v>
      </c>
      <c r="O11" s="14">
        <v>90</v>
      </c>
      <c r="P11" s="14">
        <v>2</v>
      </c>
      <c r="Q11" s="14">
        <v>5</v>
      </c>
      <c r="R11" s="14">
        <v>13</v>
      </c>
      <c r="S11" s="14">
        <v>18</v>
      </c>
      <c r="T11" s="14">
        <v>21</v>
      </c>
      <c r="U11" s="14">
        <v>21</v>
      </c>
      <c r="V11" s="14">
        <v>8</v>
      </c>
      <c r="W11" s="14">
        <v>2</v>
      </c>
      <c r="X11" s="23">
        <f>3191/90</f>
        <v>35.455555555555556</v>
      </c>
    </row>
    <row r="12" spans="1:24" ht="12" customHeight="1">
      <c r="A12" s="2"/>
      <c r="B12" s="34"/>
      <c r="C12" s="30" t="s">
        <v>95</v>
      </c>
      <c r="D12" s="35"/>
      <c r="E12" s="13">
        <v>2172</v>
      </c>
      <c r="F12" s="14">
        <v>32</v>
      </c>
      <c r="G12" s="14">
        <v>172</v>
      </c>
      <c r="H12" s="14">
        <v>322</v>
      </c>
      <c r="I12" s="14">
        <v>473</v>
      </c>
      <c r="J12" s="14">
        <v>471</v>
      </c>
      <c r="K12" s="14">
        <v>375</v>
      </c>
      <c r="L12" s="14">
        <v>209</v>
      </c>
      <c r="M12" s="14">
        <v>118</v>
      </c>
      <c r="N12" s="23">
        <f>77214/2172</f>
        <v>35.549723756906076</v>
      </c>
      <c r="O12" s="14">
        <v>134</v>
      </c>
      <c r="P12" s="14">
        <v>1</v>
      </c>
      <c r="Q12" s="14">
        <v>16</v>
      </c>
      <c r="R12" s="14">
        <v>27</v>
      </c>
      <c r="S12" s="14">
        <v>23</v>
      </c>
      <c r="T12" s="14">
        <v>28</v>
      </c>
      <c r="U12" s="14">
        <v>21</v>
      </c>
      <c r="V12" s="14">
        <v>13</v>
      </c>
      <c r="W12" s="14">
        <v>5</v>
      </c>
      <c r="X12" s="23">
        <f>4597/134</f>
        <v>34.30597014925373</v>
      </c>
    </row>
    <row r="13" spans="1:24" ht="12" customHeight="1">
      <c r="A13" s="2"/>
      <c r="B13" s="39"/>
      <c r="C13" s="28" t="s">
        <v>96</v>
      </c>
      <c r="D13" s="29"/>
      <c r="E13" s="14">
        <v>834</v>
      </c>
      <c r="F13" s="14">
        <v>17</v>
      </c>
      <c r="G13" s="14">
        <v>67</v>
      </c>
      <c r="H13" s="14">
        <v>148</v>
      </c>
      <c r="I13" s="14">
        <v>164</v>
      </c>
      <c r="J13" s="14">
        <v>153</v>
      </c>
      <c r="K13" s="14">
        <v>136</v>
      </c>
      <c r="L13" s="14">
        <v>100</v>
      </c>
      <c r="M13" s="14">
        <v>49</v>
      </c>
      <c r="N13" s="23">
        <f>29591/834</f>
        <v>35.48081534772182</v>
      </c>
      <c r="O13" s="14">
        <v>71</v>
      </c>
      <c r="P13" s="14" t="s">
        <v>1</v>
      </c>
      <c r="Q13" s="14">
        <v>16</v>
      </c>
      <c r="R13" s="14">
        <v>12</v>
      </c>
      <c r="S13" s="14">
        <v>10</v>
      </c>
      <c r="T13" s="14">
        <v>18</v>
      </c>
      <c r="U13" s="14">
        <v>7</v>
      </c>
      <c r="V13" s="14">
        <v>3</v>
      </c>
      <c r="W13" s="14">
        <v>5</v>
      </c>
      <c r="X13" s="23">
        <f>2341/71</f>
        <v>32.971830985915496</v>
      </c>
    </row>
    <row r="14" spans="1:24" ht="12" customHeight="1">
      <c r="A14" s="2"/>
      <c r="B14" s="36"/>
      <c r="C14" s="37" t="s">
        <v>97</v>
      </c>
      <c r="D14" s="38"/>
      <c r="E14" s="16">
        <v>296</v>
      </c>
      <c r="F14" s="16">
        <v>3</v>
      </c>
      <c r="G14" s="16">
        <v>36</v>
      </c>
      <c r="H14" s="16">
        <v>47</v>
      </c>
      <c r="I14" s="16">
        <v>45</v>
      </c>
      <c r="J14" s="16">
        <v>48</v>
      </c>
      <c r="K14" s="16">
        <v>48</v>
      </c>
      <c r="L14" s="16">
        <v>43</v>
      </c>
      <c r="M14" s="16">
        <v>26</v>
      </c>
      <c r="N14" s="24">
        <f>10715/296</f>
        <v>36.19932432432432</v>
      </c>
      <c r="O14" s="16">
        <v>15</v>
      </c>
      <c r="P14" s="16" t="s">
        <v>1</v>
      </c>
      <c r="Q14" s="16">
        <v>3</v>
      </c>
      <c r="R14" s="16">
        <v>2</v>
      </c>
      <c r="S14" s="16">
        <v>3</v>
      </c>
      <c r="T14" s="16">
        <v>3</v>
      </c>
      <c r="U14" s="16">
        <v>2</v>
      </c>
      <c r="V14" s="16">
        <v>2</v>
      </c>
      <c r="W14" s="16" t="s">
        <v>1</v>
      </c>
      <c r="X14" s="24">
        <f>516/15</f>
        <v>34.4</v>
      </c>
    </row>
    <row r="15" spans="1:4" ht="12" customHeight="1">
      <c r="A15" s="2"/>
      <c r="B15" s="3"/>
      <c r="C15" s="3"/>
      <c r="D15" s="4"/>
    </row>
    <row r="16" spans="1:4" ht="12" customHeight="1">
      <c r="A16" s="2"/>
      <c r="B16" s="3"/>
      <c r="C16" s="4"/>
      <c r="D16" s="4"/>
    </row>
    <row r="17" spans="1:4" ht="12" customHeight="1">
      <c r="A17" s="2"/>
      <c r="B17" s="3"/>
      <c r="C17" s="4"/>
      <c r="D17" s="4"/>
    </row>
    <row r="18" spans="1:4" ht="12" customHeight="1">
      <c r="A18" s="2"/>
      <c r="B18" s="3"/>
      <c r="C18" s="4"/>
      <c r="D18" s="4"/>
    </row>
    <row r="19" spans="1:4" ht="12" customHeight="1">
      <c r="A19" s="2"/>
      <c r="B19" s="3"/>
      <c r="C19" s="4"/>
      <c r="D19" s="4"/>
    </row>
    <row r="20" spans="1:4" ht="12" customHeight="1">
      <c r="A20" s="2"/>
      <c r="B20" s="2"/>
      <c r="C20" s="2"/>
      <c r="D20" s="2"/>
    </row>
    <row r="21" spans="1:4" ht="12" customHeight="1">
      <c r="A21" s="2"/>
      <c r="B21" s="2"/>
      <c r="C21" s="2"/>
      <c r="D21" s="2"/>
    </row>
    <row r="22" spans="1:4" ht="12" customHeight="1">
      <c r="A22" s="2"/>
      <c r="B22" s="2"/>
      <c r="C22" s="2"/>
      <c r="D22" s="2"/>
    </row>
    <row r="23" spans="1:4" ht="12" customHeight="1">
      <c r="A23" s="2"/>
      <c r="B23" s="2"/>
      <c r="C23" s="2"/>
      <c r="D23" s="2"/>
    </row>
    <row r="24" spans="1:4" ht="12" customHeight="1">
      <c r="A24" s="2"/>
      <c r="B24" s="2"/>
      <c r="C24" s="2"/>
      <c r="D24" s="2"/>
    </row>
    <row r="25" spans="1:4" ht="12" customHeight="1">
      <c r="A25" s="2"/>
      <c r="B25" s="2"/>
      <c r="C25" s="2"/>
      <c r="D25" s="2"/>
    </row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</sheetData>
  <mergeCells count="21">
    <mergeCell ref="X4:X9"/>
    <mergeCell ref="T4:T9"/>
    <mergeCell ref="U4:U9"/>
    <mergeCell ref="V4:V9"/>
    <mergeCell ref="W4:W9"/>
    <mergeCell ref="P4:P9"/>
    <mergeCell ref="Q4:Q9"/>
    <mergeCell ref="R4:R9"/>
    <mergeCell ref="S4:S9"/>
    <mergeCell ref="L4:L9"/>
    <mergeCell ref="M4:M9"/>
    <mergeCell ref="N4:N9"/>
    <mergeCell ref="O4:O9"/>
    <mergeCell ref="H4:H9"/>
    <mergeCell ref="I4:I9"/>
    <mergeCell ref="J4:J9"/>
    <mergeCell ref="K4:K9"/>
    <mergeCell ref="B4:D9"/>
    <mergeCell ref="E4:E9"/>
    <mergeCell ref="F4:F9"/>
    <mergeCell ref="G4:G9"/>
  </mergeCells>
  <printOptions/>
  <pageMargins left="0.5905511811023623" right="0.5905511811023623" top="0.3937007874015748" bottom="0.7874015748031497" header="0.5118110236220472" footer="0.3937007874015748"/>
  <pageSetup horizontalDpi="400" verticalDpi="400" orientation="portrait" paperSize="9" scale="75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D25"/>
  <sheetViews>
    <sheetView workbookViewId="0" topLeftCell="A1">
      <pane xSplit="4" ySplit="9" topLeftCell="E10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A1" sqref="A1"/>
    </sheetView>
  </sheetViews>
  <sheetFormatPr defaultColWidth="9.00390625" defaultRowHeight="13.5"/>
  <cols>
    <col min="1" max="1" width="2.625" style="1" customWidth="1"/>
    <col min="2" max="3" width="2.125" style="1" customWidth="1"/>
    <col min="4" max="4" width="13.625" style="1" customWidth="1"/>
    <col min="5" max="16384" width="9.625" style="1" customWidth="1"/>
  </cols>
  <sheetData>
    <row r="1" spans="1:4" ht="14.25" customHeight="1">
      <c r="A1" s="17"/>
      <c r="B1" s="17"/>
      <c r="C1" s="17"/>
      <c r="D1" s="17"/>
    </row>
    <row r="2" spans="5:8" s="18" customFormat="1" ht="14.25" customHeight="1">
      <c r="E2" s="18" t="s">
        <v>81</v>
      </c>
      <c r="H2" s="27" t="s">
        <v>64</v>
      </c>
    </row>
    <row r="3" spans="2:30" s="18" customFormat="1" ht="14.25" customHeight="1">
      <c r="B3" s="40" t="s">
        <v>92</v>
      </c>
      <c r="E3" s="18" t="s">
        <v>99</v>
      </c>
      <c r="R3" s="18" t="s">
        <v>100</v>
      </c>
      <c r="AD3" s="19"/>
    </row>
    <row r="4" spans="1:30" ht="12" customHeight="1">
      <c r="A4" s="2"/>
      <c r="B4" s="41" t="s">
        <v>93</v>
      </c>
      <c r="C4" s="42"/>
      <c r="D4" s="43"/>
      <c r="E4" s="47" t="s">
        <v>0</v>
      </c>
      <c r="F4" s="47" t="s">
        <v>24</v>
      </c>
      <c r="G4" s="47" t="s">
        <v>7</v>
      </c>
      <c r="H4" s="47" t="s">
        <v>8</v>
      </c>
      <c r="I4" s="47" t="s">
        <v>9</v>
      </c>
      <c r="J4" s="47" t="s">
        <v>69</v>
      </c>
      <c r="K4" s="47" t="s">
        <v>11</v>
      </c>
      <c r="L4" s="47" t="s">
        <v>12</v>
      </c>
      <c r="M4" s="47" t="s">
        <v>13</v>
      </c>
      <c r="N4" s="47" t="s">
        <v>14</v>
      </c>
      <c r="O4" s="47" t="s">
        <v>15</v>
      </c>
      <c r="P4" s="47" t="s">
        <v>16</v>
      </c>
      <c r="Q4" s="47" t="s">
        <v>26</v>
      </c>
      <c r="R4" s="47" t="s">
        <v>0</v>
      </c>
      <c r="S4" s="47" t="s">
        <v>24</v>
      </c>
      <c r="T4" s="47" t="s">
        <v>7</v>
      </c>
      <c r="U4" s="47" t="s">
        <v>8</v>
      </c>
      <c r="V4" s="47" t="s">
        <v>9</v>
      </c>
      <c r="W4" s="47" t="s">
        <v>69</v>
      </c>
      <c r="X4" s="47" t="s">
        <v>11</v>
      </c>
      <c r="Y4" s="47" t="s">
        <v>12</v>
      </c>
      <c r="Z4" s="47" t="s">
        <v>13</v>
      </c>
      <c r="AA4" s="47" t="s">
        <v>14</v>
      </c>
      <c r="AB4" s="47" t="s">
        <v>15</v>
      </c>
      <c r="AC4" s="47" t="s">
        <v>16</v>
      </c>
      <c r="AD4" s="47" t="s">
        <v>26</v>
      </c>
    </row>
    <row r="5" spans="1:30" ht="12" customHeight="1">
      <c r="A5" s="2"/>
      <c r="B5" s="44"/>
      <c r="C5" s="45"/>
      <c r="D5" s="46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</row>
    <row r="6" spans="1:30" ht="12" customHeight="1">
      <c r="A6" s="2"/>
      <c r="B6" s="44"/>
      <c r="C6" s="45"/>
      <c r="D6" s="46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</row>
    <row r="7" spans="1:30" ht="12" customHeight="1">
      <c r="A7" s="2"/>
      <c r="B7" s="44"/>
      <c r="C7" s="45"/>
      <c r="D7" s="46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</row>
    <row r="8" spans="1:30" ht="12" customHeight="1">
      <c r="A8" s="2"/>
      <c r="B8" s="44"/>
      <c r="C8" s="45"/>
      <c r="D8" s="46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</row>
    <row r="9" spans="1:30" ht="12" customHeight="1">
      <c r="A9" s="2"/>
      <c r="B9" s="44"/>
      <c r="C9" s="45"/>
      <c r="D9" s="46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</row>
    <row r="10" spans="1:30" ht="12" customHeight="1">
      <c r="A10" s="2"/>
      <c r="B10" s="31"/>
      <c r="C10" s="32"/>
      <c r="D10" s="33" t="s">
        <v>0</v>
      </c>
      <c r="E10" s="11">
        <v>46168</v>
      </c>
      <c r="F10" s="12">
        <v>47</v>
      </c>
      <c r="G10" s="12">
        <v>207</v>
      </c>
      <c r="H10" s="12">
        <v>767</v>
      </c>
      <c r="I10" s="11">
        <v>2125</v>
      </c>
      <c r="J10" s="11">
        <v>3790</v>
      </c>
      <c r="K10" s="11">
        <v>4819</v>
      </c>
      <c r="L10" s="11">
        <v>4711</v>
      </c>
      <c r="M10" s="11">
        <v>6641</v>
      </c>
      <c r="N10" s="11">
        <v>8230</v>
      </c>
      <c r="O10" s="11">
        <v>7943</v>
      </c>
      <c r="P10" s="11">
        <v>6888</v>
      </c>
      <c r="Q10" s="22">
        <f>2909473/46168</f>
        <v>63.019255761566455</v>
      </c>
      <c r="R10" s="11">
        <v>1816</v>
      </c>
      <c r="S10" s="12">
        <v>2</v>
      </c>
      <c r="T10" s="12">
        <v>4</v>
      </c>
      <c r="U10" s="12">
        <v>18</v>
      </c>
      <c r="V10" s="12">
        <v>39</v>
      </c>
      <c r="W10" s="12">
        <v>50</v>
      </c>
      <c r="X10" s="12">
        <v>85</v>
      </c>
      <c r="Y10" s="12">
        <v>167</v>
      </c>
      <c r="Z10" s="12">
        <v>228</v>
      </c>
      <c r="AA10" s="12">
        <v>362</v>
      </c>
      <c r="AB10" s="12">
        <v>355</v>
      </c>
      <c r="AC10" s="12">
        <v>506</v>
      </c>
      <c r="AD10" s="22">
        <f>123559/1816</f>
        <v>68.03909691629956</v>
      </c>
    </row>
    <row r="11" spans="1:30" ht="12" customHeight="1">
      <c r="A11" s="2"/>
      <c r="B11" s="39"/>
      <c r="C11" s="28" t="s">
        <v>94</v>
      </c>
      <c r="D11" s="29"/>
      <c r="E11" s="13">
        <v>10329</v>
      </c>
      <c r="F11" s="14">
        <v>7</v>
      </c>
      <c r="G11" s="14">
        <v>24</v>
      </c>
      <c r="H11" s="14">
        <v>98</v>
      </c>
      <c r="I11" s="14">
        <v>332</v>
      </c>
      <c r="J11" s="14">
        <v>612</v>
      </c>
      <c r="K11" s="14">
        <v>891</v>
      </c>
      <c r="L11" s="13">
        <v>1007</v>
      </c>
      <c r="M11" s="13">
        <v>1504</v>
      </c>
      <c r="N11" s="13">
        <v>1975</v>
      </c>
      <c r="O11" s="13">
        <v>2013</v>
      </c>
      <c r="P11" s="13">
        <v>1866</v>
      </c>
      <c r="Q11" s="23">
        <f>671535/10329</f>
        <v>65.01452221899507</v>
      </c>
      <c r="R11" s="14">
        <v>483</v>
      </c>
      <c r="S11" s="14" t="s">
        <v>1</v>
      </c>
      <c r="T11" s="14">
        <v>1</v>
      </c>
      <c r="U11" s="14">
        <v>2</v>
      </c>
      <c r="V11" s="14">
        <v>5</v>
      </c>
      <c r="W11" s="14">
        <v>4</v>
      </c>
      <c r="X11" s="14">
        <v>14</v>
      </c>
      <c r="Y11" s="14">
        <v>46</v>
      </c>
      <c r="Z11" s="14">
        <v>74</v>
      </c>
      <c r="AA11" s="14">
        <v>96</v>
      </c>
      <c r="AB11" s="14">
        <v>107</v>
      </c>
      <c r="AC11" s="14">
        <v>134</v>
      </c>
      <c r="AD11" s="23">
        <f>33391/483</f>
        <v>69.13250517598344</v>
      </c>
    </row>
    <row r="12" spans="1:30" ht="12" customHeight="1">
      <c r="A12" s="2"/>
      <c r="B12" s="34"/>
      <c r="C12" s="30" t="s">
        <v>95</v>
      </c>
      <c r="D12" s="35"/>
      <c r="E12" s="13">
        <v>25338</v>
      </c>
      <c r="F12" s="14">
        <v>27</v>
      </c>
      <c r="G12" s="14">
        <v>113</v>
      </c>
      <c r="H12" s="14">
        <v>426</v>
      </c>
      <c r="I12" s="13">
        <v>1184</v>
      </c>
      <c r="J12" s="13">
        <v>2189</v>
      </c>
      <c r="K12" s="13">
        <v>2812</v>
      </c>
      <c r="L12" s="13">
        <v>2635</v>
      </c>
      <c r="M12" s="13">
        <v>3632</v>
      </c>
      <c r="N12" s="13">
        <v>4400</v>
      </c>
      <c r="O12" s="13">
        <v>4208</v>
      </c>
      <c r="P12" s="13">
        <v>3712</v>
      </c>
      <c r="Q12" s="23">
        <f>1589241/25338</f>
        <v>62.72164338148236</v>
      </c>
      <c r="R12" s="13">
        <v>1030</v>
      </c>
      <c r="S12" s="14">
        <v>1</v>
      </c>
      <c r="T12" s="14">
        <v>3</v>
      </c>
      <c r="U12" s="14">
        <v>13</v>
      </c>
      <c r="V12" s="14">
        <v>24</v>
      </c>
      <c r="W12" s="14">
        <v>28</v>
      </c>
      <c r="X12" s="14">
        <v>55</v>
      </c>
      <c r="Y12" s="14">
        <v>98</v>
      </c>
      <c r="Z12" s="14">
        <v>118</v>
      </c>
      <c r="AA12" s="14">
        <v>207</v>
      </c>
      <c r="AB12" s="14">
        <v>186</v>
      </c>
      <c r="AC12" s="14">
        <v>297</v>
      </c>
      <c r="AD12" s="23">
        <f>69979/1030</f>
        <v>67.94077669902913</v>
      </c>
    </row>
    <row r="13" spans="1:30" ht="12" customHeight="1">
      <c r="A13" s="2"/>
      <c r="B13" s="39"/>
      <c r="C13" s="28" t="s">
        <v>96</v>
      </c>
      <c r="D13" s="29"/>
      <c r="E13" s="13">
        <v>7866</v>
      </c>
      <c r="F13" s="14">
        <v>8</v>
      </c>
      <c r="G13" s="14">
        <v>46</v>
      </c>
      <c r="H13" s="14">
        <v>183</v>
      </c>
      <c r="I13" s="14">
        <v>426</v>
      </c>
      <c r="J13" s="14">
        <v>713</v>
      </c>
      <c r="K13" s="14">
        <v>819</v>
      </c>
      <c r="L13" s="14">
        <v>805</v>
      </c>
      <c r="M13" s="13">
        <v>1141</v>
      </c>
      <c r="N13" s="13">
        <v>1411</v>
      </c>
      <c r="O13" s="13">
        <v>1315</v>
      </c>
      <c r="P13" s="14">
        <v>999</v>
      </c>
      <c r="Q13" s="23">
        <f>488079/7866</f>
        <v>62.04919908466819</v>
      </c>
      <c r="R13" s="14">
        <v>231</v>
      </c>
      <c r="S13" s="14">
        <v>1</v>
      </c>
      <c r="T13" s="14" t="s">
        <v>1</v>
      </c>
      <c r="U13" s="14">
        <v>3</v>
      </c>
      <c r="V13" s="14">
        <v>7</v>
      </c>
      <c r="W13" s="14">
        <v>12</v>
      </c>
      <c r="X13" s="14">
        <v>12</v>
      </c>
      <c r="Y13" s="14">
        <v>18</v>
      </c>
      <c r="Z13" s="14">
        <v>27</v>
      </c>
      <c r="AA13" s="14">
        <v>46</v>
      </c>
      <c r="AB13" s="14">
        <v>48</v>
      </c>
      <c r="AC13" s="14">
        <v>57</v>
      </c>
      <c r="AD13" s="23">
        <f>15424/231</f>
        <v>66.77056277056278</v>
      </c>
    </row>
    <row r="14" spans="1:30" ht="12" customHeight="1">
      <c r="A14" s="2"/>
      <c r="B14" s="36"/>
      <c r="C14" s="37" t="s">
        <v>97</v>
      </c>
      <c r="D14" s="38"/>
      <c r="E14" s="15">
        <v>2635</v>
      </c>
      <c r="F14" s="16">
        <v>5</v>
      </c>
      <c r="G14" s="16">
        <v>24</v>
      </c>
      <c r="H14" s="16">
        <v>60</v>
      </c>
      <c r="I14" s="16">
        <v>183</v>
      </c>
      <c r="J14" s="16">
        <v>276</v>
      </c>
      <c r="K14" s="16">
        <v>297</v>
      </c>
      <c r="L14" s="16">
        <v>264</v>
      </c>
      <c r="M14" s="16">
        <v>364</v>
      </c>
      <c r="N14" s="16">
        <v>444</v>
      </c>
      <c r="O14" s="16">
        <v>407</v>
      </c>
      <c r="P14" s="16">
        <v>311</v>
      </c>
      <c r="Q14" s="24">
        <f>160618/2635</f>
        <v>60.95559772296015</v>
      </c>
      <c r="R14" s="16">
        <v>72</v>
      </c>
      <c r="S14" s="16" t="s">
        <v>1</v>
      </c>
      <c r="T14" s="16" t="s">
        <v>1</v>
      </c>
      <c r="U14" s="16" t="s">
        <v>1</v>
      </c>
      <c r="V14" s="16">
        <v>3</v>
      </c>
      <c r="W14" s="16">
        <v>6</v>
      </c>
      <c r="X14" s="16">
        <v>4</v>
      </c>
      <c r="Y14" s="16">
        <v>5</v>
      </c>
      <c r="Z14" s="16">
        <v>9</v>
      </c>
      <c r="AA14" s="16">
        <v>13</v>
      </c>
      <c r="AB14" s="16">
        <v>14</v>
      </c>
      <c r="AC14" s="16">
        <v>18</v>
      </c>
      <c r="AD14" s="24">
        <f>4765/72</f>
        <v>66.18055555555556</v>
      </c>
    </row>
    <row r="15" spans="1:4" ht="12" customHeight="1">
      <c r="A15" s="2"/>
      <c r="B15" s="3"/>
      <c r="C15" s="3"/>
      <c r="D15" s="4"/>
    </row>
    <row r="16" spans="1:4" ht="12" customHeight="1">
      <c r="A16" s="2"/>
      <c r="B16" s="3"/>
      <c r="C16" s="4"/>
      <c r="D16" s="4"/>
    </row>
    <row r="17" spans="1:4" ht="12" customHeight="1">
      <c r="A17" s="2"/>
      <c r="B17" s="3"/>
      <c r="C17" s="4"/>
      <c r="D17" s="4"/>
    </row>
    <row r="18" spans="1:4" ht="12" customHeight="1">
      <c r="A18" s="2"/>
      <c r="B18" s="3"/>
      <c r="C18" s="4"/>
      <c r="D18" s="4"/>
    </row>
    <row r="19" spans="1:4" ht="12" customHeight="1">
      <c r="A19" s="2"/>
      <c r="B19" s="3"/>
      <c r="C19" s="4"/>
      <c r="D19" s="4"/>
    </row>
    <row r="20" spans="1:4" ht="12" customHeight="1">
      <c r="A20" s="2"/>
      <c r="B20" s="2"/>
      <c r="C20" s="2"/>
      <c r="D20" s="2"/>
    </row>
    <row r="21" spans="1:4" ht="12" customHeight="1">
      <c r="A21" s="2"/>
      <c r="B21" s="2"/>
      <c r="C21" s="2"/>
      <c r="D21" s="2"/>
    </row>
    <row r="22" spans="1:4" ht="12" customHeight="1">
      <c r="A22" s="2"/>
      <c r="B22" s="2"/>
      <c r="C22" s="2"/>
      <c r="D22" s="2"/>
    </row>
    <row r="23" spans="1:4" ht="12" customHeight="1">
      <c r="A23" s="2"/>
      <c r="B23" s="2"/>
      <c r="C23" s="2"/>
      <c r="D23" s="2"/>
    </row>
    <row r="24" spans="1:4" ht="12" customHeight="1">
      <c r="A24" s="2"/>
      <c r="B24" s="2"/>
      <c r="C24" s="2"/>
      <c r="D24" s="2"/>
    </row>
    <row r="25" spans="1:4" ht="12" customHeight="1">
      <c r="A25" s="2"/>
      <c r="B25" s="2"/>
      <c r="C25" s="2"/>
      <c r="D25" s="2"/>
    </row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</sheetData>
  <mergeCells count="27">
    <mergeCell ref="X4:X9"/>
    <mergeCell ref="AC4:AC9"/>
    <mergeCell ref="AD4:AD9"/>
    <mergeCell ref="Y4:Y9"/>
    <mergeCell ref="Z4:Z9"/>
    <mergeCell ref="AA4:AA9"/>
    <mergeCell ref="AB4:AB9"/>
    <mergeCell ref="T4:T9"/>
    <mergeCell ref="U4:U9"/>
    <mergeCell ref="V4:V9"/>
    <mergeCell ref="W4:W9"/>
    <mergeCell ref="P4:P9"/>
    <mergeCell ref="Q4:Q9"/>
    <mergeCell ref="R4:R9"/>
    <mergeCell ref="S4:S9"/>
    <mergeCell ref="L4:L9"/>
    <mergeCell ref="M4:M9"/>
    <mergeCell ref="N4:N9"/>
    <mergeCell ref="O4:O9"/>
    <mergeCell ref="H4:H9"/>
    <mergeCell ref="I4:I9"/>
    <mergeCell ref="J4:J9"/>
    <mergeCell ref="K4:K9"/>
    <mergeCell ref="B4:D9"/>
    <mergeCell ref="E4:E9"/>
    <mergeCell ref="F4:F9"/>
    <mergeCell ref="G4:G9"/>
  </mergeCells>
  <printOptions/>
  <pageMargins left="0.5905511811023623" right="0.5905511811023623" top="0.3937007874015748" bottom="0.7874015748031497" header="0.5118110236220472" footer="0.3937007874015748"/>
  <pageSetup horizontalDpi="400" verticalDpi="400" orientation="portrait" paperSize="9" scale="75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25"/>
  <sheetViews>
    <sheetView workbookViewId="0" topLeftCell="A1">
      <pane xSplit="4" ySplit="9" topLeftCell="E10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A1" sqref="A1"/>
    </sheetView>
  </sheetViews>
  <sheetFormatPr defaultColWidth="9.00390625" defaultRowHeight="13.5"/>
  <cols>
    <col min="1" max="1" width="2.625" style="1" customWidth="1"/>
    <col min="2" max="3" width="2.125" style="1" customWidth="1"/>
    <col min="4" max="4" width="13.625" style="1" customWidth="1"/>
    <col min="5" max="16384" width="9.625" style="1" customWidth="1"/>
  </cols>
  <sheetData>
    <row r="1" spans="1:4" ht="14.25" customHeight="1">
      <c r="A1" s="17"/>
      <c r="B1" s="17"/>
      <c r="C1" s="17"/>
      <c r="D1" s="17"/>
    </row>
    <row r="2" spans="5:8" s="18" customFormat="1" ht="14.25" customHeight="1">
      <c r="E2" s="18" t="s">
        <v>82</v>
      </c>
      <c r="H2" s="27" t="s">
        <v>73</v>
      </c>
    </row>
    <row r="3" spans="2:17" s="18" customFormat="1" ht="14.25" customHeight="1">
      <c r="B3" s="40" t="s">
        <v>92</v>
      </c>
      <c r="Q3" s="19"/>
    </row>
    <row r="4" spans="1:17" ht="12" customHeight="1">
      <c r="A4" s="2"/>
      <c r="B4" s="41" t="s">
        <v>93</v>
      </c>
      <c r="C4" s="42"/>
      <c r="D4" s="43"/>
      <c r="E4" s="47" t="s">
        <v>0</v>
      </c>
      <c r="F4" s="47" t="s">
        <v>27</v>
      </c>
      <c r="G4" s="47">
        <v>2</v>
      </c>
      <c r="H4" s="47">
        <v>3</v>
      </c>
      <c r="I4" s="47">
        <v>4</v>
      </c>
      <c r="J4" s="47">
        <v>5</v>
      </c>
      <c r="K4" s="47">
        <v>6</v>
      </c>
      <c r="L4" s="47">
        <v>7</v>
      </c>
      <c r="M4" s="47">
        <v>8</v>
      </c>
      <c r="N4" s="47">
        <v>9</v>
      </c>
      <c r="O4" s="47">
        <v>10</v>
      </c>
      <c r="P4" s="47" t="s">
        <v>28</v>
      </c>
      <c r="Q4" s="47" t="s">
        <v>29</v>
      </c>
    </row>
    <row r="5" spans="1:17" ht="12" customHeight="1">
      <c r="A5" s="2"/>
      <c r="B5" s="44"/>
      <c r="C5" s="45"/>
      <c r="D5" s="46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</row>
    <row r="6" spans="1:17" ht="12" customHeight="1">
      <c r="A6" s="2"/>
      <c r="B6" s="44"/>
      <c r="C6" s="45"/>
      <c r="D6" s="46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</row>
    <row r="7" spans="1:17" ht="12" customHeight="1">
      <c r="A7" s="2"/>
      <c r="B7" s="44"/>
      <c r="C7" s="45"/>
      <c r="D7" s="46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</row>
    <row r="8" spans="1:17" ht="12" customHeight="1">
      <c r="A8" s="2"/>
      <c r="B8" s="44"/>
      <c r="C8" s="45"/>
      <c r="D8" s="46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</row>
    <row r="9" spans="1:17" ht="12" customHeight="1">
      <c r="A9" s="2"/>
      <c r="B9" s="44"/>
      <c r="C9" s="45"/>
      <c r="D9" s="46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</row>
    <row r="10" spans="1:17" ht="12" customHeight="1">
      <c r="A10" s="2"/>
      <c r="B10" s="31"/>
      <c r="C10" s="32"/>
      <c r="D10" s="33" t="s">
        <v>0</v>
      </c>
      <c r="E10" s="11">
        <v>47984</v>
      </c>
      <c r="F10" s="12">
        <v>908</v>
      </c>
      <c r="G10" s="11">
        <v>7832</v>
      </c>
      <c r="H10" s="11">
        <v>8146</v>
      </c>
      <c r="I10" s="11">
        <v>7011</v>
      </c>
      <c r="J10" s="11">
        <v>7562</v>
      </c>
      <c r="K10" s="11">
        <v>9325</v>
      </c>
      <c r="L10" s="11">
        <v>5577</v>
      </c>
      <c r="M10" s="11">
        <v>1311</v>
      </c>
      <c r="N10" s="12">
        <v>253</v>
      </c>
      <c r="O10" s="12">
        <v>51</v>
      </c>
      <c r="P10" s="12">
        <v>8</v>
      </c>
      <c r="Q10" s="22">
        <f>215219/47984</f>
        <v>4.485224241413804</v>
      </c>
    </row>
    <row r="11" spans="1:17" ht="12" customHeight="1">
      <c r="A11" s="2"/>
      <c r="B11" s="39"/>
      <c r="C11" s="28" t="s">
        <v>94</v>
      </c>
      <c r="D11" s="29"/>
      <c r="E11" s="13">
        <v>10812</v>
      </c>
      <c r="F11" s="14">
        <v>212</v>
      </c>
      <c r="G11" s="13">
        <v>1903</v>
      </c>
      <c r="H11" s="13">
        <v>1905</v>
      </c>
      <c r="I11" s="13">
        <v>1573</v>
      </c>
      <c r="J11" s="13">
        <v>1613</v>
      </c>
      <c r="K11" s="13">
        <v>2096</v>
      </c>
      <c r="L11" s="13">
        <v>1203</v>
      </c>
      <c r="M11" s="14">
        <v>252</v>
      </c>
      <c r="N11" s="14">
        <v>44</v>
      </c>
      <c r="O11" s="14">
        <v>10</v>
      </c>
      <c r="P11" s="14">
        <v>1</v>
      </c>
      <c r="Q11" s="23">
        <f>47610/10812</f>
        <v>4.403440621531631</v>
      </c>
    </row>
    <row r="12" spans="1:17" ht="12" customHeight="1">
      <c r="A12" s="2"/>
      <c r="B12" s="34"/>
      <c r="C12" s="30" t="s">
        <v>95</v>
      </c>
      <c r="D12" s="35"/>
      <c r="E12" s="13">
        <v>26368</v>
      </c>
      <c r="F12" s="14">
        <v>467</v>
      </c>
      <c r="G12" s="13">
        <v>3904</v>
      </c>
      <c r="H12" s="13">
        <v>4260</v>
      </c>
      <c r="I12" s="13">
        <v>3870</v>
      </c>
      <c r="J12" s="13">
        <v>4435</v>
      </c>
      <c r="K12" s="13">
        <v>5367</v>
      </c>
      <c r="L12" s="13">
        <v>3153</v>
      </c>
      <c r="M12" s="14">
        <v>733</v>
      </c>
      <c r="N12" s="14">
        <v>145</v>
      </c>
      <c r="O12" s="14">
        <v>30</v>
      </c>
      <c r="P12" s="14">
        <v>4</v>
      </c>
      <c r="Q12" s="23">
        <f>120497/26368</f>
        <v>4.56981947815534</v>
      </c>
    </row>
    <row r="13" spans="1:17" ht="12" customHeight="1">
      <c r="A13" s="2"/>
      <c r="B13" s="39"/>
      <c r="C13" s="28" t="s">
        <v>96</v>
      </c>
      <c r="D13" s="29"/>
      <c r="E13" s="13">
        <v>8097</v>
      </c>
      <c r="F13" s="14">
        <v>166</v>
      </c>
      <c r="G13" s="13">
        <v>1484</v>
      </c>
      <c r="H13" s="13">
        <v>1494</v>
      </c>
      <c r="I13" s="13">
        <v>1151</v>
      </c>
      <c r="J13" s="13">
        <v>1156</v>
      </c>
      <c r="K13" s="13">
        <v>1429</v>
      </c>
      <c r="L13" s="14">
        <v>918</v>
      </c>
      <c r="M13" s="14">
        <v>245</v>
      </c>
      <c r="N13" s="14">
        <v>45</v>
      </c>
      <c r="O13" s="14">
        <v>7</v>
      </c>
      <c r="P13" s="14">
        <v>2</v>
      </c>
      <c r="Q13" s="23">
        <f>35458/8097</f>
        <v>4.379152772631839</v>
      </c>
    </row>
    <row r="14" spans="1:17" ht="12" customHeight="1">
      <c r="A14" s="2"/>
      <c r="B14" s="36"/>
      <c r="C14" s="37" t="s">
        <v>97</v>
      </c>
      <c r="D14" s="38"/>
      <c r="E14" s="15">
        <v>2707</v>
      </c>
      <c r="F14" s="16">
        <v>63</v>
      </c>
      <c r="G14" s="16">
        <v>541</v>
      </c>
      <c r="H14" s="16">
        <v>487</v>
      </c>
      <c r="I14" s="16">
        <v>417</v>
      </c>
      <c r="J14" s="16">
        <v>358</v>
      </c>
      <c r="K14" s="16">
        <v>433</v>
      </c>
      <c r="L14" s="16">
        <v>303</v>
      </c>
      <c r="M14" s="16">
        <v>81</v>
      </c>
      <c r="N14" s="16">
        <v>19</v>
      </c>
      <c r="O14" s="16">
        <v>4</v>
      </c>
      <c r="P14" s="16">
        <v>1</v>
      </c>
      <c r="Q14" s="24">
        <f>11654/2707</f>
        <v>4.305134835611378</v>
      </c>
    </row>
    <row r="15" spans="1:4" ht="12" customHeight="1">
      <c r="A15" s="2"/>
      <c r="B15" s="3"/>
      <c r="C15" s="3"/>
      <c r="D15" s="4"/>
    </row>
    <row r="16" spans="1:4" ht="12" customHeight="1">
      <c r="A16" s="2"/>
      <c r="B16" s="3"/>
      <c r="C16" s="4"/>
      <c r="D16" s="4"/>
    </row>
    <row r="17" spans="1:4" ht="12" customHeight="1">
      <c r="A17" s="2"/>
      <c r="B17" s="3"/>
      <c r="C17" s="4"/>
      <c r="D17" s="4"/>
    </row>
    <row r="18" spans="1:4" ht="12" customHeight="1">
      <c r="A18" s="2"/>
      <c r="B18" s="3"/>
      <c r="C18" s="4"/>
      <c r="D18" s="4"/>
    </row>
    <row r="19" spans="1:4" ht="12" customHeight="1">
      <c r="A19" s="2"/>
      <c r="B19" s="3"/>
      <c r="C19" s="4"/>
      <c r="D19" s="4"/>
    </row>
    <row r="20" spans="1:4" ht="12" customHeight="1">
      <c r="A20" s="2"/>
      <c r="B20" s="2"/>
      <c r="C20" s="2"/>
      <c r="D20" s="2"/>
    </row>
    <row r="21" spans="1:4" ht="12" customHeight="1">
      <c r="A21" s="2"/>
      <c r="B21" s="2"/>
      <c r="C21" s="2"/>
      <c r="D21" s="2"/>
    </row>
    <row r="22" spans="1:4" ht="12" customHeight="1">
      <c r="A22" s="2"/>
      <c r="B22" s="2"/>
      <c r="C22" s="2"/>
      <c r="D22" s="2"/>
    </row>
    <row r="23" spans="1:4" ht="12" customHeight="1">
      <c r="A23" s="2"/>
      <c r="B23" s="2"/>
      <c r="C23" s="2"/>
      <c r="D23" s="2"/>
    </row>
    <row r="24" spans="1:4" ht="12" customHeight="1">
      <c r="A24" s="2"/>
      <c r="B24" s="2"/>
      <c r="C24" s="2"/>
      <c r="D24" s="2"/>
    </row>
    <row r="25" spans="1:4" ht="12" customHeight="1">
      <c r="A25" s="2"/>
      <c r="B25" s="2"/>
      <c r="C25" s="2"/>
      <c r="D25" s="2"/>
    </row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</sheetData>
  <mergeCells count="14">
    <mergeCell ref="L4:L9"/>
    <mergeCell ref="Q4:Q9"/>
    <mergeCell ref="M4:M9"/>
    <mergeCell ref="N4:N9"/>
    <mergeCell ref="O4:O9"/>
    <mergeCell ref="P4:P9"/>
    <mergeCell ref="H4:H9"/>
    <mergeCell ref="I4:I9"/>
    <mergeCell ref="J4:J9"/>
    <mergeCell ref="K4:K9"/>
    <mergeCell ref="B4:D9"/>
    <mergeCell ref="E4:E9"/>
    <mergeCell ref="F4:F9"/>
    <mergeCell ref="G4:G9"/>
  </mergeCells>
  <printOptions/>
  <pageMargins left="0.5905511811023623" right="0.5905511811023623" top="0.3937007874015748" bottom="0.7874015748031497" header="0.5118110236220472" footer="0.3937007874015748"/>
  <pageSetup horizontalDpi="400" verticalDpi="400" orientation="portrait" paperSize="9" scale="75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P25"/>
  <sheetViews>
    <sheetView workbookViewId="0" topLeftCell="A1">
      <pane xSplit="4" ySplit="9" topLeftCell="E10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A1" sqref="A1"/>
    </sheetView>
  </sheetViews>
  <sheetFormatPr defaultColWidth="9.00390625" defaultRowHeight="13.5"/>
  <cols>
    <col min="1" max="1" width="2.625" style="1" customWidth="1"/>
    <col min="2" max="3" width="2.125" style="1" customWidth="1"/>
    <col min="4" max="4" width="13.625" style="1" customWidth="1"/>
    <col min="5" max="16384" width="9.625" style="1" customWidth="1"/>
  </cols>
  <sheetData>
    <row r="1" spans="1:4" ht="14.25" customHeight="1">
      <c r="A1" s="17"/>
      <c r="B1" s="17"/>
      <c r="C1" s="17"/>
      <c r="D1" s="17"/>
    </row>
    <row r="2" spans="5:8" s="18" customFormat="1" ht="14.25" customHeight="1">
      <c r="E2" s="18" t="s">
        <v>83</v>
      </c>
      <c r="H2" s="27" t="s">
        <v>64</v>
      </c>
    </row>
    <row r="3" spans="2:42" s="18" customFormat="1" ht="14.25" customHeight="1">
      <c r="B3" s="40" t="s">
        <v>92</v>
      </c>
      <c r="E3" s="18" t="s">
        <v>17</v>
      </c>
      <c r="X3" s="18" t="s">
        <v>18</v>
      </c>
      <c r="AP3" s="19"/>
    </row>
    <row r="4" spans="1:42" ht="12" customHeight="1">
      <c r="A4" s="2"/>
      <c r="B4" s="41" t="s">
        <v>93</v>
      </c>
      <c r="C4" s="42"/>
      <c r="D4" s="43"/>
      <c r="E4" s="47" t="s">
        <v>0</v>
      </c>
      <c r="F4" s="55" t="s">
        <v>30</v>
      </c>
      <c r="G4" s="21"/>
      <c r="H4" s="21"/>
      <c r="I4" s="20"/>
      <c r="J4" s="61" t="s">
        <v>31</v>
      </c>
      <c r="K4" s="62"/>
      <c r="L4" s="62"/>
      <c r="M4" s="62"/>
      <c r="N4" s="62"/>
      <c r="O4" s="62"/>
      <c r="P4" s="62"/>
      <c r="Q4" s="63"/>
      <c r="R4" s="55" t="s">
        <v>70</v>
      </c>
      <c r="S4" s="21"/>
      <c r="T4" s="20"/>
      <c r="U4" s="55" t="s">
        <v>36</v>
      </c>
      <c r="V4" s="21"/>
      <c r="W4" s="20"/>
      <c r="X4" s="47" t="s">
        <v>0</v>
      </c>
      <c r="Y4" s="55" t="s">
        <v>30</v>
      </c>
      <c r="Z4" s="21"/>
      <c r="AA4" s="21"/>
      <c r="AB4" s="20"/>
      <c r="AC4" s="61" t="s">
        <v>31</v>
      </c>
      <c r="AD4" s="62"/>
      <c r="AE4" s="62"/>
      <c r="AF4" s="62"/>
      <c r="AG4" s="62"/>
      <c r="AH4" s="62"/>
      <c r="AI4" s="62"/>
      <c r="AJ4" s="63"/>
      <c r="AK4" s="55" t="s">
        <v>70</v>
      </c>
      <c r="AL4" s="21"/>
      <c r="AM4" s="20"/>
      <c r="AN4" s="55" t="s">
        <v>36</v>
      </c>
      <c r="AO4" s="21"/>
      <c r="AP4" s="20"/>
    </row>
    <row r="5" spans="1:42" ht="12" customHeight="1">
      <c r="A5" s="2"/>
      <c r="B5" s="44"/>
      <c r="C5" s="45"/>
      <c r="D5" s="46"/>
      <c r="E5" s="48"/>
      <c r="F5" s="56"/>
      <c r="G5" s="55" t="s">
        <v>54</v>
      </c>
      <c r="H5" s="20"/>
      <c r="I5" s="48" t="s">
        <v>32</v>
      </c>
      <c r="J5" s="50" t="s">
        <v>33</v>
      </c>
      <c r="K5" s="25"/>
      <c r="L5" s="21"/>
      <c r="M5" s="20"/>
      <c r="N5" s="50" t="s">
        <v>56</v>
      </c>
      <c r="O5" s="21"/>
      <c r="P5" s="21"/>
      <c r="Q5" s="20"/>
      <c r="R5" s="56"/>
      <c r="S5" s="47" t="s">
        <v>55</v>
      </c>
      <c r="T5" s="50" t="s">
        <v>32</v>
      </c>
      <c r="U5" s="56"/>
      <c r="V5" s="58" t="s">
        <v>32</v>
      </c>
      <c r="W5" s="50" t="s">
        <v>37</v>
      </c>
      <c r="X5" s="48"/>
      <c r="Y5" s="56"/>
      <c r="Z5" s="50" t="s">
        <v>55</v>
      </c>
      <c r="AA5" s="20"/>
      <c r="AB5" s="58" t="s">
        <v>32</v>
      </c>
      <c r="AC5" s="55" t="s">
        <v>33</v>
      </c>
      <c r="AD5" s="21"/>
      <c r="AE5" s="21"/>
      <c r="AF5" s="20"/>
      <c r="AG5" s="50" t="s">
        <v>34</v>
      </c>
      <c r="AH5" s="21"/>
      <c r="AI5" s="21"/>
      <c r="AJ5" s="20"/>
      <c r="AK5" s="56"/>
      <c r="AL5" s="47" t="s">
        <v>55</v>
      </c>
      <c r="AM5" s="58" t="s">
        <v>32</v>
      </c>
      <c r="AN5" s="56"/>
      <c r="AO5" s="58" t="s">
        <v>32</v>
      </c>
      <c r="AP5" s="47" t="s">
        <v>37</v>
      </c>
    </row>
    <row r="6" spans="1:42" ht="12" customHeight="1">
      <c r="A6" s="2"/>
      <c r="B6" s="44"/>
      <c r="C6" s="45"/>
      <c r="D6" s="46"/>
      <c r="E6" s="48"/>
      <c r="F6" s="56"/>
      <c r="G6" s="56"/>
      <c r="H6" s="58" t="s">
        <v>35</v>
      </c>
      <c r="I6" s="48"/>
      <c r="J6" s="48"/>
      <c r="K6" s="50" t="s">
        <v>55</v>
      </c>
      <c r="L6" s="20"/>
      <c r="M6" s="50" t="s">
        <v>32</v>
      </c>
      <c r="N6" s="48"/>
      <c r="O6" s="51" t="s">
        <v>55</v>
      </c>
      <c r="P6" s="20"/>
      <c r="Q6" s="51" t="s">
        <v>32</v>
      </c>
      <c r="R6" s="56"/>
      <c r="S6" s="48"/>
      <c r="T6" s="51"/>
      <c r="U6" s="56"/>
      <c r="V6" s="59"/>
      <c r="W6" s="51"/>
      <c r="X6" s="48"/>
      <c r="Y6" s="56"/>
      <c r="Z6" s="48"/>
      <c r="AA6" s="58" t="s">
        <v>35</v>
      </c>
      <c r="AB6" s="59"/>
      <c r="AC6" s="56"/>
      <c r="AD6" s="50" t="s">
        <v>55</v>
      </c>
      <c r="AE6" s="20"/>
      <c r="AF6" s="50" t="s">
        <v>32</v>
      </c>
      <c r="AG6" s="48"/>
      <c r="AH6" s="50" t="s">
        <v>55</v>
      </c>
      <c r="AI6" s="20"/>
      <c r="AJ6" s="50" t="s">
        <v>32</v>
      </c>
      <c r="AK6" s="56"/>
      <c r="AL6" s="48"/>
      <c r="AM6" s="59"/>
      <c r="AN6" s="56"/>
      <c r="AO6" s="59"/>
      <c r="AP6" s="48"/>
    </row>
    <row r="7" spans="1:42" ht="12" customHeight="1">
      <c r="A7" s="2"/>
      <c r="B7" s="44"/>
      <c r="C7" s="45"/>
      <c r="D7" s="46"/>
      <c r="E7" s="48"/>
      <c r="F7" s="56"/>
      <c r="G7" s="56"/>
      <c r="H7" s="59"/>
      <c r="I7" s="48"/>
      <c r="J7" s="48"/>
      <c r="K7" s="48"/>
      <c r="L7" s="58" t="s">
        <v>35</v>
      </c>
      <c r="M7" s="51"/>
      <c r="N7" s="48"/>
      <c r="O7" s="48"/>
      <c r="P7" s="58" t="s">
        <v>35</v>
      </c>
      <c r="Q7" s="51"/>
      <c r="R7" s="56"/>
      <c r="S7" s="48"/>
      <c r="T7" s="51"/>
      <c r="U7" s="56"/>
      <c r="V7" s="59"/>
      <c r="W7" s="51"/>
      <c r="X7" s="48"/>
      <c r="Y7" s="56"/>
      <c r="Z7" s="48"/>
      <c r="AA7" s="59"/>
      <c r="AB7" s="59"/>
      <c r="AC7" s="56"/>
      <c r="AD7" s="48"/>
      <c r="AE7" s="58" t="s">
        <v>35</v>
      </c>
      <c r="AF7" s="51"/>
      <c r="AG7" s="48"/>
      <c r="AH7" s="48"/>
      <c r="AI7" s="50" t="s">
        <v>35</v>
      </c>
      <c r="AJ7" s="51"/>
      <c r="AK7" s="56"/>
      <c r="AL7" s="48"/>
      <c r="AM7" s="59"/>
      <c r="AN7" s="56"/>
      <c r="AO7" s="59"/>
      <c r="AP7" s="48"/>
    </row>
    <row r="8" spans="1:42" ht="12" customHeight="1">
      <c r="A8" s="2"/>
      <c r="B8" s="44"/>
      <c r="C8" s="45"/>
      <c r="D8" s="46"/>
      <c r="E8" s="48"/>
      <c r="F8" s="56"/>
      <c r="G8" s="56"/>
      <c r="H8" s="59"/>
      <c r="I8" s="48"/>
      <c r="J8" s="48"/>
      <c r="K8" s="48"/>
      <c r="L8" s="59"/>
      <c r="M8" s="51"/>
      <c r="N8" s="48"/>
      <c r="O8" s="48"/>
      <c r="P8" s="59"/>
      <c r="Q8" s="51"/>
      <c r="R8" s="56"/>
      <c r="S8" s="48"/>
      <c r="T8" s="51"/>
      <c r="U8" s="56"/>
      <c r="V8" s="59"/>
      <c r="W8" s="51"/>
      <c r="X8" s="48"/>
      <c r="Y8" s="56"/>
      <c r="Z8" s="48"/>
      <c r="AA8" s="59"/>
      <c r="AB8" s="59"/>
      <c r="AC8" s="56"/>
      <c r="AD8" s="48"/>
      <c r="AE8" s="59"/>
      <c r="AF8" s="51"/>
      <c r="AG8" s="48"/>
      <c r="AH8" s="48"/>
      <c r="AI8" s="51"/>
      <c r="AJ8" s="51"/>
      <c r="AK8" s="56"/>
      <c r="AL8" s="48"/>
      <c r="AM8" s="59"/>
      <c r="AN8" s="56"/>
      <c r="AO8" s="59"/>
      <c r="AP8" s="48"/>
    </row>
    <row r="9" spans="1:42" ht="12" customHeight="1">
      <c r="A9" s="2"/>
      <c r="B9" s="44"/>
      <c r="C9" s="45"/>
      <c r="D9" s="46"/>
      <c r="E9" s="49"/>
      <c r="F9" s="57"/>
      <c r="G9" s="57"/>
      <c r="H9" s="60"/>
      <c r="I9" s="49"/>
      <c r="J9" s="49"/>
      <c r="K9" s="49"/>
      <c r="L9" s="60"/>
      <c r="M9" s="52"/>
      <c r="N9" s="49"/>
      <c r="O9" s="49"/>
      <c r="P9" s="60"/>
      <c r="Q9" s="52"/>
      <c r="R9" s="57"/>
      <c r="S9" s="49"/>
      <c r="T9" s="52"/>
      <c r="U9" s="57"/>
      <c r="V9" s="60"/>
      <c r="W9" s="52"/>
      <c r="X9" s="49"/>
      <c r="Y9" s="57"/>
      <c r="Z9" s="49"/>
      <c r="AA9" s="60"/>
      <c r="AB9" s="60"/>
      <c r="AC9" s="57"/>
      <c r="AD9" s="49"/>
      <c r="AE9" s="60"/>
      <c r="AF9" s="52"/>
      <c r="AG9" s="49"/>
      <c r="AH9" s="49"/>
      <c r="AI9" s="52"/>
      <c r="AJ9" s="52"/>
      <c r="AK9" s="57"/>
      <c r="AL9" s="49"/>
      <c r="AM9" s="60"/>
      <c r="AN9" s="57"/>
      <c r="AO9" s="60"/>
      <c r="AP9" s="49"/>
    </row>
    <row r="10" spans="1:42" ht="12" customHeight="1">
      <c r="A10" s="2"/>
      <c r="B10" s="31"/>
      <c r="C10" s="32"/>
      <c r="D10" s="33" t="s">
        <v>0</v>
      </c>
      <c r="E10" s="11">
        <v>93456</v>
      </c>
      <c r="F10" s="11">
        <v>36651</v>
      </c>
      <c r="G10" s="11">
        <v>29279</v>
      </c>
      <c r="H10" s="11">
        <v>22087</v>
      </c>
      <c r="I10" s="12">
        <v>31</v>
      </c>
      <c r="J10" s="11">
        <v>4126</v>
      </c>
      <c r="K10" s="11">
        <v>4035</v>
      </c>
      <c r="L10" s="11">
        <v>3323</v>
      </c>
      <c r="M10" s="12" t="s">
        <v>1</v>
      </c>
      <c r="N10" s="11">
        <v>31997</v>
      </c>
      <c r="O10" s="11">
        <v>31766</v>
      </c>
      <c r="P10" s="11">
        <v>18802</v>
      </c>
      <c r="Q10" s="12">
        <v>1</v>
      </c>
      <c r="R10" s="11">
        <v>9970</v>
      </c>
      <c r="S10" s="11">
        <v>9802</v>
      </c>
      <c r="T10" s="12" t="s">
        <v>1</v>
      </c>
      <c r="U10" s="11">
        <v>10712</v>
      </c>
      <c r="V10" s="12">
        <v>12</v>
      </c>
      <c r="W10" s="11">
        <v>10700</v>
      </c>
      <c r="X10" s="11">
        <v>94390</v>
      </c>
      <c r="Y10" s="11">
        <v>44865</v>
      </c>
      <c r="Z10" s="11">
        <v>25920</v>
      </c>
      <c r="AA10" s="11">
        <v>2086</v>
      </c>
      <c r="AB10" s="11">
        <v>11261</v>
      </c>
      <c r="AC10" s="11">
        <v>1978</v>
      </c>
      <c r="AD10" s="11">
        <v>1701</v>
      </c>
      <c r="AE10" s="12">
        <v>214</v>
      </c>
      <c r="AF10" s="12">
        <v>239</v>
      </c>
      <c r="AG10" s="11">
        <v>14821</v>
      </c>
      <c r="AH10" s="11">
        <v>13682</v>
      </c>
      <c r="AI10" s="12">
        <v>629</v>
      </c>
      <c r="AJ10" s="11">
        <v>1024</v>
      </c>
      <c r="AK10" s="11">
        <v>12199</v>
      </c>
      <c r="AL10" s="11">
        <v>11484</v>
      </c>
      <c r="AM10" s="12">
        <v>587</v>
      </c>
      <c r="AN10" s="11">
        <v>20527</v>
      </c>
      <c r="AO10" s="11">
        <v>4253</v>
      </c>
      <c r="AP10" s="11">
        <v>16274</v>
      </c>
    </row>
    <row r="11" spans="1:42" ht="12" customHeight="1">
      <c r="A11" s="2"/>
      <c r="B11" s="39"/>
      <c r="C11" s="28" t="s">
        <v>94</v>
      </c>
      <c r="D11" s="29"/>
      <c r="E11" s="13">
        <v>20769</v>
      </c>
      <c r="F11" s="13">
        <v>7624</v>
      </c>
      <c r="G11" s="13">
        <v>5857</v>
      </c>
      <c r="H11" s="13">
        <v>4595</v>
      </c>
      <c r="I11" s="14">
        <v>5</v>
      </c>
      <c r="J11" s="14">
        <v>681</v>
      </c>
      <c r="K11" s="14">
        <v>657</v>
      </c>
      <c r="L11" s="14">
        <v>550</v>
      </c>
      <c r="M11" s="14" t="s">
        <v>1</v>
      </c>
      <c r="N11" s="13">
        <v>7620</v>
      </c>
      <c r="O11" s="13">
        <v>7562</v>
      </c>
      <c r="P11" s="13">
        <v>4541</v>
      </c>
      <c r="Q11" s="14" t="s">
        <v>1</v>
      </c>
      <c r="R11" s="13">
        <v>2348</v>
      </c>
      <c r="S11" s="13">
        <v>2300</v>
      </c>
      <c r="T11" s="14" t="s">
        <v>1</v>
      </c>
      <c r="U11" s="13">
        <v>2496</v>
      </c>
      <c r="V11" s="14">
        <v>6</v>
      </c>
      <c r="W11" s="13">
        <v>2490</v>
      </c>
      <c r="X11" s="13">
        <v>21162</v>
      </c>
      <c r="Y11" s="13">
        <v>9699</v>
      </c>
      <c r="Z11" s="13">
        <v>4689</v>
      </c>
      <c r="AA11" s="14">
        <v>351</v>
      </c>
      <c r="AB11" s="13">
        <v>3217</v>
      </c>
      <c r="AC11" s="14">
        <v>322</v>
      </c>
      <c r="AD11" s="14">
        <v>261</v>
      </c>
      <c r="AE11" s="14">
        <v>38</v>
      </c>
      <c r="AF11" s="14">
        <v>49</v>
      </c>
      <c r="AG11" s="13">
        <v>3301</v>
      </c>
      <c r="AH11" s="13">
        <v>3024</v>
      </c>
      <c r="AI11" s="14">
        <v>144</v>
      </c>
      <c r="AJ11" s="14">
        <v>257</v>
      </c>
      <c r="AK11" s="13">
        <v>2931</v>
      </c>
      <c r="AL11" s="13">
        <v>2751</v>
      </c>
      <c r="AM11" s="14">
        <v>149</v>
      </c>
      <c r="AN11" s="13">
        <v>4909</v>
      </c>
      <c r="AO11" s="13">
        <v>1116</v>
      </c>
      <c r="AP11" s="13">
        <v>3793</v>
      </c>
    </row>
    <row r="12" spans="1:42" ht="12" customHeight="1">
      <c r="A12" s="2"/>
      <c r="B12" s="34"/>
      <c r="C12" s="30" t="s">
        <v>95</v>
      </c>
      <c r="D12" s="35"/>
      <c r="E12" s="13">
        <v>52259</v>
      </c>
      <c r="F12" s="13">
        <v>21181</v>
      </c>
      <c r="G12" s="13">
        <v>17125</v>
      </c>
      <c r="H12" s="13">
        <v>12947</v>
      </c>
      <c r="I12" s="14">
        <v>18</v>
      </c>
      <c r="J12" s="13">
        <v>1758</v>
      </c>
      <c r="K12" s="13">
        <v>1707</v>
      </c>
      <c r="L12" s="13">
        <v>1378</v>
      </c>
      <c r="M12" s="14" t="s">
        <v>1</v>
      </c>
      <c r="N12" s="13">
        <v>17029</v>
      </c>
      <c r="O12" s="13">
        <v>16892</v>
      </c>
      <c r="P12" s="13">
        <v>9999</v>
      </c>
      <c r="Q12" s="14">
        <v>1</v>
      </c>
      <c r="R12" s="13">
        <v>6072</v>
      </c>
      <c r="S12" s="13">
        <v>5981</v>
      </c>
      <c r="T12" s="14" t="s">
        <v>1</v>
      </c>
      <c r="U12" s="13">
        <v>6219</v>
      </c>
      <c r="V12" s="14">
        <v>4</v>
      </c>
      <c r="W12" s="13">
        <v>6215</v>
      </c>
      <c r="X12" s="13">
        <v>52908</v>
      </c>
      <c r="Y12" s="13">
        <v>25261</v>
      </c>
      <c r="Z12" s="13">
        <v>15435</v>
      </c>
      <c r="AA12" s="13">
        <v>1242</v>
      </c>
      <c r="AB12" s="13">
        <v>5687</v>
      </c>
      <c r="AC12" s="14">
        <v>859</v>
      </c>
      <c r="AD12" s="14">
        <v>732</v>
      </c>
      <c r="AE12" s="14">
        <v>85</v>
      </c>
      <c r="AF12" s="14">
        <v>113</v>
      </c>
      <c r="AG12" s="13">
        <v>7876</v>
      </c>
      <c r="AH12" s="13">
        <v>7295</v>
      </c>
      <c r="AI12" s="14">
        <v>356</v>
      </c>
      <c r="AJ12" s="14">
        <v>518</v>
      </c>
      <c r="AK12" s="13">
        <v>7209</v>
      </c>
      <c r="AL12" s="13">
        <v>6809</v>
      </c>
      <c r="AM12" s="14">
        <v>325</v>
      </c>
      <c r="AN12" s="13">
        <v>11703</v>
      </c>
      <c r="AO12" s="13">
        <v>2385</v>
      </c>
      <c r="AP12" s="13">
        <v>9318</v>
      </c>
    </row>
    <row r="13" spans="1:42" ht="12" customHeight="1">
      <c r="A13" s="2"/>
      <c r="B13" s="39"/>
      <c r="C13" s="28" t="s">
        <v>96</v>
      </c>
      <c r="D13" s="29"/>
      <c r="E13" s="13">
        <v>15400</v>
      </c>
      <c r="F13" s="13">
        <v>6039</v>
      </c>
      <c r="G13" s="13">
        <v>4820</v>
      </c>
      <c r="H13" s="13">
        <v>3531</v>
      </c>
      <c r="I13" s="14">
        <v>7</v>
      </c>
      <c r="J13" s="13">
        <v>1210</v>
      </c>
      <c r="K13" s="13">
        <v>1199</v>
      </c>
      <c r="L13" s="13">
        <v>1008</v>
      </c>
      <c r="M13" s="14" t="s">
        <v>1</v>
      </c>
      <c r="N13" s="13">
        <v>5518</v>
      </c>
      <c r="O13" s="13">
        <v>5490</v>
      </c>
      <c r="P13" s="13">
        <v>3200</v>
      </c>
      <c r="Q13" s="14" t="s">
        <v>1</v>
      </c>
      <c r="R13" s="13">
        <v>1136</v>
      </c>
      <c r="S13" s="13">
        <v>1114</v>
      </c>
      <c r="T13" s="14" t="s">
        <v>1</v>
      </c>
      <c r="U13" s="13">
        <v>1497</v>
      </c>
      <c r="V13" s="14">
        <v>1</v>
      </c>
      <c r="W13" s="13">
        <v>1496</v>
      </c>
      <c r="X13" s="13">
        <v>15259</v>
      </c>
      <c r="Y13" s="13">
        <v>7594</v>
      </c>
      <c r="Z13" s="13">
        <v>4428</v>
      </c>
      <c r="AA13" s="14">
        <v>392</v>
      </c>
      <c r="AB13" s="13">
        <v>1821</v>
      </c>
      <c r="AC13" s="14">
        <v>550</v>
      </c>
      <c r="AD13" s="14">
        <v>484</v>
      </c>
      <c r="AE13" s="14">
        <v>68</v>
      </c>
      <c r="AF13" s="14">
        <v>58</v>
      </c>
      <c r="AG13" s="13">
        <v>2689</v>
      </c>
      <c r="AH13" s="13">
        <v>2473</v>
      </c>
      <c r="AI13" s="14">
        <v>93</v>
      </c>
      <c r="AJ13" s="14">
        <v>194</v>
      </c>
      <c r="AK13" s="13">
        <v>1505</v>
      </c>
      <c r="AL13" s="13">
        <v>1406</v>
      </c>
      <c r="AM13" s="14">
        <v>81</v>
      </c>
      <c r="AN13" s="13">
        <v>2921</v>
      </c>
      <c r="AO13" s="14">
        <v>561</v>
      </c>
      <c r="AP13" s="13">
        <v>2360</v>
      </c>
    </row>
    <row r="14" spans="1:42" ht="12" customHeight="1">
      <c r="A14" s="2"/>
      <c r="B14" s="36"/>
      <c r="C14" s="37" t="s">
        <v>97</v>
      </c>
      <c r="D14" s="38"/>
      <c r="E14" s="15">
        <v>5028</v>
      </c>
      <c r="F14" s="15">
        <v>1807</v>
      </c>
      <c r="G14" s="15">
        <v>1477</v>
      </c>
      <c r="H14" s="15">
        <v>1014</v>
      </c>
      <c r="I14" s="16">
        <v>1</v>
      </c>
      <c r="J14" s="16">
        <v>477</v>
      </c>
      <c r="K14" s="16">
        <v>472</v>
      </c>
      <c r="L14" s="16">
        <v>387</v>
      </c>
      <c r="M14" s="16" t="s">
        <v>1</v>
      </c>
      <c r="N14" s="15">
        <v>1830</v>
      </c>
      <c r="O14" s="15">
        <v>1822</v>
      </c>
      <c r="P14" s="15">
        <v>1062</v>
      </c>
      <c r="Q14" s="16" t="s">
        <v>1</v>
      </c>
      <c r="R14" s="16">
        <v>414</v>
      </c>
      <c r="S14" s="16">
        <v>407</v>
      </c>
      <c r="T14" s="16" t="s">
        <v>1</v>
      </c>
      <c r="U14" s="16">
        <v>500</v>
      </c>
      <c r="V14" s="16">
        <v>1</v>
      </c>
      <c r="W14" s="16">
        <v>499</v>
      </c>
      <c r="X14" s="15">
        <v>5061</v>
      </c>
      <c r="Y14" s="15">
        <v>2311</v>
      </c>
      <c r="Z14" s="15">
        <v>1368</v>
      </c>
      <c r="AA14" s="16">
        <v>101</v>
      </c>
      <c r="AB14" s="16">
        <v>536</v>
      </c>
      <c r="AC14" s="16">
        <v>247</v>
      </c>
      <c r="AD14" s="16">
        <v>224</v>
      </c>
      <c r="AE14" s="16">
        <v>23</v>
      </c>
      <c r="AF14" s="16">
        <v>19</v>
      </c>
      <c r="AG14" s="16">
        <v>955</v>
      </c>
      <c r="AH14" s="16">
        <v>890</v>
      </c>
      <c r="AI14" s="16">
        <v>36</v>
      </c>
      <c r="AJ14" s="16">
        <v>55</v>
      </c>
      <c r="AK14" s="16">
        <v>554</v>
      </c>
      <c r="AL14" s="16">
        <v>518</v>
      </c>
      <c r="AM14" s="16">
        <v>32</v>
      </c>
      <c r="AN14" s="16">
        <v>994</v>
      </c>
      <c r="AO14" s="16">
        <v>191</v>
      </c>
      <c r="AP14" s="16">
        <v>803</v>
      </c>
    </row>
    <row r="15" spans="1:4" ht="12" customHeight="1">
      <c r="A15" s="2"/>
      <c r="B15" s="3"/>
      <c r="C15" s="3"/>
      <c r="D15" s="4"/>
    </row>
    <row r="16" spans="1:4" ht="12" customHeight="1">
      <c r="A16" s="2"/>
      <c r="B16" s="3"/>
      <c r="C16" s="4"/>
      <c r="D16" s="4"/>
    </row>
    <row r="17" spans="1:4" ht="12" customHeight="1">
      <c r="A17" s="2"/>
      <c r="B17" s="3"/>
      <c r="C17" s="4"/>
      <c r="D17" s="4"/>
    </row>
    <row r="18" spans="1:4" ht="12" customHeight="1">
      <c r="A18" s="2"/>
      <c r="B18" s="3"/>
      <c r="C18" s="4"/>
      <c r="D18" s="4"/>
    </row>
    <row r="19" spans="1:4" ht="12" customHeight="1">
      <c r="A19" s="2"/>
      <c r="B19" s="3"/>
      <c r="C19" s="4"/>
      <c r="D19" s="4"/>
    </row>
    <row r="20" spans="1:4" ht="12" customHeight="1">
      <c r="A20" s="2"/>
      <c r="B20" s="2"/>
      <c r="C20" s="2"/>
      <c r="D20" s="2"/>
    </row>
    <row r="21" spans="1:4" ht="12" customHeight="1">
      <c r="A21" s="2"/>
      <c r="B21" s="2"/>
      <c r="C21" s="2"/>
      <c r="D21" s="2"/>
    </row>
    <row r="22" spans="1:4" ht="12" customHeight="1">
      <c r="A22" s="2"/>
      <c r="B22" s="2"/>
      <c r="C22" s="2"/>
      <c r="D22" s="2"/>
    </row>
    <row r="23" spans="1:4" ht="12" customHeight="1">
      <c r="A23" s="2"/>
      <c r="B23" s="2"/>
      <c r="C23" s="2"/>
      <c r="D23" s="2"/>
    </row>
    <row r="24" spans="1:4" ht="12" customHeight="1">
      <c r="A24" s="2"/>
      <c r="B24" s="2"/>
      <c r="C24" s="2"/>
      <c r="D24" s="2"/>
    </row>
    <row r="25" spans="1:4" ht="12" customHeight="1">
      <c r="A25" s="2"/>
      <c r="B25" s="2"/>
      <c r="C25" s="2"/>
      <c r="D25" s="2"/>
    </row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</sheetData>
  <mergeCells count="41">
    <mergeCell ref="AO5:AO9"/>
    <mergeCell ref="AP5:AP9"/>
    <mergeCell ref="AC4:AJ4"/>
    <mergeCell ref="J4:Q4"/>
    <mergeCell ref="L7:L9"/>
    <mergeCell ref="P7:P9"/>
    <mergeCell ref="R4:R9"/>
    <mergeCell ref="U4:U9"/>
    <mergeCell ref="V5:V9"/>
    <mergeCell ref="Y4:Y9"/>
    <mergeCell ref="AK4:AK9"/>
    <mergeCell ref="AL5:AL9"/>
    <mergeCell ref="AM5:AM9"/>
    <mergeCell ref="AN4:AN9"/>
    <mergeCell ref="AG5:AG9"/>
    <mergeCell ref="AH6:AH9"/>
    <mergeCell ref="AI7:AI9"/>
    <mergeCell ref="AJ6:AJ9"/>
    <mergeCell ref="AC5:AC9"/>
    <mergeCell ref="AD6:AD9"/>
    <mergeCell ref="AE7:AE9"/>
    <mergeCell ref="AF6:AF9"/>
    <mergeCell ref="Z5:Z9"/>
    <mergeCell ref="AA6:AA9"/>
    <mergeCell ref="AB5:AB9"/>
    <mergeCell ref="W5:W9"/>
    <mergeCell ref="X4:X9"/>
    <mergeCell ref="Q6:Q9"/>
    <mergeCell ref="S5:S9"/>
    <mergeCell ref="T5:T9"/>
    <mergeCell ref="M6:M9"/>
    <mergeCell ref="N5:N9"/>
    <mergeCell ref="O6:O9"/>
    <mergeCell ref="B4:D9"/>
    <mergeCell ref="I5:I9"/>
    <mergeCell ref="J5:J9"/>
    <mergeCell ref="K6:K9"/>
    <mergeCell ref="E4:E9"/>
    <mergeCell ref="F4:F9"/>
    <mergeCell ref="G5:G9"/>
    <mergeCell ref="H6:H9"/>
  </mergeCells>
  <printOptions/>
  <pageMargins left="0.5905511811023623" right="0.5905511811023623" top="0.3937007874015748" bottom="0.7874015748031497" header="0.5118110236220472" footer="0.3937007874015748"/>
  <pageSetup horizontalDpi="400" verticalDpi="400" orientation="portrait" paperSize="9" scale="75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F25"/>
  <sheetViews>
    <sheetView workbookViewId="0" topLeftCell="A1">
      <pane xSplit="4" ySplit="9" topLeftCell="E10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A1" sqref="A1"/>
    </sheetView>
  </sheetViews>
  <sheetFormatPr defaultColWidth="9.00390625" defaultRowHeight="13.5"/>
  <cols>
    <col min="1" max="1" width="2.625" style="1" customWidth="1"/>
    <col min="2" max="3" width="2.125" style="1" customWidth="1"/>
    <col min="4" max="4" width="13.625" style="1" customWidth="1"/>
    <col min="5" max="16384" width="9.625" style="1" customWidth="1"/>
  </cols>
  <sheetData>
    <row r="1" spans="1:4" ht="14.25" customHeight="1">
      <c r="A1" s="17"/>
      <c r="B1" s="17"/>
      <c r="C1" s="17"/>
      <c r="D1" s="17"/>
    </row>
    <row r="2" spans="5:12" s="18" customFormat="1" ht="14.25" customHeight="1">
      <c r="E2" s="18" t="s">
        <v>84</v>
      </c>
      <c r="L2" s="27" t="s">
        <v>64</v>
      </c>
    </row>
    <row r="3" spans="2:32" s="18" customFormat="1" ht="14.25" customHeight="1">
      <c r="B3" s="40" t="s">
        <v>92</v>
      </c>
      <c r="E3" s="18" t="s">
        <v>17</v>
      </c>
      <c r="S3" s="18" t="s">
        <v>18</v>
      </c>
      <c r="AF3" s="19"/>
    </row>
    <row r="4" spans="1:32" ht="12" customHeight="1">
      <c r="A4" s="2"/>
      <c r="B4" s="41" t="s">
        <v>93</v>
      </c>
      <c r="C4" s="42"/>
      <c r="D4" s="43"/>
      <c r="E4" s="47" t="s">
        <v>0</v>
      </c>
      <c r="F4" s="47" t="s">
        <v>19</v>
      </c>
      <c r="G4" s="47" t="s">
        <v>5</v>
      </c>
      <c r="H4" s="47" t="s">
        <v>6</v>
      </c>
      <c r="I4" s="47" t="s">
        <v>7</v>
      </c>
      <c r="J4" s="47" t="s">
        <v>8</v>
      </c>
      <c r="K4" s="47" t="s">
        <v>9</v>
      </c>
      <c r="L4" s="47" t="s">
        <v>10</v>
      </c>
      <c r="M4" s="47" t="s">
        <v>11</v>
      </c>
      <c r="N4" s="47" t="s">
        <v>12</v>
      </c>
      <c r="O4" s="47" t="s">
        <v>13</v>
      </c>
      <c r="P4" s="47" t="s">
        <v>14</v>
      </c>
      <c r="Q4" s="47" t="s">
        <v>15</v>
      </c>
      <c r="R4" s="47" t="s">
        <v>16</v>
      </c>
      <c r="S4" s="47" t="s">
        <v>0</v>
      </c>
      <c r="T4" s="47" t="s">
        <v>19</v>
      </c>
      <c r="U4" s="47" t="s">
        <v>5</v>
      </c>
      <c r="V4" s="47" t="s">
        <v>6</v>
      </c>
      <c r="W4" s="47" t="s">
        <v>7</v>
      </c>
      <c r="X4" s="47" t="s">
        <v>8</v>
      </c>
      <c r="Y4" s="47" t="s">
        <v>9</v>
      </c>
      <c r="Z4" s="47" t="s">
        <v>10</v>
      </c>
      <c r="AA4" s="47" t="s">
        <v>11</v>
      </c>
      <c r="AB4" s="47" t="s">
        <v>12</v>
      </c>
      <c r="AC4" s="47" t="s">
        <v>13</v>
      </c>
      <c r="AD4" s="47" t="s">
        <v>14</v>
      </c>
      <c r="AE4" s="47" t="s">
        <v>15</v>
      </c>
      <c r="AF4" s="47" t="s">
        <v>16</v>
      </c>
    </row>
    <row r="5" spans="1:32" ht="12" customHeight="1">
      <c r="A5" s="2"/>
      <c r="B5" s="44"/>
      <c r="C5" s="45"/>
      <c r="D5" s="46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</row>
    <row r="6" spans="1:32" ht="12" customHeight="1">
      <c r="A6" s="2"/>
      <c r="B6" s="44"/>
      <c r="C6" s="45"/>
      <c r="D6" s="46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</row>
    <row r="7" spans="1:32" ht="12" customHeight="1">
      <c r="A7" s="2"/>
      <c r="B7" s="44"/>
      <c r="C7" s="45"/>
      <c r="D7" s="46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</row>
    <row r="8" spans="1:32" ht="12" customHeight="1">
      <c r="A8" s="2"/>
      <c r="B8" s="44"/>
      <c r="C8" s="45"/>
      <c r="D8" s="46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</row>
    <row r="9" spans="1:32" ht="12" customHeight="1">
      <c r="A9" s="2"/>
      <c r="B9" s="44"/>
      <c r="C9" s="45"/>
      <c r="D9" s="46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</row>
    <row r="10" spans="1:32" ht="12" customHeight="1">
      <c r="A10" s="2"/>
      <c r="B10" s="31"/>
      <c r="C10" s="32"/>
      <c r="D10" s="33" t="s">
        <v>0</v>
      </c>
      <c r="E10" s="11">
        <v>72774</v>
      </c>
      <c r="F10" s="11">
        <v>1425</v>
      </c>
      <c r="G10" s="11">
        <v>2089</v>
      </c>
      <c r="H10" s="11">
        <v>2532</v>
      </c>
      <c r="I10" s="11">
        <v>2798</v>
      </c>
      <c r="J10" s="11">
        <v>4073</v>
      </c>
      <c r="K10" s="11">
        <v>6305</v>
      </c>
      <c r="L10" s="11">
        <v>7754</v>
      </c>
      <c r="M10" s="11">
        <v>7211</v>
      </c>
      <c r="N10" s="11">
        <v>5517</v>
      </c>
      <c r="O10" s="11">
        <v>7051</v>
      </c>
      <c r="P10" s="11">
        <v>8852</v>
      </c>
      <c r="Q10" s="11">
        <v>9135</v>
      </c>
      <c r="R10" s="11">
        <v>8032</v>
      </c>
      <c r="S10" s="11">
        <v>61664</v>
      </c>
      <c r="T10" s="12">
        <v>726</v>
      </c>
      <c r="U10" s="12">
        <v>989</v>
      </c>
      <c r="V10" s="11">
        <v>1302</v>
      </c>
      <c r="W10" s="11">
        <v>1875</v>
      </c>
      <c r="X10" s="11">
        <v>3103</v>
      </c>
      <c r="Y10" s="11">
        <v>4747</v>
      </c>
      <c r="Z10" s="11">
        <v>6240</v>
      </c>
      <c r="AA10" s="11">
        <v>5565</v>
      </c>
      <c r="AB10" s="11">
        <v>5638</v>
      </c>
      <c r="AC10" s="11">
        <v>6928</v>
      </c>
      <c r="AD10" s="11">
        <v>8655</v>
      </c>
      <c r="AE10" s="11">
        <v>8486</v>
      </c>
      <c r="AF10" s="11">
        <v>7410</v>
      </c>
    </row>
    <row r="11" spans="1:32" ht="12" customHeight="1">
      <c r="A11" s="2"/>
      <c r="B11" s="39"/>
      <c r="C11" s="28" t="s">
        <v>94</v>
      </c>
      <c r="D11" s="29"/>
      <c r="E11" s="13">
        <v>15925</v>
      </c>
      <c r="F11" s="14">
        <v>251</v>
      </c>
      <c r="G11" s="14">
        <v>386</v>
      </c>
      <c r="H11" s="14">
        <v>530</v>
      </c>
      <c r="I11" s="14">
        <v>570</v>
      </c>
      <c r="J11" s="14">
        <v>772</v>
      </c>
      <c r="K11" s="13">
        <v>1351</v>
      </c>
      <c r="L11" s="13">
        <v>1668</v>
      </c>
      <c r="M11" s="13">
        <v>1521</v>
      </c>
      <c r="N11" s="13">
        <v>1254</v>
      </c>
      <c r="O11" s="13">
        <v>1609</v>
      </c>
      <c r="P11" s="13">
        <v>2048</v>
      </c>
      <c r="Q11" s="13">
        <v>2109</v>
      </c>
      <c r="R11" s="13">
        <v>1856</v>
      </c>
      <c r="S11" s="13">
        <v>13322</v>
      </c>
      <c r="T11" s="14">
        <v>129</v>
      </c>
      <c r="U11" s="14">
        <v>172</v>
      </c>
      <c r="V11" s="14">
        <v>225</v>
      </c>
      <c r="W11" s="14">
        <v>336</v>
      </c>
      <c r="X11" s="14">
        <v>595</v>
      </c>
      <c r="Y11" s="14">
        <v>956</v>
      </c>
      <c r="Z11" s="13">
        <v>1299</v>
      </c>
      <c r="AA11" s="13">
        <v>1176</v>
      </c>
      <c r="AB11" s="13">
        <v>1245</v>
      </c>
      <c r="AC11" s="13">
        <v>1641</v>
      </c>
      <c r="AD11" s="13">
        <v>2008</v>
      </c>
      <c r="AE11" s="13">
        <v>1929</v>
      </c>
      <c r="AF11" s="13">
        <v>1611</v>
      </c>
    </row>
    <row r="12" spans="1:32" ht="12" customHeight="1">
      <c r="A12" s="2"/>
      <c r="B12" s="34"/>
      <c r="C12" s="30" t="s">
        <v>95</v>
      </c>
      <c r="D12" s="35"/>
      <c r="E12" s="13">
        <v>39968</v>
      </c>
      <c r="F12" s="14">
        <v>733</v>
      </c>
      <c r="G12" s="13">
        <v>1144</v>
      </c>
      <c r="H12" s="13">
        <v>1315</v>
      </c>
      <c r="I12" s="13">
        <v>1528</v>
      </c>
      <c r="J12" s="13">
        <v>2275</v>
      </c>
      <c r="K12" s="13">
        <v>3473</v>
      </c>
      <c r="L12" s="13">
        <v>4407</v>
      </c>
      <c r="M12" s="13">
        <v>4176</v>
      </c>
      <c r="N12" s="13">
        <v>3084</v>
      </c>
      <c r="O12" s="13">
        <v>3860</v>
      </c>
      <c r="P12" s="13">
        <v>4764</v>
      </c>
      <c r="Q12" s="13">
        <v>4894</v>
      </c>
      <c r="R12" s="13">
        <v>4315</v>
      </c>
      <c r="S12" s="13">
        <v>33996</v>
      </c>
      <c r="T12" s="14">
        <v>345</v>
      </c>
      <c r="U12" s="14">
        <v>543</v>
      </c>
      <c r="V12" s="14">
        <v>670</v>
      </c>
      <c r="W12" s="13">
        <v>1047</v>
      </c>
      <c r="X12" s="13">
        <v>1729</v>
      </c>
      <c r="Y12" s="13">
        <v>2683</v>
      </c>
      <c r="Z12" s="13">
        <v>3583</v>
      </c>
      <c r="AA12" s="13">
        <v>3186</v>
      </c>
      <c r="AB12" s="13">
        <v>3123</v>
      </c>
      <c r="AC12" s="13">
        <v>3753</v>
      </c>
      <c r="AD12" s="13">
        <v>4680</v>
      </c>
      <c r="AE12" s="13">
        <v>4630</v>
      </c>
      <c r="AF12" s="13">
        <v>4024</v>
      </c>
    </row>
    <row r="13" spans="1:32" ht="12" customHeight="1">
      <c r="A13" s="2"/>
      <c r="B13" s="39"/>
      <c r="C13" s="28" t="s">
        <v>96</v>
      </c>
      <c r="D13" s="29"/>
      <c r="E13" s="13">
        <v>12767</v>
      </c>
      <c r="F13" s="14">
        <v>355</v>
      </c>
      <c r="G13" s="14">
        <v>443</v>
      </c>
      <c r="H13" s="14">
        <v>506</v>
      </c>
      <c r="I13" s="14">
        <v>543</v>
      </c>
      <c r="J13" s="14">
        <v>791</v>
      </c>
      <c r="K13" s="13">
        <v>1129</v>
      </c>
      <c r="L13" s="13">
        <v>1272</v>
      </c>
      <c r="M13" s="13">
        <v>1147</v>
      </c>
      <c r="N13" s="14">
        <v>893</v>
      </c>
      <c r="O13" s="13">
        <v>1199</v>
      </c>
      <c r="P13" s="13">
        <v>1537</v>
      </c>
      <c r="Q13" s="13">
        <v>1586</v>
      </c>
      <c r="R13" s="13">
        <v>1366</v>
      </c>
      <c r="S13" s="13">
        <v>10833</v>
      </c>
      <c r="T13" s="14">
        <v>198</v>
      </c>
      <c r="U13" s="14">
        <v>224</v>
      </c>
      <c r="V13" s="14">
        <v>317</v>
      </c>
      <c r="W13" s="14">
        <v>372</v>
      </c>
      <c r="X13" s="14">
        <v>611</v>
      </c>
      <c r="Y13" s="14">
        <v>834</v>
      </c>
      <c r="Z13" s="13">
        <v>1029</v>
      </c>
      <c r="AA13" s="14">
        <v>908</v>
      </c>
      <c r="AB13" s="14">
        <v>949</v>
      </c>
      <c r="AC13" s="13">
        <v>1174</v>
      </c>
      <c r="AD13" s="13">
        <v>1473</v>
      </c>
      <c r="AE13" s="13">
        <v>1421</v>
      </c>
      <c r="AF13" s="13">
        <v>1323</v>
      </c>
    </row>
    <row r="14" spans="1:32" ht="12" customHeight="1">
      <c r="A14" s="2"/>
      <c r="B14" s="36"/>
      <c r="C14" s="37" t="s">
        <v>97</v>
      </c>
      <c r="D14" s="38"/>
      <c r="E14" s="15">
        <v>4114</v>
      </c>
      <c r="F14" s="16">
        <v>86</v>
      </c>
      <c r="G14" s="16">
        <v>116</v>
      </c>
      <c r="H14" s="16">
        <v>181</v>
      </c>
      <c r="I14" s="16">
        <v>157</v>
      </c>
      <c r="J14" s="16">
        <v>235</v>
      </c>
      <c r="K14" s="16">
        <v>352</v>
      </c>
      <c r="L14" s="16">
        <v>407</v>
      </c>
      <c r="M14" s="16">
        <v>367</v>
      </c>
      <c r="N14" s="16">
        <v>286</v>
      </c>
      <c r="O14" s="16">
        <v>383</v>
      </c>
      <c r="P14" s="16">
        <v>503</v>
      </c>
      <c r="Q14" s="16">
        <v>546</v>
      </c>
      <c r="R14" s="16">
        <v>495</v>
      </c>
      <c r="S14" s="15">
        <v>3513</v>
      </c>
      <c r="T14" s="16">
        <v>54</v>
      </c>
      <c r="U14" s="16">
        <v>50</v>
      </c>
      <c r="V14" s="16">
        <v>90</v>
      </c>
      <c r="W14" s="16">
        <v>120</v>
      </c>
      <c r="X14" s="16">
        <v>168</v>
      </c>
      <c r="Y14" s="16">
        <v>274</v>
      </c>
      <c r="Z14" s="16">
        <v>329</v>
      </c>
      <c r="AA14" s="16">
        <v>295</v>
      </c>
      <c r="AB14" s="16">
        <v>321</v>
      </c>
      <c r="AC14" s="16">
        <v>360</v>
      </c>
      <c r="AD14" s="16">
        <v>494</v>
      </c>
      <c r="AE14" s="16">
        <v>506</v>
      </c>
      <c r="AF14" s="16">
        <v>452</v>
      </c>
    </row>
    <row r="15" spans="1:4" ht="12" customHeight="1">
      <c r="A15" s="2"/>
      <c r="B15" s="3"/>
      <c r="C15" s="3"/>
      <c r="D15" s="4"/>
    </row>
    <row r="16" spans="1:4" ht="12" customHeight="1">
      <c r="A16" s="2"/>
      <c r="B16" s="3"/>
      <c r="C16" s="4"/>
      <c r="D16" s="4"/>
    </row>
    <row r="17" spans="1:4" ht="12" customHeight="1">
      <c r="A17" s="2"/>
      <c r="B17" s="3"/>
      <c r="C17" s="4"/>
      <c r="D17" s="4"/>
    </row>
    <row r="18" spans="1:4" ht="12" customHeight="1">
      <c r="A18" s="2"/>
      <c r="B18" s="3"/>
      <c r="C18" s="4"/>
      <c r="D18" s="4"/>
    </row>
    <row r="19" spans="1:4" ht="12" customHeight="1">
      <c r="A19" s="2"/>
      <c r="B19" s="3"/>
      <c r="C19" s="4"/>
      <c r="D19" s="4"/>
    </row>
    <row r="20" spans="1:4" ht="12" customHeight="1">
      <c r="A20" s="2"/>
      <c r="B20" s="2"/>
      <c r="C20" s="2"/>
      <c r="D20" s="2"/>
    </row>
    <row r="21" spans="1:4" ht="12" customHeight="1">
      <c r="A21" s="2"/>
      <c r="B21" s="2"/>
      <c r="C21" s="2"/>
      <c r="D21" s="2"/>
    </row>
    <row r="22" spans="1:4" ht="12" customHeight="1">
      <c r="A22" s="2"/>
      <c r="B22" s="2"/>
      <c r="C22" s="2"/>
      <c r="D22" s="2"/>
    </row>
    <row r="23" spans="1:4" ht="12" customHeight="1">
      <c r="A23" s="2"/>
      <c r="B23" s="2"/>
      <c r="C23" s="2"/>
      <c r="D23" s="2"/>
    </row>
    <row r="24" spans="1:4" ht="12" customHeight="1">
      <c r="A24" s="2"/>
      <c r="B24" s="2"/>
      <c r="C24" s="2"/>
      <c r="D24" s="2"/>
    </row>
    <row r="25" spans="1:4" ht="12" customHeight="1">
      <c r="A25" s="2"/>
      <c r="B25" s="2"/>
      <c r="C25" s="2"/>
      <c r="D25" s="2"/>
    </row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</sheetData>
  <mergeCells count="29">
    <mergeCell ref="AF4:AF9"/>
    <mergeCell ref="AB4:AB9"/>
    <mergeCell ref="AC4:AC9"/>
    <mergeCell ref="AD4:AD9"/>
    <mergeCell ref="AE4:AE9"/>
    <mergeCell ref="X4:X9"/>
    <mergeCell ref="Y4:Y9"/>
    <mergeCell ref="Z4:Z9"/>
    <mergeCell ref="AA4:AA9"/>
    <mergeCell ref="T4:T9"/>
    <mergeCell ref="U4:U9"/>
    <mergeCell ref="V4:V9"/>
    <mergeCell ref="W4:W9"/>
    <mergeCell ref="P4:P9"/>
    <mergeCell ref="Q4:Q9"/>
    <mergeCell ref="R4:R9"/>
    <mergeCell ref="S4:S9"/>
    <mergeCell ref="L4:L9"/>
    <mergeCell ref="M4:M9"/>
    <mergeCell ref="N4:N9"/>
    <mergeCell ref="O4:O9"/>
    <mergeCell ref="H4:H9"/>
    <mergeCell ref="I4:I9"/>
    <mergeCell ref="J4:J9"/>
    <mergeCell ref="K4:K9"/>
    <mergeCell ref="B4:D9"/>
    <mergeCell ref="E4:E9"/>
    <mergeCell ref="F4:F9"/>
    <mergeCell ref="G4:G9"/>
  </mergeCells>
  <printOptions/>
  <pageMargins left="0.5905511811023623" right="0.5905511811023623" top="0.3937007874015748" bottom="0.7874015748031497" header="0.5118110236220472" footer="0.3937007874015748"/>
  <pageSetup horizontalDpi="400" verticalDpi="400" orientation="portrait" paperSize="9" scale="75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F25"/>
  <sheetViews>
    <sheetView workbookViewId="0" topLeftCell="A1">
      <pane xSplit="4" ySplit="9" topLeftCell="E10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A1" sqref="A1"/>
    </sheetView>
  </sheetViews>
  <sheetFormatPr defaultColWidth="9.00390625" defaultRowHeight="13.5"/>
  <cols>
    <col min="1" max="1" width="2.625" style="1" customWidth="1"/>
    <col min="2" max="3" width="2.125" style="1" customWidth="1"/>
    <col min="4" max="4" width="13.625" style="1" customWidth="1"/>
    <col min="5" max="16384" width="9.625" style="1" customWidth="1"/>
  </cols>
  <sheetData>
    <row r="1" spans="1:4" ht="14.25" customHeight="1">
      <c r="A1" s="17"/>
      <c r="B1" s="17"/>
      <c r="C1" s="17"/>
      <c r="D1" s="17"/>
    </row>
    <row r="2" spans="5:13" s="18" customFormat="1" ht="14.25" customHeight="1">
      <c r="E2" s="18" t="s">
        <v>85</v>
      </c>
      <c r="M2" s="27" t="s">
        <v>64</v>
      </c>
    </row>
    <row r="3" spans="2:32" s="18" customFormat="1" ht="14.25" customHeight="1">
      <c r="B3" s="40" t="s">
        <v>92</v>
      </c>
      <c r="E3" s="18" t="s">
        <v>17</v>
      </c>
      <c r="S3" s="18" t="s">
        <v>18</v>
      </c>
      <c r="AF3" s="19"/>
    </row>
    <row r="4" spans="1:32" ht="12" customHeight="1">
      <c r="A4" s="2"/>
      <c r="B4" s="41" t="s">
        <v>93</v>
      </c>
      <c r="C4" s="42"/>
      <c r="D4" s="43"/>
      <c r="E4" s="47" t="s">
        <v>0</v>
      </c>
      <c r="F4" s="47" t="s">
        <v>19</v>
      </c>
      <c r="G4" s="47" t="s">
        <v>5</v>
      </c>
      <c r="H4" s="47" t="s">
        <v>6</v>
      </c>
      <c r="I4" s="47" t="s">
        <v>7</v>
      </c>
      <c r="J4" s="47" t="s">
        <v>8</v>
      </c>
      <c r="K4" s="47" t="s">
        <v>9</v>
      </c>
      <c r="L4" s="47" t="s">
        <v>10</v>
      </c>
      <c r="M4" s="47" t="s">
        <v>11</v>
      </c>
      <c r="N4" s="47" t="s">
        <v>12</v>
      </c>
      <c r="O4" s="47" t="s">
        <v>13</v>
      </c>
      <c r="P4" s="47" t="s">
        <v>14</v>
      </c>
      <c r="Q4" s="47" t="s">
        <v>15</v>
      </c>
      <c r="R4" s="47" t="s">
        <v>16</v>
      </c>
      <c r="S4" s="47" t="s">
        <v>0</v>
      </c>
      <c r="T4" s="47" t="s">
        <v>19</v>
      </c>
      <c r="U4" s="47" t="s">
        <v>5</v>
      </c>
      <c r="V4" s="47" t="s">
        <v>6</v>
      </c>
      <c r="W4" s="47" t="s">
        <v>7</v>
      </c>
      <c r="X4" s="47" t="s">
        <v>8</v>
      </c>
      <c r="Y4" s="47" t="s">
        <v>9</v>
      </c>
      <c r="Z4" s="47" t="s">
        <v>10</v>
      </c>
      <c r="AA4" s="47" t="s">
        <v>11</v>
      </c>
      <c r="AB4" s="47" t="s">
        <v>12</v>
      </c>
      <c r="AC4" s="47" t="s">
        <v>13</v>
      </c>
      <c r="AD4" s="47" t="s">
        <v>14</v>
      </c>
      <c r="AE4" s="47" t="s">
        <v>15</v>
      </c>
      <c r="AF4" s="47" t="s">
        <v>16</v>
      </c>
    </row>
    <row r="5" spans="1:32" ht="12" customHeight="1">
      <c r="A5" s="2"/>
      <c r="B5" s="44"/>
      <c r="C5" s="45"/>
      <c r="D5" s="46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</row>
    <row r="6" spans="1:32" ht="12" customHeight="1">
      <c r="A6" s="2"/>
      <c r="B6" s="44"/>
      <c r="C6" s="45"/>
      <c r="D6" s="46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</row>
    <row r="7" spans="1:32" ht="12" customHeight="1">
      <c r="A7" s="2"/>
      <c r="B7" s="44"/>
      <c r="C7" s="45"/>
      <c r="D7" s="46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</row>
    <row r="8" spans="1:32" ht="12" customHeight="1">
      <c r="A8" s="2"/>
      <c r="B8" s="44"/>
      <c r="C8" s="45"/>
      <c r="D8" s="46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</row>
    <row r="9" spans="1:32" ht="12" customHeight="1">
      <c r="A9" s="2"/>
      <c r="B9" s="44"/>
      <c r="C9" s="45"/>
      <c r="D9" s="46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</row>
    <row r="10" spans="1:32" ht="12" customHeight="1">
      <c r="A10" s="2"/>
      <c r="B10" s="31"/>
      <c r="C10" s="32"/>
      <c r="D10" s="33" t="s">
        <v>0</v>
      </c>
      <c r="E10" s="11">
        <v>40777</v>
      </c>
      <c r="F10" s="11">
        <v>1281</v>
      </c>
      <c r="G10" s="12">
        <v>699</v>
      </c>
      <c r="H10" s="12">
        <v>452</v>
      </c>
      <c r="I10" s="12">
        <v>561</v>
      </c>
      <c r="J10" s="12">
        <v>827</v>
      </c>
      <c r="K10" s="11">
        <v>1495</v>
      </c>
      <c r="L10" s="11">
        <v>2261</v>
      </c>
      <c r="M10" s="11">
        <v>2525</v>
      </c>
      <c r="N10" s="11">
        <v>2422</v>
      </c>
      <c r="O10" s="11">
        <v>4730</v>
      </c>
      <c r="P10" s="11">
        <v>7220</v>
      </c>
      <c r="Q10" s="11">
        <v>8477</v>
      </c>
      <c r="R10" s="11">
        <v>7827</v>
      </c>
      <c r="S10" s="11">
        <v>46843</v>
      </c>
      <c r="T10" s="12">
        <v>672</v>
      </c>
      <c r="U10" s="12">
        <v>318</v>
      </c>
      <c r="V10" s="12">
        <v>485</v>
      </c>
      <c r="W10" s="11">
        <v>1097</v>
      </c>
      <c r="X10" s="11">
        <v>1780</v>
      </c>
      <c r="Y10" s="11">
        <v>2361</v>
      </c>
      <c r="Z10" s="11">
        <v>3281</v>
      </c>
      <c r="AA10" s="11">
        <v>3283</v>
      </c>
      <c r="AB10" s="11">
        <v>4012</v>
      </c>
      <c r="AC10" s="11">
        <v>5915</v>
      </c>
      <c r="AD10" s="11">
        <v>8076</v>
      </c>
      <c r="AE10" s="11">
        <v>8237</v>
      </c>
      <c r="AF10" s="11">
        <v>7326</v>
      </c>
    </row>
    <row r="11" spans="1:32" ht="12" customHeight="1">
      <c r="A11" s="2"/>
      <c r="B11" s="39"/>
      <c r="C11" s="28" t="s">
        <v>94</v>
      </c>
      <c r="D11" s="29"/>
      <c r="E11" s="13">
        <v>8305</v>
      </c>
      <c r="F11" s="14">
        <v>222</v>
      </c>
      <c r="G11" s="14">
        <v>131</v>
      </c>
      <c r="H11" s="14">
        <v>65</v>
      </c>
      <c r="I11" s="14">
        <v>78</v>
      </c>
      <c r="J11" s="14">
        <v>90</v>
      </c>
      <c r="K11" s="14">
        <v>180</v>
      </c>
      <c r="L11" s="14">
        <v>292</v>
      </c>
      <c r="M11" s="14">
        <v>351</v>
      </c>
      <c r="N11" s="14">
        <v>451</v>
      </c>
      <c r="O11" s="13">
        <v>1042</v>
      </c>
      <c r="P11" s="13">
        <v>1667</v>
      </c>
      <c r="Q11" s="13">
        <v>1946</v>
      </c>
      <c r="R11" s="13">
        <v>1790</v>
      </c>
      <c r="S11" s="13">
        <v>10021</v>
      </c>
      <c r="T11" s="14">
        <v>121</v>
      </c>
      <c r="U11" s="14">
        <v>65</v>
      </c>
      <c r="V11" s="14">
        <v>59</v>
      </c>
      <c r="W11" s="14">
        <v>171</v>
      </c>
      <c r="X11" s="14">
        <v>338</v>
      </c>
      <c r="Y11" s="14">
        <v>427</v>
      </c>
      <c r="Z11" s="14">
        <v>607</v>
      </c>
      <c r="AA11" s="14">
        <v>639</v>
      </c>
      <c r="AB11" s="14">
        <v>850</v>
      </c>
      <c r="AC11" s="13">
        <v>1409</v>
      </c>
      <c r="AD11" s="13">
        <v>1882</v>
      </c>
      <c r="AE11" s="13">
        <v>1860</v>
      </c>
      <c r="AF11" s="13">
        <v>1593</v>
      </c>
    </row>
    <row r="12" spans="1:32" ht="12" customHeight="1">
      <c r="A12" s="2"/>
      <c r="B12" s="34"/>
      <c r="C12" s="30" t="s">
        <v>95</v>
      </c>
      <c r="D12" s="35"/>
      <c r="E12" s="13">
        <v>22939</v>
      </c>
      <c r="F12" s="14">
        <v>669</v>
      </c>
      <c r="G12" s="14">
        <v>389</v>
      </c>
      <c r="H12" s="14">
        <v>256</v>
      </c>
      <c r="I12" s="14">
        <v>325</v>
      </c>
      <c r="J12" s="14">
        <v>488</v>
      </c>
      <c r="K12" s="14">
        <v>912</v>
      </c>
      <c r="L12" s="13">
        <v>1468</v>
      </c>
      <c r="M12" s="13">
        <v>1613</v>
      </c>
      <c r="N12" s="13">
        <v>1412</v>
      </c>
      <c r="O12" s="13">
        <v>2669</v>
      </c>
      <c r="P12" s="13">
        <v>3945</v>
      </c>
      <c r="Q12" s="13">
        <v>4575</v>
      </c>
      <c r="R12" s="13">
        <v>4218</v>
      </c>
      <c r="S12" s="13">
        <v>26120</v>
      </c>
      <c r="T12" s="14">
        <v>315</v>
      </c>
      <c r="U12" s="14">
        <v>174</v>
      </c>
      <c r="V12" s="14">
        <v>266</v>
      </c>
      <c r="W12" s="14">
        <v>622</v>
      </c>
      <c r="X12" s="13">
        <v>1017</v>
      </c>
      <c r="Y12" s="13">
        <v>1368</v>
      </c>
      <c r="Z12" s="13">
        <v>2002</v>
      </c>
      <c r="AA12" s="13">
        <v>1945</v>
      </c>
      <c r="AB12" s="13">
        <v>2273</v>
      </c>
      <c r="AC12" s="13">
        <v>3243</v>
      </c>
      <c r="AD12" s="13">
        <v>4390</v>
      </c>
      <c r="AE12" s="13">
        <v>4518</v>
      </c>
      <c r="AF12" s="13">
        <v>3987</v>
      </c>
    </row>
    <row r="13" spans="1:32" ht="12" customHeight="1">
      <c r="A13" s="2"/>
      <c r="B13" s="39"/>
      <c r="C13" s="28" t="s">
        <v>96</v>
      </c>
      <c r="D13" s="29"/>
      <c r="E13" s="13">
        <v>7249</v>
      </c>
      <c r="F13" s="14">
        <v>314</v>
      </c>
      <c r="G13" s="14">
        <v>149</v>
      </c>
      <c r="H13" s="14">
        <v>90</v>
      </c>
      <c r="I13" s="14">
        <v>119</v>
      </c>
      <c r="J13" s="14">
        <v>214</v>
      </c>
      <c r="K13" s="14">
        <v>306</v>
      </c>
      <c r="L13" s="14">
        <v>384</v>
      </c>
      <c r="M13" s="14">
        <v>439</v>
      </c>
      <c r="N13" s="14">
        <v>421</v>
      </c>
      <c r="O13" s="14">
        <v>770</v>
      </c>
      <c r="P13" s="13">
        <v>1236</v>
      </c>
      <c r="Q13" s="13">
        <v>1466</v>
      </c>
      <c r="R13" s="13">
        <v>1341</v>
      </c>
      <c r="S13" s="13">
        <v>8144</v>
      </c>
      <c r="T13" s="14">
        <v>188</v>
      </c>
      <c r="U13" s="14">
        <v>65</v>
      </c>
      <c r="V13" s="14">
        <v>120</v>
      </c>
      <c r="W13" s="14">
        <v>227</v>
      </c>
      <c r="X13" s="14">
        <v>341</v>
      </c>
      <c r="Y13" s="14">
        <v>438</v>
      </c>
      <c r="Z13" s="14">
        <v>523</v>
      </c>
      <c r="AA13" s="14">
        <v>538</v>
      </c>
      <c r="AB13" s="14">
        <v>678</v>
      </c>
      <c r="AC13" s="14">
        <v>980</v>
      </c>
      <c r="AD13" s="13">
        <v>1363</v>
      </c>
      <c r="AE13" s="13">
        <v>1378</v>
      </c>
      <c r="AF13" s="13">
        <v>1305</v>
      </c>
    </row>
    <row r="14" spans="1:32" ht="12" customHeight="1">
      <c r="A14" s="2"/>
      <c r="B14" s="36"/>
      <c r="C14" s="37" t="s">
        <v>97</v>
      </c>
      <c r="D14" s="38"/>
      <c r="E14" s="15">
        <v>2284</v>
      </c>
      <c r="F14" s="16">
        <v>76</v>
      </c>
      <c r="G14" s="16">
        <v>30</v>
      </c>
      <c r="H14" s="16">
        <v>41</v>
      </c>
      <c r="I14" s="16">
        <v>39</v>
      </c>
      <c r="J14" s="16">
        <v>35</v>
      </c>
      <c r="K14" s="16">
        <v>97</v>
      </c>
      <c r="L14" s="16">
        <v>117</v>
      </c>
      <c r="M14" s="16">
        <v>122</v>
      </c>
      <c r="N14" s="16">
        <v>138</v>
      </c>
      <c r="O14" s="16">
        <v>249</v>
      </c>
      <c r="P14" s="16">
        <v>372</v>
      </c>
      <c r="Q14" s="16">
        <v>490</v>
      </c>
      <c r="R14" s="16">
        <v>478</v>
      </c>
      <c r="S14" s="15">
        <v>2558</v>
      </c>
      <c r="T14" s="16">
        <v>48</v>
      </c>
      <c r="U14" s="16">
        <v>14</v>
      </c>
      <c r="V14" s="16">
        <v>40</v>
      </c>
      <c r="W14" s="16">
        <v>77</v>
      </c>
      <c r="X14" s="16">
        <v>84</v>
      </c>
      <c r="Y14" s="16">
        <v>128</v>
      </c>
      <c r="Z14" s="16">
        <v>149</v>
      </c>
      <c r="AA14" s="16">
        <v>161</v>
      </c>
      <c r="AB14" s="16">
        <v>211</v>
      </c>
      <c r="AC14" s="16">
        <v>283</v>
      </c>
      <c r="AD14" s="16">
        <v>441</v>
      </c>
      <c r="AE14" s="16">
        <v>481</v>
      </c>
      <c r="AF14" s="16">
        <v>441</v>
      </c>
    </row>
    <row r="15" spans="1:4" ht="12" customHeight="1">
      <c r="A15" s="2"/>
      <c r="B15" s="3"/>
      <c r="C15" s="3"/>
      <c r="D15" s="4"/>
    </row>
    <row r="16" spans="1:4" ht="12" customHeight="1">
      <c r="A16" s="2"/>
      <c r="B16" s="3"/>
      <c r="C16" s="4"/>
      <c r="D16" s="4"/>
    </row>
    <row r="17" spans="1:4" ht="12" customHeight="1">
      <c r="A17" s="2"/>
      <c r="B17" s="3"/>
      <c r="C17" s="4"/>
      <c r="D17" s="4"/>
    </row>
    <row r="18" spans="1:4" ht="12" customHeight="1">
      <c r="A18" s="2"/>
      <c r="B18" s="3"/>
      <c r="C18" s="4"/>
      <c r="D18" s="4"/>
    </row>
    <row r="19" spans="1:4" ht="12" customHeight="1">
      <c r="A19" s="2"/>
      <c r="B19" s="3"/>
      <c r="C19" s="4"/>
      <c r="D19" s="4"/>
    </row>
    <row r="20" spans="1:4" ht="12" customHeight="1">
      <c r="A20" s="2"/>
      <c r="B20" s="2"/>
      <c r="C20" s="2"/>
      <c r="D20" s="2"/>
    </row>
    <row r="21" spans="1:4" ht="12" customHeight="1">
      <c r="A21" s="2"/>
      <c r="B21" s="2"/>
      <c r="C21" s="2"/>
      <c r="D21" s="2"/>
    </row>
    <row r="22" spans="1:4" ht="12" customHeight="1">
      <c r="A22" s="2"/>
      <c r="B22" s="2"/>
      <c r="C22" s="2"/>
      <c r="D22" s="2"/>
    </row>
    <row r="23" spans="1:4" ht="12" customHeight="1">
      <c r="A23" s="2"/>
      <c r="B23" s="2"/>
      <c r="C23" s="2"/>
      <c r="D23" s="2"/>
    </row>
    <row r="24" spans="1:4" ht="12" customHeight="1">
      <c r="A24" s="2"/>
      <c r="B24" s="2"/>
      <c r="C24" s="2"/>
      <c r="D24" s="2"/>
    </row>
    <row r="25" spans="1:4" ht="12" customHeight="1">
      <c r="A25" s="2"/>
      <c r="B25" s="2"/>
      <c r="C25" s="2"/>
      <c r="D25" s="2"/>
    </row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</sheetData>
  <mergeCells count="29">
    <mergeCell ref="AF4:AF9"/>
    <mergeCell ref="AB4:AB9"/>
    <mergeCell ref="AC4:AC9"/>
    <mergeCell ref="AD4:AD9"/>
    <mergeCell ref="AE4:AE9"/>
    <mergeCell ref="X4:X9"/>
    <mergeCell ref="Y4:Y9"/>
    <mergeCell ref="Z4:Z9"/>
    <mergeCell ref="AA4:AA9"/>
    <mergeCell ref="T4:T9"/>
    <mergeCell ref="U4:U9"/>
    <mergeCell ref="V4:V9"/>
    <mergeCell ref="W4:W9"/>
    <mergeCell ref="P4:P9"/>
    <mergeCell ref="Q4:Q9"/>
    <mergeCell ref="R4:R9"/>
    <mergeCell ref="S4:S9"/>
    <mergeCell ref="L4:L9"/>
    <mergeCell ref="M4:M9"/>
    <mergeCell ref="N4:N9"/>
    <mergeCell ref="O4:O9"/>
    <mergeCell ref="H4:H9"/>
    <mergeCell ref="I4:I9"/>
    <mergeCell ref="J4:J9"/>
    <mergeCell ref="K4:K9"/>
    <mergeCell ref="B4:D9"/>
    <mergeCell ref="E4:E9"/>
    <mergeCell ref="F4:F9"/>
    <mergeCell ref="G4:G9"/>
  </mergeCells>
  <printOptions/>
  <pageMargins left="0.5905511811023623" right="0.5905511811023623" top="0.3937007874015748" bottom="0.3937007874015748" header="0.5118110236220472" footer="0.5118110236220472"/>
  <pageSetup horizontalDpi="400" verticalDpi="400" orientation="portrait" paperSize="9" scale="7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電算処理部　システム運用課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近藤 悟史</dc:creator>
  <cp:keywords/>
  <dc:description/>
  <cp:lastModifiedBy>内田</cp:lastModifiedBy>
  <cp:lastPrinted>2001-01-29T11:51:26Z</cp:lastPrinted>
  <dcterms:created xsi:type="dcterms:W3CDTF">2001-01-15T10:56:45Z</dcterms:created>
  <dcterms:modified xsi:type="dcterms:W3CDTF">2001-10-22T02:50:49Z</dcterms:modified>
  <cp:category/>
  <cp:version/>
  <cp:contentType/>
  <cp:contentStatus/>
</cp:coreProperties>
</file>