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75" tabRatio="678" activeTab="0"/>
  </bookViews>
  <sheets>
    <sheet name="1-2土地利用" sheetId="1" r:id="rId1"/>
  </sheets>
  <definedNames>
    <definedName name="_xlnm.Print_Area" localSheetId="0">'1-2土地利用'!$B$1:$L$60</definedName>
    <definedName name="_xlnm.Print_Titles" localSheetId="0">'1-2土地利用'!$4:$6</definedName>
  </definedNames>
  <calcPr fullCalcOnLoad="1"/>
</workbook>
</file>

<file path=xl/sharedStrings.xml><?xml version="1.0" encoding="utf-8"?>
<sst xmlns="http://schemas.openxmlformats.org/spreadsheetml/2006/main" count="71" uniqueCount="69">
  <si>
    <t>田</t>
  </si>
  <si>
    <t>畑</t>
  </si>
  <si>
    <t>（単位：ha）</t>
  </si>
  <si>
    <t>市町村別</t>
  </si>
  <si>
    <t>林 野 率</t>
  </si>
  <si>
    <t>国 有 林</t>
  </si>
  <si>
    <t>民 有 林</t>
  </si>
  <si>
    <t>吾妻森林計画区</t>
  </si>
  <si>
    <t>　　　　　　明和町</t>
  </si>
  <si>
    <t>西毛森林計画区</t>
  </si>
  <si>
    <t>　　　　　　神流町</t>
  </si>
  <si>
    <t>利根上流森林計画区</t>
  </si>
  <si>
    <t>利根環境森林事務所</t>
  </si>
  <si>
    <t>吾妻環境森林事務所</t>
  </si>
  <si>
    <t>前橋環境森林事務所</t>
  </si>
  <si>
    <t>　　　　　　東吾妻町</t>
  </si>
  <si>
    <t>渋川環境森林事務所</t>
  </si>
  <si>
    <t>太田環境森林事務所</t>
  </si>
  <si>
    <t>　　　　　　みどり市</t>
  </si>
  <si>
    <t>桐生環境森林事務所</t>
  </si>
  <si>
    <t>高崎環境森林事務所</t>
  </si>
  <si>
    <t>藤岡環境森林事務所</t>
  </si>
  <si>
    <t>富岡環境森林事務所</t>
  </si>
  <si>
    <t>　　　　　　桐生市</t>
  </si>
  <si>
    <t>利根下流森林計画区</t>
  </si>
  <si>
    <t>総　数</t>
  </si>
  <si>
    <t>林              野</t>
  </si>
  <si>
    <t>耕                      地</t>
  </si>
  <si>
    <t>その他</t>
  </si>
  <si>
    <t>　　　　　　沼田市</t>
  </si>
  <si>
    <t>　　　　　　片品村</t>
  </si>
  <si>
    <t>　　　　　　川場村</t>
  </si>
  <si>
    <t>　　　　　　昭和村</t>
  </si>
  <si>
    <t>　　　　　みなかみ町</t>
  </si>
  <si>
    <t>　　　　　　中之条町</t>
  </si>
  <si>
    <t>　　　　　　長野原町</t>
  </si>
  <si>
    <t>　　　　　　嬬恋村</t>
  </si>
  <si>
    <t>　　　　　　草津町</t>
  </si>
  <si>
    <t>　　　　　　六合村</t>
  </si>
  <si>
    <t>　　　　　　高山村</t>
  </si>
  <si>
    <t>　　　　　　前橋市</t>
  </si>
  <si>
    <t>　　　　　　伊勢崎市</t>
  </si>
  <si>
    <t>　　　　　　富士見村</t>
  </si>
  <si>
    <t>　　　　　　玉村町</t>
  </si>
  <si>
    <t>　　　　　　渋川市</t>
  </si>
  <si>
    <t>　　　　　　榛東村</t>
  </si>
  <si>
    <t>　　　　　　吉岡町</t>
  </si>
  <si>
    <t>　　　　　　太田市</t>
  </si>
  <si>
    <t>　　　　　　館林市</t>
  </si>
  <si>
    <t>　　　　　　板倉町</t>
  </si>
  <si>
    <t>　　　　　　千代田町</t>
  </si>
  <si>
    <t>　　　　　　大泉町</t>
  </si>
  <si>
    <t>　　　　　　邑楽町</t>
  </si>
  <si>
    <t>　　　　　　高崎市</t>
  </si>
  <si>
    <t>　　　　　　安中市</t>
  </si>
  <si>
    <t>　　　　　　藤岡市</t>
  </si>
  <si>
    <t>　　　　　　吉井町</t>
  </si>
  <si>
    <t>　　　　　　上野村</t>
  </si>
  <si>
    <t>　　　　　　富岡市</t>
  </si>
  <si>
    <t>　　　　　　下仁田町</t>
  </si>
  <si>
    <t>　　　　　　南牧村</t>
  </si>
  <si>
    <t>　　　　　　甘楽町</t>
  </si>
  <si>
    <t>　　　　　２．国有林は森林管理局及び２００５年世界農林業センサス、民有林は林政課</t>
  </si>
  <si>
    <t>第２表　土地利用</t>
  </si>
  <si>
    <t>平成１２年度</t>
  </si>
  <si>
    <t>平成１７年度</t>
  </si>
  <si>
    <t>樹園地ほか</t>
  </si>
  <si>
    <t>平成１９年度</t>
  </si>
  <si>
    <t>〔資料〕１．総面積は群馬県統計年鑑、耕地面積は関東農政局群馬農政事務所「第54次群馬農林水産統計年報」（樹園地ほかには牧草地を含む。）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</si>
</sst>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#,##0;\-#,##0;&quot;-&quot;"/>
    <numFmt numFmtId="179" formatCode="#,##0;[Red]#,##0"/>
    <numFmt numFmtId="180" formatCode="#,###"/>
    <numFmt numFmtId="181" formatCode="#,##0;\-#,##0;&quot;…&quot;"/>
    <numFmt numFmtId="182" formatCode="#,##0_);[Red]\(#,##0\)"/>
    <numFmt numFmtId="183" formatCode="0.0_ "/>
    <numFmt numFmtId="184" formatCode="#,###.0"/>
    <numFmt numFmtId="185" formatCode="#,###.00"/>
    <numFmt numFmtId="186" formatCode="0;[Red]0"/>
    <numFmt numFmtId="187" formatCode="0.0%"/>
    <numFmt numFmtId="188" formatCode="#,###;\-#,###;&quot;-&quot;"/>
    <numFmt numFmtId="189" formatCode="#,##0;\-#,##0;&quot;－&quot;"/>
    <numFmt numFmtId="190" formatCode="#,##0.00;\-#,##0.00;&quot;－&quot;"/>
    <numFmt numFmtId="191" formatCode="0.00_);[Red]\(0.00\)"/>
    <numFmt numFmtId="192" formatCode="#,##0.0;\-#,##0.0;&quot;－&quot;"/>
    <numFmt numFmtId="193" formatCode="#,##0.0;\-#,##0.0;&quot;-&quot;"/>
    <numFmt numFmtId="194" formatCode="#,##0.00;\-#,##0.00;&quot;-&quot;"/>
    <numFmt numFmtId="195" formatCode="0.0_);[Red]\(0.0\)"/>
    <numFmt numFmtId="196" formatCode="#,##0.000;\-#,##0.000;&quot;－&quot;"/>
    <numFmt numFmtId="197" formatCode="#,##0.0;[Red]\-#,##0.0"/>
    <numFmt numFmtId="198" formatCode="#,##0.0"/>
    <numFmt numFmtId="199" formatCode="#,##0.000"/>
    <numFmt numFmtId="200" formatCode="#,##0.0;[Red]#,##0.0"/>
    <numFmt numFmtId="201" formatCode="#,##0.00;[Red]#,##0.00"/>
    <numFmt numFmtId="202" formatCode="#,##0.00;\-#,##0.0;&quot;－&quot;"/>
    <numFmt numFmtId="203" formatCode="#,##0.;\-#,##0.0;&quot;－&quot;"/>
    <numFmt numFmtId="204" formatCode="##,#00.;\-#,##0.0;&quot;－&quot;"/>
    <numFmt numFmtId="205" formatCode="###,000.;\-#,##0.0;&quot;－&quot;"/>
    <numFmt numFmtId="206" formatCode="###,000.;\-##,#00&quot;－&quot;"/>
    <numFmt numFmtId="207" formatCode="#,##0.00_ ;[Red]\-#,##0.00\ "/>
    <numFmt numFmtId="208" formatCode="0_);[Red]\(0\)"/>
  </numFmts>
  <fonts count="25"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9"/>
      <name val="ＭＳ ＰＲゴシック"/>
      <family val="3"/>
    </font>
    <font>
      <sz val="12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medium"/>
      <top style="hair">
        <color indexed="8"/>
      </top>
      <bottom style="medium"/>
    </border>
    <border>
      <left style="thin">
        <color indexed="8"/>
      </left>
      <right>
        <color indexed="63"/>
      </right>
      <top style="hair">
        <color indexed="8"/>
      </top>
      <bottom style="hair"/>
    </border>
    <border>
      <left style="thin">
        <color indexed="8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thin">
        <color indexed="8"/>
      </left>
      <right style="medium"/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1" fillId="0" borderId="0">
      <alignment/>
      <protection/>
    </xf>
    <xf numFmtId="0" fontId="24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178" fontId="3" fillId="0" borderId="10" xfId="60" applyNumberFormat="1" applyFont="1" applyFill="1" applyBorder="1" applyAlignment="1">
      <alignment vertical="center"/>
      <protection/>
    </xf>
    <xf numFmtId="178" fontId="3" fillId="0" borderId="11" xfId="60" applyNumberFormat="1" applyFont="1" applyFill="1" applyBorder="1" applyAlignment="1">
      <alignment vertical="center"/>
      <protection/>
    </xf>
    <xf numFmtId="178" fontId="3" fillId="0" borderId="12" xfId="60" applyNumberFormat="1" applyFont="1" applyFill="1" applyBorder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3" fontId="3" fillId="0" borderId="0" xfId="60" applyNumberFormat="1" applyFont="1" applyFill="1" applyAlignment="1">
      <alignment vertical="center"/>
      <protection/>
    </xf>
    <xf numFmtId="3" fontId="3" fillId="0" borderId="0" xfId="60" applyNumberFormat="1" applyFont="1" applyFill="1" applyAlignment="1">
      <alignment/>
      <protection/>
    </xf>
    <xf numFmtId="0" fontId="3" fillId="0" borderId="0" xfId="60" applyNumberFormat="1" applyFont="1" applyFill="1" applyAlignment="1">
      <alignment/>
      <protection/>
    </xf>
    <xf numFmtId="0" fontId="3" fillId="0" borderId="0" xfId="60" applyFont="1" applyFill="1" applyAlignment="1">
      <alignment vertical="center"/>
      <protection/>
    </xf>
    <xf numFmtId="3" fontId="3" fillId="0" borderId="0" xfId="60" applyNumberFormat="1" applyFont="1" applyFill="1" applyBorder="1">
      <alignment/>
      <protection/>
    </xf>
    <xf numFmtId="3" fontId="3" fillId="0" borderId="0" xfId="60" applyNumberFormat="1" applyFont="1" applyFill="1" applyBorder="1" applyAlignment="1">
      <alignment horizontal="center"/>
      <protection/>
    </xf>
    <xf numFmtId="3" fontId="3" fillId="0" borderId="0" xfId="60" applyNumberFormat="1" applyFont="1" applyFill="1" applyAlignment="1">
      <alignment horizontal="center"/>
      <protection/>
    </xf>
    <xf numFmtId="178" fontId="3" fillId="0" borderId="13" xfId="60" applyNumberFormat="1" applyFont="1" applyFill="1" applyBorder="1" applyAlignment="1" applyProtection="1">
      <alignment vertical="center"/>
      <protection/>
    </xf>
    <xf numFmtId="178" fontId="3" fillId="0" borderId="14" xfId="60" applyNumberFormat="1" applyFont="1" applyFill="1" applyBorder="1" applyAlignment="1" applyProtection="1">
      <alignment vertical="center"/>
      <protection/>
    </xf>
    <xf numFmtId="9" fontId="3" fillId="0" borderId="15" xfId="60" applyNumberFormat="1" applyFont="1" applyFill="1" applyBorder="1" applyAlignment="1" applyProtection="1">
      <alignment vertical="center"/>
      <protection/>
    </xf>
    <xf numFmtId="178" fontId="3" fillId="0" borderId="16" xfId="60" applyNumberFormat="1" applyFont="1" applyFill="1" applyBorder="1" applyAlignment="1" applyProtection="1">
      <alignment vertical="center"/>
      <protection/>
    </xf>
    <xf numFmtId="178" fontId="3" fillId="0" borderId="15" xfId="60" applyNumberFormat="1" applyFont="1" applyFill="1" applyBorder="1" applyAlignment="1" applyProtection="1">
      <alignment vertical="center"/>
      <protection/>
    </xf>
    <xf numFmtId="178" fontId="3" fillId="0" borderId="17" xfId="60" applyNumberFormat="1" applyFont="1" applyFill="1" applyBorder="1" applyAlignment="1" applyProtection="1">
      <alignment vertical="center"/>
      <protection/>
    </xf>
    <xf numFmtId="178" fontId="3" fillId="0" borderId="18" xfId="60" applyNumberFormat="1" applyFont="1" applyFill="1" applyBorder="1" applyAlignment="1" applyProtection="1">
      <alignment vertical="center"/>
      <protection/>
    </xf>
    <xf numFmtId="178" fontId="3" fillId="0" borderId="11" xfId="60" applyNumberFormat="1" applyFont="1" applyFill="1" applyBorder="1" applyAlignment="1" applyProtection="1">
      <alignment vertical="center"/>
      <protection/>
    </xf>
    <xf numFmtId="9" fontId="3" fillId="0" borderId="19" xfId="60" applyNumberFormat="1" applyFont="1" applyFill="1" applyBorder="1" applyAlignment="1" applyProtection="1">
      <alignment vertical="center"/>
      <protection/>
    </xf>
    <xf numFmtId="178" fontId="3" fillId="0" borderId="20" xfId="60" applyNumberFormat="1" applyFont="1" applyFill="1" applyBorder="1" applyAlignment="1" applyProtection="1">
      <alignment vertical="center"/>
      <protection/>
    </xf>
    <xf numFmtId="178" fontId="3" fillId="0" borderId="19" xfId="60" applyNumberFormat="1" applyFont="1" applyFill="1" applyBorder="1" applyAlignment="1" applyProtection="1">
      <alignment vertical="center"/>
      <protection/>
    </xf>
    <xf numFmtId="178" fontId="3" fillId="0" borderId="21" xfId="60" applyNumberFormat="1" applyFont="1" applyFill="1" applyBorder="1" applyAlignment="1" applyProtection="1">
      <alignment vertical="center"/>
      <protection/>
    </xf>
    <xf numFmtId="178" fontId="4" fillId="0" borderId="18" xfId="60" applyNumberFormat="1" applyFont="1" applyFill="1" applyBorder="1" applyAlignment="1" applyProtection="1">
      <alignment vertical="center"/>
      <protection/>
    </xf>
    <xf numFmtId="178" fontId="4" fillId="0" borderId="11" xfId="60" applyNumberFormat="1" applyFont="1" applyFill="1" applyBorder="1" applyAlignment="1" applyProtection="1">
      <alignment vertical="center"/>
      <protection/>
    </xf>
    <xf numFmtId="9" fontId="4" fillId="0" borderId="19" xfId="60" applyNumberFormat="1" applyFont="1" applyFill="1" applyBorder="1" applyAlignment="1" applyProtection="1">
      <alignment vertical="center"/>
      <protection/>
    </xf>
    <xf numFmtId="178" fontId="4" fillId="0" borderId="20" xfId="60" applyNumberFormat="1" applyFont="1" applyFill="1" applyBorder="1" applyAlignment="1" applyProtection="1">
      <alignment vertical="center"/>
      <protection/>
    </xf>
    <xf numFmtId="178" fontId="4" fillId="0" borderId="21" xfId="60" applyNumberFormat="1" applyFont="1" applyFill="1" applyBorder="1" applyAlignment="1" applyProtection="1">
      <alignment vertical="center"/>
      <protection/>
    </xf>
    <xf numFmtId="178" fontId="4" fillId="0" borderId="22" xfId="60" applyNumberFormat="1" applyFont="1" applyFill="1" applyBorder="1" applyAlignment="1" applyProtection="1">
      <alignment/>
      <protection/>
    </xf>
    <xf numFmtId="178" fontId="4" fillId="0" borderId="23" xfId="60" applyNumberFormat="1" applyFont="1" applyFill="1" applyBorder="1" applyAlignment="1" applyProtection="1">
      <alignment/>
      <protection/>
    </xf>
    <xf numFmtId="9" fontId="4" fillId="0" borderId="24" xfId="60" applyNumberFormat="1" applyFont="1" applyFill="1" applyBorder="1" applyAlignment="1" applyProtection="1">
      <alignment/>
      <protection/>
    </xf>
    <xf numFmtId="178" fontId="4" fillId="0" borderId="25" xfId="60" applyNumberFormat="1" applyFont="1" applyFill="1" applyBorder="1" applyAlignment="1" applyProtection="1">
      <alignment/>
      <protection/>
    </xf>
    <xf numFmtId="178" fontId="4" fillId="0" borderId="24" xfId="60" applyNumberFormat="1" applyFont="1" applyFill="1" applyBorder="1" applyAlignment="1" applyProtection="1">
      <alignment/>
      <protection/>
    </xf>
    <xf numFmtId="178" fontId="4" fillId="0" borderId="26" xfId="60" applyNumberFormat="1" applyFont="1" applyFill="1" applyBorder="1" applyAlignment="1" applyProtection="1">
      <alignment/>
      <protection/>
    </xf>
    <xf numFmtId="178" fontId="4" fillId="0" borderId="27" xfId="60" applyNumberFormat="1" applyFont="1" applyFill="1" applyBorder="1" applyAlignment="1" applyProtection="1">
      <alignment vertical="center"/>
      <protection/>
    </xf>
    <xf numFmtId="178" fontId="4" fillId="0" borderId="28" xfId="60" applyNumberFormat="1" applyFont="1" applyFill="1" applyBorder="1" applyAlignment="1" applyProtection="1">
      <alignment vertical="center"/>
      <protection/>
    </xf>
    <xf numFmtId="9" fontId="4" fillId="0" borderId="29" xfId="60" applyNumberFormat="1" applyFont="1" applyFill="1" applyBorder="1" applyAlignment="1" applyProtection="1">
      <alignment vertical="center"/>
      <protection/>
    </xf>
    <xf numFmtId="178" fontId="4" fillId="0" borderId="30" xfId="60" applyNumberFormat="1" applyFont="1" applyFill="1" applyBorder="1" applyAlignment="1" applyProtection="1">
      <alignment vertical="center"/>
      <protection/>
    </xf>
    <xf numFmtId="178" fontId="4" fillId="0" borderId="29" xfId="60" applyNumberFormat="1" applyFont="1" applyFill="1" applyBorder="1" applyAlignment="1" applyProtection="1">
      <alignment vertical="center"/>
      <protection/>
    </xf>
    <xf numFmtId="178" fontId="4" fillId="0" borderId="31" xfId="60" applyNumberFormat="1" applyFont="1" applyFill="1" applyBorder="1" applyAlignment="1" applyProtection="1">
      <alignment vertical="center"/>
      <protection/>
    </xf>
    <xf numFmtId="178" fontId="3" fillId="0" borderId="32" xfId="60" applyNumberFormat="1" applyFont="1" applyFill="1" applyBorder="1" applyAlignment="1">
      <alignment vertical="center"/>
      <protection/>
    </xf>
    <xf numFmtId="178" fontId="3" fillId="0" borderId="33" xfId="60" applyNumberFormat="1" applyFont="1" applyFill="1" applyBorder="1" applyAlignment="1">
      <alignment vertical="center"/>
      <protection/>
    </xf>
    <xf numFmtId="9" fontId="3" fillId="0" borderId="34" xfId="60" applyNumberFormat="1" applyFont="1" applyFill="1" applyBorder="1" applyAlignment="1">
      <alignment vertical="center"/>
      <protection/>
    </xf>
    <xf numFmtId="178" fontId="3" fillId="0" borderId="34" xfId="60" applyNumberFormat="1" applyFont="1" applyFill="1" applyBorder="1" applyAlignment="1">
      <alignment vertical="center"/>
      <protection/>
    </xf>
    <xf numFmtId="178" fontId="3" fillId="0" borderId="35" xfId="60" applyNumberFormat="1" applyFont="1" applyFill="1" applyBorder="1" applyAlignment="1">
      <alignment vertical="center"/>
      <protection/>
    </xf>
    <xf numFmtId="178" fontId="3" fillId="0" borderId="18" xfId="60" applyNumberFormat="1" applyFont="1" applyFill="1" applyBorder="1" applyAlignment="1">
      <alignment vertical="center"/>
      <protection/>
    </xf>
    <xf numFmtId="9" fontId="3" fillId="0" borderId="19" xfId="60" applyNumberFormat="1" applyFont="1" applyFill="1" applyBorder="1" applyAlignment="1">
      <alignment vertical="center"/>
      <protection/>
    </xf>
    <xf numFmtId="178" fontId="3" fillId="0" borderId="21" xfId="60" applyNumberFormat="1" applyFont="1" applyFill="1" applyBorder="1" applyAlignment="1">
      <alignment vertical="center"/>
      <protection/>
    </xf>
    <xf numFmtId="178" fontId="3" fillId="0" borderId="36" xfId="60" applyNumberFormat="1" applyFont="1" applyFill="1" applyBorder="1" applyAlignment="1">
      <alignment vertical="center"/>
      <protection/>
    </xf>
    <xf numFmtId="178" fontId="3" fillId="0" borderId="37" xfId="60" applyNumberFormat="1" applyFont="1" applyFill="1" applyBorder="1" applyAlignment="1">
      <alignment vertical="center"/>
      <protection/>
    </xf>
    <xf numFmtId="9" fontId="3" fillId="0" borderId="38" xfId="60" applyNumberFormat="1" applyFont="1" applyFill="1" applyBorder="1" applyAlignment="1">
      <alignment vertical="center"/>
      <protection/>
    </xf>
    <xf numFmtId="178" fontId="3" fillId="0" borderId="39" xfId="60" applyNumberFormat="1" applyFont="1" applyFill="1" applyBorder="1" applyAlignment="1">
      <alignment vertical="center"/>
      <protection/>
    </xf>
    <xf numFmtId="178" fontId="3" fillId="0" borderId="38" xfId="60" applyNumberFormat="1" applyFont="1" applyFill="1" applyBorder="1" applyAlignment="1">
      <alignment vertical="center"/>
      <protection/>
    </xf>
    <xf numFmtId="178" fontId="3" fillId="0" borderId="40" xfId="60" applyNumberFormat="1" applyFont="1" applyFill="1" applyBorder="1" applyAlignment="1">
      <alignment vertical="center"/>
      <protection/>
    </xf>
    <xf numFmtId="9" fontId="3" fillId="0" borderId="41" xfId="60" applyNumberFormat="1" applyFont="1" applyFill="1" applyBorder="1" applyAlignment="1">
      <alignment vertical="center"/>
      <protection/>
    </xf>
    <xf numFmtId="178" fontId="3" fillId="0" borderId="41" xfId="60" applyNumberFormat="1" applyFont="1" applyFill="1" applyBorder="1" applyAlignment="1">
      <alignment vertical="center"/>
      <protection/>
    </xf>
    <xf numFmtId="178" fontId="3" fillId="0" borderId="42" xfId="60" applyNumberFormat="1" applyFont="1" applyFill="1" applyBorder="1" applyAlignment="1">
      <alignment vertical="center"/>
      <protection/>
    </xf>
    <xf numFmtId="178" fontId="4" fillId="0" borderId="36" xfId="60" applyNumberFormat="1" applyFont="1" applyFill="1" applyBorder="1" applyAlignment="1" applyProtection="1">
      <alignment/>
      <protection/>
    </xf>
    <xf numFmtId="178" fontId="4" fillId="0" borderId="37" xfId="60" applyNumberFormat="1" applyFont="1" applyFill="1" applyBorder="1" applyAlignment="1" applyProtection="1">
      <alignment/>
      <protection/>
    </xf>
    <xf numFmtId="9" fontId="4" fillId="0" borderId="38" xfId="60" applyNumberFormat="1" applyFont="1" applyFill="1" applyBorder="1" applyAlignment="1" applyProtection="1">
      <alignment/>
      <protection/>
    </xf>
    <xf numFmtId="178" fontId="4" fillId="0" borderId="39" xfId="60" applyNumberFormat="1" applyFont="1" applyFill="1" applyBorder="1" applyAlignment="1" applyProtection="1">
      <alignment/>
      <protection/>
    </xf>
    <xf numFmtId="178" fontId="4" fillId="0" borderId="38" xfId="60" applyNumberFormat="1" applyFont="1" applyFill="1" applyBorder="1" applyAlignment="1" applyProtection="1">
      <alignment/>
      <protection/>
    </xf>
    <xf numFmtId="178" fontId="4" fillId="0" borderId="40" xfId="60" applyNumberFormat="1" applyFont="1" applyFill="1" applyBorder="1" applyAlignment="1" applyProtection="1">
      <alignment/>
      <protection/>
    </xf>
    <xf numFmtId="3" fontId="3" fillId="0" borderId="0" xfId="60" applyNumberFormat="1" applyFont="1" applyAlignment="1">
      <alignment/>
      <protection/>
    </xf>
    <xf numFmtId="178" fontId="3" fillId="0" borderId="43" xfId="60" applyNumberFormat="1" applyFont="1" applyFill="1" applyBorder="1" applyAlignment="1">
      <alignment vertical="center"/>
      <protection/>
    </xf>
    <xf numFmtId="178" fontId="3" fillId="0" borderId="44" xfId="60" applyNumberFormat="1" applyFont="1" applyFill="1" applyBorder="1" applyAlignment="1">
      <alignment vertical="center"/>
      <protection/>
    </xf>
    <xf numFmtId="9" fontId="3" fillId="0" borderId="45" xfId="60" applyNumberFormat="1" applyFont="1" applyFill="1" applyBorder="1" applyAlignment="1">
      <alignment vertical="center"/>
      <protection/>
    </xf>
    <xf numFmtId="178" fontId="3" fillId="0" borderId="46" xfId="60" applyNumberFormat="1" applyFont="1" applyFill="1" applyBorder="1" applyAlignment="1">
      <alignment vertical="center"/>
      <protection/>
    </xf>
    <xf numFmtId="178" fontId="4" fillId="0" borderId="19" xfId="60" applyNumberFormat="1" applyFont="1" applyFill="1" applyBorder="1" applyAlignment="1" applyProtection="1">
      <alignment vertical="center"/>
      <protection/>
    </xf>
    <xf numFmtId="178" fontId="3" fillId="0" borderId="47" xfId="60" applyNumberFormat="1" applyFont="1" applyFill="1" applyBorder="1" applyAlignment="1">
      <alignment vertical="center"/>
      <protection/>
    </xf>
    <xf numFmtId="178" fontId="3" fillId="0" borderId="20" xfId="60" applyNumberFormat="1" applyFont="1" applyFill="1" applyBorder="1" applyAlignment="1">
      <alignment vertical="center"/>
      <protection/>
    </xf>
    <xf numFmtId="178" fontId="3" fillId="0" borderId="19" xfId="60" applyNumberFormat="1" applyFont="1" applyFill="1" applyBorder="1" applyAlignment="1">
      <alignment vertical="center"/>
      <protection/>
    </xf>
    <xf numFmtId="178" fontId="3" fillId="0" borderId="48" xfId="60" applyNumberFormat="1" applyFont="1" applyFill="1" applyBorder="1" applyAlignment="1">
      <alignment vertical="center"/>
      <protection/>
    </xf>
    <xf numFmtId="178" fontId="3" fillId="0" borderId="45" xfId="60" applyNumberFormat="1" applyFont="1" applyFill="1" applyBorder="1" applyAlignment="1">
      <alignment vertical="center"/>
      <protection/>
    </xf>
    <xf numFmtId="178" fontId="3" fillId="0" borderId="49" xfId="60" applyNumberFormat="1" applyFont="1" applyFill="1" applyBorder="1" applyAlignment="1">
      <alignment vertical="center"/>
      <protection/>
    </xf>
    <xf numFmtId="178" fontId="3" fillId="0" borderId="50" xfId="60" applyNumberFormat="1" applyFont="1" applyFill="1" applyBorder="1" applyAlignment="1">
      <alignment vertical="center"/>
      <protection/>
    </xf>
    <xf numFmtId="178" fontId="3" fillId="0" borderId="19" xfId="60" applyNumberFormat="1" applyFont="1" applyFill="1" applyBorder="1" applyAlignment="1">
      <alignment horizontal="right" vertical="center"/>
      <protection/>
    </xf>
    <xf numFmtId="178" fontId="3" fillId="0" borderId="51" xfId="60" applyNumberFormat="1" applyFont="1" applyFill="1" applyBorder="1" applyAlignment="1">
      <alignment vertical="center"/>
      <protection/>
    </xf>
    <xf numFmtId="178" fontId="3" fillId="0" borderId="52" xfId="60" applyNumberFormat="1" applyFont="1" applyFill="1" applyBorder="1" applyAlignment="1">
      <alignment vertical="center"/>
      <protection/>
    </xf>
    <xf numFmtId="0" fontId="7" fillId="0" borderId="0" xfId="60" applyNumberFormat="1" applyFont="1" applyFill="1" applyAlignment="1">
      <alignment/>
      <protection/>
    </xf>
    <xf numFmtId="0" fontId="7" fillId="0" borderId="0" xfId="60" applyNumberFormat="1" applyFont="1" applyFill="1" applyAlignment="1">
      <alignment vertical="center"/>
      <protection/>
    </xf>
    <xf numFmtId="0" fontId="3" fillId="24" borderId="53" xfId="60" applyFont="1" applyFill="1" applyBorder="1" applyAlignment="1">
      <alignment horizontal="center" vertical="center"/>
      <protection/>
    </xf>
    <xf numFmtId="3" fontId="1" fillId="24" borderId="54" xfId="60" applyNumberFormat="1" applyFont="1" applyFill="1" applyBorder="1" applyAlignment="1">
      <alignment horizontal="center" vertical="center"/>
      <protection/>
    </xf>
    <xf numFmtId="0" fontId="3" fillId="24" borderId="55" xfId="60" applyFont="1" applyFill="1" applyBorder="1" applyAlignment="1">
      <alignment horizontal="distributed" vertical="center"/>
      <protection/>
    </xf>
    <xf numFmtId="0" fontId="3" fillId="24" borderId="56" xfId="60" applyFont="1" applyFill="1" applyBorder="1" applyAlignment="1">
      <alignment horizontal="distributed" vertical="center"/>
      <protection/>
    </xf>
    <xf numFmtId="0" fontId="4" fillId="24" borderId="56" xfId="60" applyFont="1" applyFill="1" applyBorder="1" applyAlignment="1">
      <alignment horizontal="distributed" vertical="center"/>
      <protection/>
    </xf>
    <xf numFmtId="3" fontId="4" fillId="24" borderId="57" xfId="60" applyNumberFormat="1" applyFont="1" applyFill="1" applyBorder="1" applyAlignment="1">
      <alignment vertical="center" wrapText="1"/>
      <protection/>
    </xf>
    <xf numFmtId="0" fontId="4" fillId="24" borderId="58" xfId="60" applyFont="1" applyFill="1" applyBorder="1" applyAlignment="1">
      <alignment horizontal="right" vertical="center"/>
      <protection/>
    </xf>
    <xf numFmtId="3" fontId="3" fillId="24" borderId="59" xfId="60" applyNumberFormat="1" applyFont="1" applyFill="1" applyBorder="1" applyAlignment="1">
      <alignment horizontal="distributed" vertical="center"/>
      <protection/>
    </xf>
    <xf numFmtId="3" fontId="3" fillId="24" borderId="56" xfId="60" applyNumberFormat="1" applyFont="1" applyFill="1" applyBorder="1" applyAlignment="1">
      <alignment horizontal="distributed" vertical="center"/>
      <protection/>
    </xf>
    <xf numFmtId="3" fontId="3" fillId="24" borderId="60" xfId="60" applyNumberFormat="1" applyFont="1" applyFill="1" applyBorder="1" applyAlignment="1">
      <alignment horizontal="distributed" vertical="center"/>
      <protection/>
    </xf>
    <xf numFmtId="3" fontId="3" fillId="24" borderId="61" xfId="60" applyNumberFormat="1" applyFont="1" applyFill="1" applyBorder="1" applyAlignment="1">
      <alignment horizontal="distributed" vertical="center"/>
      <protection/>
    </xf>
    <xf numFmtId="3" fontId="4" fillId="24" borderId="57" xfId="60" applyNumberFormat="1" applyFont="1" applyFill="1" applyBorder="1" applyAlignment="1">
      <alignment/>
      <protection/>
    </xf>
    <xf numFmtId="3" fontId="3" fillId="24" borderId="62" xfId="60" applyNumberFormat="1" applyFont="1" applyFill="1" applyBorder="1" applyAlignment="1">
      <alignment horizontal="distributed" vertical="center"/>
      <protection/>
    </xf>
    <xf numFmtId="3" fontId="4" fillId="24" borderId="62" xfId="60" applyNumberFormat="1" applyFont="1" applyFill="1" applyBorder="1" applyAlignment="1">
      <alignment/>
      <protection/>
    </xf>
    <xf numFmtId="3" fontId="3" fillId="24" borderId="63" xfId="60" applyNumberFormat="1" applyFont="1" applyFill="1" applyBorder="1" applyAlignment="1">
      <alignment horizontal="distributed" vertical="center"/>
      <protection/>
    </xf>
    <xf numFmtId="0" fontId="3" fillId="21" borderId="64" xfId="60" applyFont="1" applyFill="1" applyBorder="1" applyAlignment="1">
      <alignment horizontal="center" vertical="center"/>
      <protection/>
    </xf>
    <xf numFmtId="0" fontId="3" fillId="21" borderId="65" xfId="60" applyFont="1" applyFill="1" applyBorder="1" applyAlignment="1">
      <alignment horizontal="center" vertical="center"/>
      <protection/>
    </xf>
    <xf numFmtId="3" fontId="5" fillId="21" borderId="66" xfId="60" applyNumberFormat="1" applyFont="1" applyFill="1" applyBorder="1" applyAlignment="1">
      <alignment horizontal="center" vertical="center"/>
      <protection/>
    </xf>
    <xf numFmtId="3" fontId="5" fillId="21" borderId="67" xfId="60" applyNumberFormat="1" applyFont="1" applyFill="1" applyBorder="1" applyAlignment="1">
      <alignment horizontal="center" vertical="center"/>
      <protection/>
    </xf>
    <xf numFmtId="0" fontId="3" fillId="21" borderId="26" xfId="60" applyFont="1" applyFill="1" applyBorder="1" applyAlignment="1">
      <alignment horizontal="center" vertical="center"/>
      <protection/>
    </xf>
    <xf numFmtId="3" fontId="5" fillId="21" borderId="68" xfId="60" applyNumberFormat="1" applyFont="1" applyFill="1" applyBorder="1" applyAlignment="1">
      <alignment horizontal="center" vertical="center"/>
      <protection/>
    </xf>
    <xf numFmtId="0" fontId="3" fillId="21" borderId="69" xfId="60" applyFont="1" applyFill="1" applyBorder="1" applyAlignment="1">
      <alignment horizontal="center" vertical="center"/>
      <protection/>
    </xf>
    <xf numFmtId="0" fontId="3" fillId="21" borderId="70" xfId="60" applyFont="1" applyFill="1" applyBorder="1" applyAlignment="1">
      <alignment horizontal="center" vertical="center"/>
      <protection/>
    </xf>
    <xf numFmtId="0" fontId="3" fillId="21" borderId="71" xfId="60" applyFont="1" applyFill="1" applyBorder="1" applyAlignment="1">
      <alignment horizontal="center" vertical="center"/>
      <protection/>
    </xf>
    <xf numFmtId="3" fontId="1" fillId="21" borderId="72" xfId="6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Ⅰ_森林資源(１～３表-4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M60"/>
  <sheetViews>
    <sheetView tabSelected="1" zoomScalePageLayoutView="0" workbookViewId="0" topLeftCell="A37">
      <selection activeCell="I9" sqref="I9"/>
    </sheetView>
  </sheetViews>
  <sheetFormatPr defaultColWidth="10.75390625" defaultRowHeight="13.5"/>
  <cols>
    <col min="1" max="1" width="2.625" style="64" customWidth="1"/>
    <col min="2" max="2" width="17.125" style="64" customWidth="1"/>
    <col min="3" max="6" width="10.50390625" style="64" customWidth="1"/>
    <col min="7" max="7" width="10.50390625" style="6" customWidth="1"/>
    <col min="8" max="12" width="10.50390625" style="64" customWidth="1"/>
    <col min="13" max="16384" width="10.75390625" style="64" customWidth="1"/>
  </cols>
  <sheetData>
    <row r="1" spans="2:12" s="6" customFormat="1" ht="15" customHeight="1">
      <c r="B1" s="4" t="s">
        <v>63</v>
      </c>
      <c r="C1" s="5"/>
      <c r="D1" s="5"/>
      <c r="E1" s="5"/>
      <c r="F1" s="5"/>
      <c r="G1" s="5"/>
      <c r="H1" s="5"/>
      <c r="I1" s="5"/>
      <c r="J1" s="5"/>
      <c r="L1" s="5"/>
    </row>
    <row r="2" s="7" customFormat="1" ht="12" customHeight="1">
      <c r="C2" s="80" t="s">
        <v>68</v>
      </c>
    </row>
    <row r="3" spans="2:12" s="6" customFormat="1" ht="15" customHeight="1">
      <c r="B3" s="7"/>
      <c r="C3" s="81" t="s">
        <v>62</v>
      </c>
      <c r="D3" s="7"/>
      <c r="E3" s="7"/>
      <c r="F3" s="7"/>
      <c r="G3" s="7"/>
      <c r="H3" s="7"/>
      <c r="I3" s="7"/>
      <c r="J3" s="7"/>
      <c r="K3" s="7"/>
      <c r="L3" s="7"/>
    </row>
    <row r="4" spans="2:13" s="6" customFormat="1" ht="12.75" thickBot="1">
      <c r="B4" s="8"/>
      <c r="D4" s="5"/>
      <c r="E4" s="5"/>
      <c r="F4" s="5"/>
      <c r="G4" s="5"/>
      <c r="H4" s="5"/>
      <c r="I4" s="5"/>
      <c r="J4" s="5"/>
      <c r="L4" s="5" t="s">
        <v>2</v>
      </c>
      <c r="M4" s="9"/>
    </row>
    <row r="5" spans="2:13" s="11" customFormat="1" ht="15" customHeight="1">
      <c r="B5" s="82" t="s">
        <v>3</v>
      </c>
      <c r="C5" s="97" t="s">
        <v>25</v>
      </c>
      <c r="D5" s="98" t="s">
        <v>26</v>
      </c>
      <c r="E5" s="99"/>
      <c r="F5" s="99"/>
      <c r="G5" s="100"/>
      <c r="H5" s="98" t="s">
        <v>27</v>
      </c>
      <c r="I5" s="99"/>
      <c r="J5" s="99"/>
      <c r="K5" s="100"/>
      <c r="L5" s="101" t="s">
        <v>28</v>
      </c>
      <c r="M5" s="10"/>
    </row>
    <row r="6" spans="2:13" s="6" customFormat="1" ht="19.5" customHeight="1">
      <c r="B6" s="83"/>
      <c r="C6" s="102"/>
      <c r="D6" s="103" t="s">
        <v>25</v>
      </c>
      <c r="E6" s="104" t="s">
        <v>4</v>
      </c>
      <c r="F6" s="104" t="s">
        <v>5</v>
      </c>
      <c r="G6" s="105" t="s">
        <v>6</v>
      </c>
      <c r="H6" s="103" t="s">
        <v>25</v>
      </c>
      <c r="I6" s="104" t="s">
        <v>0</v>
      </c>
      <c r="J6" s="104" t="s">
        <v>1</v>
      </c>
      <c r="K6" s="105" t="s">
        <v>66</v>
      </c>
      <c r="L6" s="106"/>
      <c r="M6" s="9"/>
    </row>
    <row r="7" spans="2:13" s="6" customFormat="1" ht="19.5" customHeight="1">
      <c r="B7" s="84" t="s">
        <v>64</v>
      </c>
      <c r="C7" s="12">
        <v>636316</v>
      </c>
      <c r="D7" s="13">
        <v>424021</v>
      </c>
      <c r="E7" s="14">
        <v>0.6663685967349556</v>
      </c>
      <c r="F7" s="16">
        <v>197272</v>
      </c>
      <c r="G7" s="15">
        <v>226749</v>
      </c>
      <c r="H7" s="13">
        <v>83800</v>
      </c>
      <c r="I7" s="16">
        <v>31500</v>
      </c>
      <c r="J7" s="16">
        <v>44800</v>
      </c>
      <c r="K7" s="15">
        <v>7500</v>
      </c>
      <c r="L7" s="17">
        <f>C7-D7-H7</f>
        <v>128495</v>
      </c>
      <c r="M7" s="9"/>
    </row>
    <row r="8" spans="2:13" s="6" customFormat="1" ht="19.5" customHeight="1">
      <c r="B8" s="85" t="s">
        <v>65</v>
      </c>
      <c r="C8" s="18">
        <v>636316</v>
      </c>
      <c r="D8" s="19">
        <v>424463.62</v>
      </c>
      <c r="E8" s="20">
        <v>0.667064194519704</v>
      </c>
      <c r="F8" s="22">
        <v>197030.42</v>
      </c>
      <c r="G8" s="21">
        <v>227433.2</v>
      </c>
      <c r="H8" s="19">
        <v>78500</v>
      </c>
      <c r="I8" s="22">
        <v>29400</v>
      </c>
      <c r="J8" s="22">
        <v>43000</v>
      </c>
      <c r="K8" s="21">
        <v>6000</v>
      </c>
      <c r="L8" s="23">
        <f>C8-D8-H8</f>
        <v>133352.38</v>
      </c>
      <c r="M8" s="9"/>
    </row>
    <row r="9" spans="2:13" s="6" customFormat="1" ht="19.5" customHeight="1" thickBot="1">
      <c r="B9" s="86" t="s">
        <v>67</v>
      </c>
      <c r="C9" s="24">
        <f>C10+C17+C26+C47</f>
        <v>636316</v>
      </c>
      <c r="D9" s="24">
        <f>D10+D17+D26+D47</f>
        <v>424131.96</v>
      </c>
      <c r="E9" s="26">
        <f aca="true" t="shared" si="0" ref="E9:E16">D9/C9</f>
        <v>0.6665429755027377</v>
      </c>
      <c r="F9" s="27">
        <f>+F10+F17+F26+F47</f>
        <v>196828.24</v>
      </c>
      <c r="G9" s="27">
        <f>+G10+G17+G26+G47</f>
        <v>227303.71999999997</v>
      </c>
      <c r="H9" s="25">
        <f>SUM(I9:K9)</f>
        <v>77900</v>
      </c>
      <c r="I9" s="69">
        <v>29200</v>
      </c>
      <c r="J9" s="69">
        <v>42700</v>
      </c>
      <c r="K9" s="69">
        <v>6000</v>
      </c>
      <c r="L9" s="28">
        <f>C9-D9-H9</f>
        <v>134284.03999999998</v>
      </c>
      <c r="M9" s="9"/>
    </row>
    <row r="10" spans="2:13" s="6" customFormat="1" ht="25.5" customHeight="1">
      <c r="B10" s="87" t="s">
        <v>11</v>
      </c>
      <c r="C10" s="29">
        <f>C11</f>
        <v>176575</v>
      </c>
      <c r="D10" s="30">
        <f>D11</f>
        <v>151746.57</v>
      </c>
      <c r="E10" s="31">
        <f t="shared" si="0"/>
        <v>0.8593887583179952</v>
      </c>
      <c r="F10" s="33">
        <f aca="true" t="shared" si="1" ref="F10:L10">F11</f>
        <v>97488.95</v>
      </c>
      <c r="G10" s="32">
        <f t="shared" si="1"/>
        <v>54257.62</v>
      </c>
      <c r="H10" s="30">
        <f t="shared" si="1"/>
        <v>8985</v>
      </c>
      <c r="I10" s="33">
        <f t="shared" si="1"/>
        <v>2070</v>
      </c>
      <c r="J10" s="33">
        <f t="shared" si="1"/>
        <v>5860</v>
      </c>
      <c r="K10" s="32">
        <f t="shared" si="1"/>
        <v>1060</v>
      </c>
      <c r="L10" s="34">
        <f t="shared" si="1"/>
        <v>15843.43</v>
      </c>
      <c r="M10" s="9"/>
    </row>
    <row r="11" spans="2:13" s="6" customFormat="1" ht="18" customHeight="1">
      <c r="B11" s="88" t="s">
        <v>12</v>
      </c>
      <c r="C11" s="35">
        <f>SUM(C12:C16)</f>
        <v>176575</v>
      </c>
      <c r="D11" s="36">
        <f>SUM(D12:D16)</f>
        <v>151746.57</v>
      </c>
      <c r="E11" s="37">
        <f t="shared" si="0"/>
        <v>0.8593887583179952</v>
      </c>
      <c r="F11" s="38">
        <f aca="true" t="shared" si="2" ref="F11:L11">SUM(F12:F16)</f>
        <v>97488.95</v>
      </c>
      <c r="G11" s="38">
        <f t="shared" si="2"/>
        <v>54257.62</v>
      </c>
      <c r="H11" s="36">
        <f t="shared" si="2"/>
        <v>8985</v>
      </c>
      <c r="I11" s="39">
        <v>2070</v>
      </c>
      <c r="J11" s="39">
        <v>5860</v>
      </c>
      <c r="K11" s="38">
        <v>1060</v>
      </c>
      <c r="L11" s="40">
        <f t="shared" si="2"/>
        <v>15843.43</v>
      </c>
      <c r="M11" s="9"/>
    </row>
    <row r="12" spans="2:13" s="6" customFormat="1" ht="18" customHeight="1">
      <c r="B12" s="89" t="s">
        <v>29</v>
      </c>
      <c r="C12" s="41">
        <v>44337</v>
      </c>
      <c r="D12" s="42">
        <f>F12+G12</f>
        <v>35272.479999999996</v>
      </c>
      <c r="E12" s="43">
        <f t="shared" si="0"/>
        <v>0.7955540519205178</v>
      </c>
      <c r="F12" s="44">
        <v>25816.87</v>
      </c>
      <c r="G12" s="70">
        <v>9455.61</v>
      </c>
      <c r="H12" s="42">
        <f>SUM(I12:K12)</f>
        <v>3414</v>
      </c>
      <c r="I12" s="44">
        <v>884</v>
      </c>
      <c r="J12" s="44">
        <v>2120</v>
      </c>
      <c r="K12" s="70">
        <v>410</v>
      </c>
      <c r="L12" s="45">
        <f>C12-D12-H12</f>
        <v>5650.520000000004</v>
      </c>
      <c r="M12" s="9"/>
    </row>
    <row r="13" spans="2:13" s="6" customFormat="1" ht="18" customHeight="1">
      <c r="B13" s="90" t="s">
        <v>30</v>
      </c>
      <c r="C13" s="46">
        <v>39201</v>
      </c>
      <c r="D13" s="2">
        <f>F13+G13</f>
        <v>36263.14</v>
      </c>
      <c r="E13" s="47">
        <f t="shared" si="0"/>
        <v>0.9250565036606209</v>
      </c>
      <c r="F13" s="44">
        <v>9208.58</v>
      </c>
      <c r="G13" s="71">
        <v>27054.56</v>
      </c>
      <c r="H13" s="2">
        <f>SUM(I13:K13)</f>
        <v>767</v>
      </c>
      <c r="I13" s="72">
        <v>168</v>
      </c>
      <c r="J13" s="72">
        <v>495</v>
      </c>
      <c r="K13" s="71">
        <f>22+82</f>
        <v>104</v>
      </c>
      <c r="L13" s="45">
        <f>C13-D13-H13</f>
        <v>2170.8600000000006</v>
      </c>
      <c r="M13" s="9"/>
    </row>
    <row r="14" spans="2:13" s="6" customFormat="1" ht="18" customHeight="1">
      <c r="B14" s="90" t="s">
        <v>31</v>
      </c>
      <c r="C14" s="46">
        <v>8529</v>
      </c>
      <c r="D14" s="2">
        <f>F14+G14</f>
        <v>7399.82</v>
      </c>
      <c r="E14" s="47">
        <f t="shared" si="0"/>
        <v>0.867606987923555</v>
      </c>
      <c r="F14" s="44">
        <v>4410.92</v>
      </c>
      <c r="G14" s="71">
        <v>2988.9</v>
      </c>
      <c r="H14" s="2">
        <f>SUM(I14:K14)</f>
        <v>582</v>
      </c>
      <c r="I14" s="72">
        <v>213</v>
      </c>
      <c r="J14" s="72">
        <v>264</v>
      </c>
      <c r="K14" s="71">
        <f>70+35</f>
        <v>105</v>
      </c>
      <c r="L14" s="45">
        <f>C14-D14-H14</f>
        <v>547.1800000000003</v>
      </c>
      <c r="M14" s="9"/>
    </row>
    <row r="15" spans="2:13" s="6" customFormat="1" ht="18" customHeight="1">
      <c r="B15" s="91" t="s">
        <v>32</v>
      </c>
      <c r="C15" s="65">
        <v>6417</v>
      </c>
      <c r="D15" s="66">
        <f>F15+G15</f>
        <v>2623.86</v>
      </c>
      <c r="E15" s="67">
        <f t="shared" si="0"/>
        <v>0.4088920056100982</v>
      </c>
      <c r="F15" s="44">
        <v>1185.46</v>
      </c>
      <c r="G15" s="73">
        <v>1438.4</v>
      </c>
      <c r="H15" s="66">
        <f>SUM(I15:K15)</f>
        <v>2394</v>
      </c>
      <c r="I15" s="74">
        <v>74</v>
      </c>
      <c r="J15" s="74">
        <v>2190</v>
      </c>
      <c r="K15" s="73">
        <v>130</v>
      </c>
      <c r="L15" s="68">
        <f>C15-D15-H15</f>
        <v>1399.1399999999999</v>
      </c>
      <c r="M15" s="9"/>
    </row>
    <row r="16" spans="2:13" s="6" customFormat="1" ht="18" customHeight="1" thickBot="1">
      <c r="B16" s="92" t="s">
        <v>33</v>
      </c>
      <c r="C16" s="65">
        <v>78091</v>
      </c>
      <c r="D16" s="66">
        <f>F16+G16</f>
        <v>70187.27</v>
      </c>
      <c r="E16" s="67">
        <f t="shared" si="0"/>
        <v>0.8987882086283951</v>
      </c>
      <c r="F16" s="44">
        <v>56867.12</v>
      </c>
      <c r="G16" s="75">
        <v>13320.15</v>
      </c>
      <c r="H16" s="66">
        <f>SUM(I16:K16)</f>
        <v>1828</v>
      </c>
      <c r="I16" s="76">
        <v>728</v>
      </c>
      <c r="J16" s="76">
        <v>780</v>
      </c>
      <c r="K16" s="75">
        <v>320</v>
      </c>
      <c r="L16" s="68">
        <f>C16-D16-H16</f>
        <v>6075.729999999996</v>
      </c>
      <c r="M16" s="9"/>
    </row>
    <row r="17" spans="2:13" s="6" customFormat="1" ht="25.5" customHeight="1">
      <c r="B17" s="93" t="s">
        <v>7</v>
      </c>
      <c r="C17" s="29">
        <f>C18</f>
        <v>127827</v>
      </c>
      <c r="D17" s="30">
        <f>D18</f>
        <v>102304.95000000001</v>
      </c>
      <c r="E17" s="31">
        <f aca="true" t="shared" si="3" ref="E17:E25">D17/C17</f>
        <v>0.8003391302307026</v>
      </c>
      <c r="F17" s="33">
        <f aca="true" t="shared" si="4" ref="F17:L17">F18</f>
        <v>58239.54</v>
      </c>
      <c r="G17" s="32">
        <f t="shared" si="4"/>
        <v>44065.41</v>
      </c>
      <c r="H17" s="30">
        <f t="shared" si="4"/>
        <v>10196</v>
      </c>
      <c r="I17" s="33">
        <f t="shared" si="4"/>
        <v>1390</v>
      </c>
      <c r="J17" s="33">
        <f t="shared" si="4"/>
        <v>7430</v>
      </c>
      <c r="K17" s="32">
        <f t="shared" si="4"/>
        <v>1380</v>
      </c>
      <c r="L17" s="34">
        <f t="shared" si="4"/>
        <v>15326.049999999997</v>
      </c>
      <c r="M17" s="9"/>
    </row>
    <row r="18" spans="2:13" s="6" customFormat="1" ht="18" customHeight="1">
      <c r="B18" s="88" t="s">
        <v>13</v>
      </c>
      <c r="C18" s="35">
        <f>SUM(C19:C25)</f>
        <v>127827</v>
      </c>
      <c r="D18" s="35">
        <f>SUM(D19:D25)</f>
        <v>102304.95000000001</v>
      </c>
      <c r="E18" s="37">
        <f t="shared" si="3"/>
        <v>0.8003391302307026</v>
      </c>
      <c r="F18" s="38">
        <f aca="true" t="shared" si="5" ref="F18:L18">SUM(F19:F25)</f>
        <v>58239.54</v>
      </c>
      <c r="G18" s="38">
        <f t="shared" si="5"/>
        <v>44065.41</v>
      </c>
      <c r="H18" s="36">
        <f t="shared" si="5"/>
        <v>10196</v>
      </c>
      <c r="I18" s="39">
        <v>1390</v>
      </c>
      <c r="J18" s="39">
        <v>7430</v>
      </c>
      <c r="K18" s="38">
        <v>1380</v>
      </c>
      <c r="L18" s="40">
        <f t="shared" si="5"/>
        <v>15326.049999999997</v>
      </c>
      <c r="M18" s="9"/>
    </row>
    <row r="19" spans="2:13" s="6" customFormat="1" ht="18" customHeight="1">
      <c r="B19" s="89" t="s">
        <v>34</v>
      </c>
      <c r="C19" s="41">
        <v>23647</v>
      </c>
      <c r="D19" s="42">
        <f aca="true" t="shared" si="6" ref="D19:D25">F19+G19</f>
        <v>19485.559999999998</v>
      </c>
      <c r="E19" s="43">
        <f t="shared" si="3"/>
        <v>0.8240182687021609</v>
      </c>
      <c r="F19" s="44">
        <v>13309.98</v>
      </c>
      <c r="G19" s="70">
        <v>6175.58</v>
      </c>
      <c r="H19" s="42">
        <f aca="true" t="shared" si="7" ref="H19:H25">SUM(I19:K19)</f>
        <v>1347</v>
      </c>
      <c r="I19" s="44">
        <v>501</v>
      </c>
      <c r="J19" s="44">
        <v>708</v>
      </c>
      <c r="K19" s="70">
        <f>85+53</f>
        <v>138</v>
      </c>
      <c r="L19" s="45">
        <f aca="true" t="shared" si="8" ref="L19:L25">C19-D19-H19</f>
        <v>2814.4400000000023</v>
      </c>
      <c r="M19" s="9"/>
    </row>
    <row r="20" spans="2:13" s="6" customFormat="1" ht="18" customHeight="1">
      <c r="B20" s="90" t="s">
        <v>35</v>
      </c>
      <c r="C20" s="46">
        <v>13393</v>
      </c>
      <c r="D20" s="2">
        <f t="shared" si="6"/>
        <v>9687.45</v>
      </c>
      <c r="E20" s="47">
        <f t="shared" si="3"/>
        <v>0.7233218845665647</v>
      </c>
      <c r="F20" s="44">
        <v>2350.23</v>
      </c>
      <c r="G20" s="71">
        <v>7337.22</v>
      </c>
      <c r="H20" s="2">
        <f t="shared" si="7"/>
        <v>1340</v>
      </c>
      <c r="I20" s="72">
        <v>70</v>
      </c>
      <c r="J20" s="72">
        <v>665</v>
      </c>
      <c r="K20" s="71">
        <v>605</v>
      </c>
      <c r="L20" s="48">
        <f t="shared" si="8"/>
        <v>2365.5499999999993</v>
      </c>
      <c r="M20" s="9"/>
    </row>
    <row r="21" spans="2:13" s="6" customFormat="1" ht="18" customHeight="1">
      <c r="B21" s="90" t="s">
        <v>36</v>
      </c>
      <c r="C21" s="46">
        <v>33751</v>
      </c>
      <c r="D21" s="2">
        <f t="shared" si="6"/>
        <v>25988.29</v>
      </c>
      <c r="E21" s="47">
        <f t="shared" si="3"/>
        <v>0.7700005925750348</v>
      </c>
      <c r="F21" s="44">
        <v>14568.12</v>
      </c>
      <c r="G21" s="71">
        <v>11420.17</v>
      </c>
      <c r="H21" s="2">
        <f t="shared" si="7"/>
        <v>4222</v>
      </c>
      <c r="I21" s="72">
        <v>122</v>
      </c>
      <c r="J21" s="72">
        <v>3810</v>
      </c>
      <c r="K21" s="71">
        <v>290</v>
      </c>
      <c r="L21" s="48">
        <f t="shared" si="8"/>
        <v>3540.709999999999</v>
      </c>
      <c r="M21" s="9"/>
    </row>
    <row r="22" spans="2:13" s="6" customFormat="1" ht="18" customHeight="1">
      <c r="B22" s="90" t="s">
        <v>37</v>
      </c>
      <c r="C22" s="46">
        <v>4974</v>
      </c>
      <c r="D22" s="2">
        <f t="shared" si="6"/>
        <v>3892.92</v>
      </c>
      <c r="E22" s="47">
        <f t="shared" si="3"/>
        <v>0.7826537997587455</v>
      </c>
      <c r="F22" s="44">
        <v>3521.7</v>
      </c>
      <c r="G22" s="71">
        <v>371.22</v>
      </c>
      <c r="H22" s="2">
        <f t="shared" si="7"/>
        <v>105</v>
      </c>
      <c r="I22" s="72">
        <v>0</v>
      </c>
      <c r="J22" s="72">
        <v>105</v>
      </c>
      <c r="K22" s="71">
        <v>0</v>
      </c>
      <c r="L22" s="48">
        <f t="shared" si="8"/>
        <v>976.0799999999999</v>
      </c>
      <c r="M22" s="9"/>
    </row>
    <row r="23" spans="2:13" s="6" customFormat="1" ht="18" customHeight="1">
      <c r="B23" s="90" t="s">
        <v>38</v>
      </c>
      <c r="C23" s="46">
        <v>20281</v>
      </c>
      <c r="D23" s="2">
        <f t="shared" si="6"/>
        <v>18687.49</v>
      </c>
      <c r="E23" s="47">
        <f t="shared" si="3"/>
        <v>0.9214284305507618</v>
      </c>
      <c r="F23" s="44">
        <v>16795.58</v>
      </c>
      <c r="G23" s="71">
        <v>1891.91</v>
      </c>
      <c r="H23" s="2">
        <f t="shared" si="7"/>
        <v>312</v>
      </c>
      <c r="I23" s="72">
        <v>11</v>
      </c>
      <c r="J23" s="72">
        <v>236</v>
      </c>
      <c r="K23" s="71">
        <f>9+56</f>
        <v>65</v>
      </c>
      <c r="L23" s="48">
        <f t="shared" si="8"/>
        <v>1281.5099999999984</v>
      </c>
      <c r="M23" s="9"/>
    </row>
    <row r="24" spans="2:13" s="6" customFormat="1" ht="18" customHeight="1">
      <c r="B24" s="90" t="s">
        <v>39</v>
      </c>
      <c r="C24" s="46">
        <v>6416</v>
      </c>
      <c r="D24" s="2">
        <f t="shared" si="6"/>
        <v>4886.93</v>
      </c>
      <c r="E24" s="47">
        <f t="shared" si="3"/>
        <v>0.7616786159600998</v>
      </c>
      <c r="F24" s="44">
        <v>138.72</v>
      </c>
      <c r="G24" s="71">
        <v>4748.21</v>
      </c>
      <c r="H24" s="2">
        <f t="shared" si="7"/>
        <v>558</v>
      </c>
      <c r="I24" s="72">
        <v>170</v>
      </c>
      <c r="J24" s="72">
        <v>311</v>
      </c>
      <c r="K24" s="71">
        <f>11+66</f>
        <v>77</v>
      </c>
      <c r="L24" s="48">
        <f t="shared" si="8"/>
        <v>971.0699999999997</v>
      </c>
      <c r="M24" s="9"/>
    </row>
    <row r="25" spans="2:13" s="6" customFormat="1" ht="18" customHeight="1" thickBot="1">
      <c r="B25" s="90" t="s">
        <v>15</v>
      </c>
      <c r="C25" s="46">
        <v>25365</v>
      </c>
      <c r="D25" s="2">
        <f t="shared" si="6"/>
        <v>19676.31</v>
      </c>
      <c r="E25" s="47">
        <f t="shared" si="3"/>
        <v>0.7757267888823182</v>
      </c>
      <c r="F25" s="44">
        <v>7555.21</v>
      </c>
      <c r="G25" s="71">
        <v>12121.1</v>
      </c>
      <c r="H25" s="2">
        <f t="shared" si="7"/>
        <v>2312</v>
      </c>
      <c r="I25" s="72">
        <v>512</v>
      </c>
      <c r="J25" s="72">
        <v>1600</v>
      </c>
      <c r="K25" s="71">
        <v>200</v>
      </c>
      <c r="L25" s="48">
        <f t="shared" si="8"/>
        <v>3376.6899999999987</v>
      </c>
      <c r="M25" s="9"/>
    </row>
    <row r="26" spans="2:13" s="6" customFormat="1" ht="25.5" customHeight="1">
      <c r="B26" s="87" t="s">
        <v>24</v>
      </c>
      <c r="C26" s="29">
        <f>C27+C32+C36+C44</f>
        <v>161828</v>
      </c>
      <c r="D26" s="30">
        <f>D27+D32+D36+D44</f>
        <v>59820.770000000004</v>
      </c>
      <c r="E26" s="31">
        <f aca="true" t="shared" si="9" ref="E26:E31">D26/C26</f>
        <v>0.3696564871344885</v>
      </c>
      <c r="F26" s="33">
        <f>F27+F32+F36+F44</f>
        <v>11534</v>
      </c>
      <c r="G26" s="32">
        <f>G27+G36+G32+G44</f>
        <v>48286.770000000004</v>
      </c>
      <c r="H26" s="30">
        <f>H27+H32+H36+H44</f>
        <v>39669.4</v>
      </c>
      <c r="I26" s="33">
        <v>19220</v>
      </c>
      <c r="J26" s="33">
        <v>19300</v>
      </c>
      <c r="K26" s="32">
        <v>1370</v>
      </c>
      <c r="L26" s="34">
        <f>L27+L32+L36+L44</f>
        <v>62337.829999999994</v>
      </c>
      <c r="M26" s="9"/>
    </row>
    <row r="27" spans="2:13" s="6" customFormat="1" ht="18" customHeight="1">
      <c r="B27" s="88" t="s">
        <v>14</v>
      </c>
      <c r="C27" s="35">
        <f>SUM(C28:C31)</f>
        <v>47683</v>
      </c>
      <c r="D27" s="35">
        <f>SUM(D28:D31)</f>
        <v>7470</v>
      </c>
      <c r="E27" s="37">
        <f t="shared" si="9"/>
        <v>0.15665960614894198</v>
      </c>
      <c r="F27" s="39">
        <f aca="true" t="shared" si="10" ref="F27:L27">SUM(F28:F31)</f>
        <v>1007.19</v>
      </c>
      <c r="G27" s="39">
        <f t="shared" si="10"/>
        <v>6462.81</v>
      </c>
      <c r="H27" s="36">
        <f t="shared" si="10"/>
        <v>15799</v>
      </c>
      <c r="I27" s="39">
        <f t="shared" si="10"/>
        <v>6840</v>
      </c>
      <c r="J27" s="39">
        <f t="shared" si="10"/>
        <v>8474</v>
      </c>
      <c r="K27" s="38">
        <f t="shared" si="10"/>
        <v>485</v>
      </c>
      <c r="L27" s="40">
        <f t="shared" si="10"/>
        <v>24413.999999999996</v>
      </c>
      <c r="M27" s="9"/>
    </row>
    <row r="28" spans="2:13" s="6" customFormat="1" ht="18" customHeight="1">
      <c r="B28" s="89" t="s">
        <v>40</v>
      </c>
      <c r="C28" s="41">
        <v>24122</v>
      </c>
      <c r="D28" s="42">
        <f>F28+G28</f>
        <v>3579.79</v>
      </c>
      <c r="E28" s="43">
        <f t="shared" si="9"/>
        <v>0.1484035320454357</v>
      </c>
      <c r="F28" s="44">
        <v>518.51</v>
      </c>
      <c r="G28" s="70">
        <v>3061.28</v>
      </c>
      <c r="H28" s="42">
        <f>SUM(I28:K28)</f>
        <v>8180</v>
      </c>
      <c r="I28" s="44">
        <v>3810</v>
      </c>
      <c r="J28" s="44">
        <v>3990</v>
      </c>
      <c r="K28" s="70">
        <v>380</v>
      </c>
      <c r="L28" s="45">
        <f>C28-D28-H28</f>
        <v>12362.21</v>
      </c>
      <c r="M28" s="9"/>
    </row>
    <row r="29" spans="2:13" s="6" customFormat="1" ht="18" customHeight="1">
      <c r="B29" s="90" t="s">
        <v>41</v>
      </c>
      <c r="C29" s="46">
        <v>13933</v>
      </c>
      <c r="D29" s="2">
        <f>F29+G29</f>
        <v>24.94</v>
      </c>
      <c r="E29" s="47">
        <f t="shared" si="9"/>
        <v>0.0017899949759563626</v>
      </c>
      <c r="F29" s="44">
        <v>0</v>
      </c>
      <c r="G29" s="71">
        <v>24.94</v>
      </c>
      <c r="H29" s="2">
        <f>SUM(I29:K29)</f>
        <v>5130</v>
      </c>
      <c r="I29" s="72">
        <v>1870</v>
      </c>
      <c r="J29" s="72">
        <v>3180</v>
      </c>
      <c r="K29" s="71">
        <v>80</v>
      </c>
      <c r="L29" s="48">
        <f>C29-D29-H29</f>
        <v>8778.06</v>
      </c>
      <c r="M29" s="9"/>
    </row>
    <row r="30" spans="2:13" s="6" customFormat="1" ht="18" customHeight="1">
      <c r="B30" s="90" t="s">
        <v>42</v>
      </c>
      <c r="C30" s="46">
        <v>7042</v>
      </c>
      <c r="D30" s="2">
        <f>F30+G30</f>
        <v>3845.7999999999997</v>
      </c>
      <c r="E30" s="47">
        <f t="shared" si="9"/>
        <v>0.5461232604373757</v>
      </c>
      <c r="F30" s="44">
        <v>488.68</v>
      </c>
      <c r="G30" s="71">
        <v>3357.12</v>
      </c>
      <c r="H30" s="2">
        <f>SUM(I30:K30)</f>
        <v>1506</v>
      </c>
      <c r="I30" s="72">
        <v>476</v>
      </c>
      <c r="J30" s="72">
        <v>1010</v>
      </c>
      <c r="K30" s="71">
        <v>20</v>
      </c>
      <c r="L30" s="48">
        <f>C30-D30-H30</f>
        <v>1690.2000000000003</v>
      </c>
      <c r="M30" s="9"/>
    </row>
    <row r="31" spans="2:13" s="6" customFormat="1" ht="18" customHeight="1">
      <c r="B31" s="94" t="s">
        <v>43</v>
      </c>
      <c r="C31" s="49">
        <v>2586</v>
      </c>
      <c r="D31" s="50">
        <f>F31+G31</f>
        <v>19.47</v>
      </c>
      <c r="E31" s="51">
        <f t="shared" si="9"/>
        <v>0.007529002320185614</v>
      </c>
      <c r="F31" s="44">
        <v>0</v>
      </c>
      <c r="G31" s="52">
        <v>19.47</v>
      </c>
      <c r="H31" s="50">
        <f>SUM(I31:K31)</f>
        <v>983</v>
      </c>
      <c r="I31" s="53">
        <v>684</v>
      </c>
      <c r="J31" s="53">
        <v>294</v>
      </c>
      <c r="K31" s="52">
        <v>5</v>
      </c>
      <c r="L31" s="54">
        <f>C31-D31-H31</f>
        <v>1583.5300000000002</v>
      </c>
      <c r="M31" s="9"/>
    </row>
    <row r="32" spans="2:13" s="6" customFormat="1" ht="18" customHeight="1">
      <c r="B32" s="88" t="s">
        <v>16</v>
      </c>
      <c r="C32" s="35">
        <f>SUM(C33:C35)</f>
        <v>28886</v>
      </c>
      <c r="D32" s="35">
        <f>SUM(D33:D35)</f>
        <v>14256.43</v>
      </c>
      <c r="E32" s="37">
        <f>D32/C32</f>
        <v>0.49354116180848856</v>
      </c>
      <c r="F32" s="39">
        <f aca="true" t="shared" si="11" ref="F32:L32">SUM(F33:F35)</f>
        <v>3044.99</v>
      </c>
      <c r="G32" s="39">
        <f t="shared" si="11"/>
        <v>11211.44</v>
      </c>
      <c r="H32" s="36">
        <f t="shared" si="11"/>
        <v>5373.4</v>
      </c>
      <c r="I32" s="39">
        <f t="shared" si="11"/>
        <v>1378</v>
      </c>
      <c r="J32" s="39">
        <f t="shared" si="11"/>
        <v>3723</v>
      </c>
      <c r="K32" s="38">
        <f t="shared" si="11"/>
        <v>494</v>
      </c>
      <c r="L32" s="40">
        <f t="shared" si="11"/>
        <v>9256.17</v>
      </c>
      <c r="M32" s="9"/>
    </row>
    <row r="33" spans="2:13" s="6" customFormat="1" ht="18" customHeight="1">
      <c r="B33" s="90" t="s">
        <v>44</v>
      </c>
      <c r="C33" s="46">
        <v>24042</v>
      </c>
      <c r="D33" s="2">
        <f>F33+G33</f>
        <v>12715.99</v>
      </c>
      <c r="E33" s="47">
        <f>D33/C33</f>
        <v>0.5289073288411945</v>
      </c>
      <c r="F33" s="44">
        <v>2607.99</v>
      </c>
      <c r="G33" s="71">
        <v>10108</v>
      </c>
      <c r="H33" s="2">
        <f>SUM(I33:K33)</f>
        <v>4266</v>
      </c>
      <c r="I33" s="72">
        <v>966</v>
      </c>
      <c r="J33" s="72">
        <v>2970</v>
      </c>
      <c r="K33" s="71">
        <v>330</v>
      </c>
      <c r="L33" s="48">
        <f>C33-D33-H33</f>
        <v>7060.01</v>
      </c>
      <c r="M33" s="9"/>
    </row>
    <row r="34" spans="2:13" s="6" customFormat="1" ht="18" customHeight="1">
      <c r="B34" s="90" t="s">
        <v>45</v>
      </c>
      <c r="C34" s="46">
        <v>2794</v>
      </c>
      <c r="D34" s="2">
        <f>F34+G34</f>
        <v>1189.75</v>
      </c>
      <c r="E34" s="47">
        <f>D34/C34</f>
        <v>0.425823192555476</v>
      </c>
      <c r="F34" s="44">
        <v>437</v>
      </c>
      <c r="G34" s="71">
        <v>752.75</v>
      </c>
      <c r="H34" s="2">
        <v>462.4</v>
      </c>
      <c r="I34" s="72">
        <v>193</v>
      </c>
      <c r="J34" s="72">
        <v>390</v>
      </c>
      <c r="K34" s="71">
        <f>98+3</f>
        <v>101</v>
      </c>
      <c r="L34" s="48">
        <f>C34-D34-H34</f>
        <v>1141.85</v>
      </c>
      <c r="M34" s="9"/>
    </row>
    <row r="35" spans="2:13" s="6" customFormat="1" ht="18" customHeight="1">
      <c r="B35" s="94" t="s">
        <v>46</v>
      </c>
      <c r="C35" s="49">
        <v>2050</v>
      </c>
      <c r="D35" s="50">
        <f>F35+G35</f>
        <v>350.69</v>
      </c>
      <c r="E35" s="51">
        <f>D35/C35</f>
        <v>0.17106829268292684</v>
      </c>
      <c r="F35" s="44">
        <v>0</v>
      </c>
      <c r="G35" s="52">
        <v>350.69</v>
      </c>
      <c r="H35" s="50">
        <f>SUM(I35:K35)</f>
        <v>645</v>
      </c>
      <c r="I35" s="53">
        <v>219</v>
      </c>
      <c r="J35" s="53">
        <v>363</v>
      </c>
      <c r="K35" s="52">
        <f>61+2</f>
        <v>63</v>
      </c>
      <c r="L35" s="54">
        <f>C35-D35-H35</f>
        <v>1054.31</v>
      </c>
      <c r="M35" s="9"/>
    </row>
    <row r="36" spans="2:13" s="6" customFormat="1" ht="18" customHeight="1">
      <c r="B36" s="88" t="s">
        <v>17</v>
      </c>
      <c r="C36" s="35">
        <f>SUM(C37:C43)</f>
        <v>36979</v>
      </c>
      <c r="D36" s="36">
        <f>SUM(D37:D43)</f>
        <v>1036.44</v>
      </c>
      <c r="E36" s="37">
        <f aca="true" t="shared" si="12" ref="E36:E43">D36/C36</f>
        <v>0.028027799561913518</v>
      </c>
      <c r="F36" s="39">
        <f>SUM(F37:F43)</f>
        <v>3</v>
      </c>
      <c r="G36" s="38">
        <f>SUM(G37:G43)</f>
        <v>1033.44</v>
      </c>
      <c r="H36" s="36">
        <f>SUM(H37:H43)</f>
        <v>15544</v>
      </c>
      <c r="I36" s="39">
        <f>SUM(I37:I43)</f>
        <v>10264</v>
      </c>
      <c r="J36" s="39">
        <f>SUM(J37:J43)</f>
        <v>5100</v>
      </c>
      <c r="K36" s="38">
        <f>SUM(K37:K43)</f>
        <v>180</v>
      </c>
      <c r="L36" s="40">
        <f>SUM(L37:L43)</f>
        <v>20398.559999999998</v>
      </c>
      <c r="M36" s="9"/>
    </row>
    <row r="37" spans="2:13" s="6" customFormat="1" ht="18" customHeight="1">
      <c r="B37" s="90" t="s">
        <v>47</v>
      </c>
      <c r="C37" s="46">
        <v>17649</v>
      </c>
      <c r="D37" s="2">
        <f aca="true" t="shared" si="13" ref="D37:D43">F37+G37</f>
        <v>907.44</v>
      </c>
      <c r="E37" s="47">
        <f t="shared" si="12"/>
        <v>0.05141594424613293</v>
      </c>
      <c r="F37" s="44">
        <v>3</v>
      </c>
      <c r="G37" s="71">
        <v>904.44</v>
      </c>
      <c r="H37" s="2">
        <f aca="true" t="shared" si="14" ref="H37:H43">SUM(I37:K37)</f>
        <v>6990</v>
      </c>
      <c r="I37" s="72">
        <v>2960</v>
      </c>
      <c r="J37" s="72">
        <v>3910</v>
      </c>
      <c r="K37" s="71">
        <v>120</v>
      </c>
      <c r="L37" s="48">
        <f aca="true" t="shared" si="15" ref="L37:L43">C37-D37-H37</f>
        <v>9751.560000000001</v>
      </c>
      <c r="M37" s="9"/>
    </row>
    <row r="38" spans="2:13" s="6" customFormat="1" ht="18" customHeight="1">
      <c r="B38" s="90" t="s">
        <v>48</v>
      </c>
      <c r="C38" s="46">
        <v>6098</v>
      </c>
      <c r="D38" s="2">
        <f t="shared" si="13"/>
        <v>44.8</v>
      </c>
      <c r="E38" s="47">
        <f t="shared" si="12"/>
        <v>0.007346671039685142</v>
      </c>
      <c r="F38" s="44">
        <v>0</v>
      </c>
      <c r="G38" s="71">
        <v>44.8</v>
      </c>
      <c r="H38" s="2">
        <f t="shared" si="14"/>
        <v>2562</v>
      </c>
      <c r="I38" s="72">
        <v>2310</v>
      </c>
      <c r="J38" s="72">
        <v>230</v>
      </c>
      <c r="K38" s="71">
        <f>7+15</f>
        <v>22</v>
      </c>
      <c r="L38" s="48">
        <f t="shared" si="15"/>
        <v>3491.2</v>
      </c>
      <c r="M38" s="9"/>
    </row>
    <row r="39" spans="2:13" s="6" customFormat="1" ht="18" customHeight="1">
      <c r="B39" s="90" t="s">
        <v>49</v>
      </c>
      <c r="C39" s="46">
        <v>4184</v>
      </c>
      <c r="D39" s="2">
        <f t="shared" si="13"/>
        <v>5.31</v>
      </c>
      <c r="E39" s="47">
        <f t="shared" si="12"/>
        <v>0.0012691204588910134</v>
      </c>
      <c r="F39" s="44">
        <v>0</v>
      </c>
      <c r="G39" s="71">
        <v>5.31</v>
      </c>
      <c r="H39" s="2">
        <f t="shared" si="14"/>
        <v>2212</v>
      </c>
      <c r="I39" s="72">
        <v>2030</v>
      </c>
      <c r="J39" s="72">
        <v>179</v>
      </c>
      <c r="K39" s="71">
        <v>3</v>
      </c>
      <c r="L39" s="48">
        <f t="shared" si="15"/>
        <v>1966.6899999999996</v>
      </c>
      <c r="M39" s="9"/>
    </row>
    <row r="40" spans="2:13" s="6" customFormat="1" ht="18" customHeight="1">
      <c r="B40" s="90" t="s">
        <v>8</v>
      </c>
      <c r="C40" s="46">
        <v>1967</v>
      </c>
      <c r="D40" s="2">
        <f t="shared" si="13"/>
        <v>2.85</v>
      </c>
      <c r="E40" s="47">
        <f t="shared" si="12"/>
        <v>0.0014489069649211998</v>
      </c>
      <c r="F40" s="44">
        <v>0</v>
      </c>
      <c r="G40" s="71">
        <v>2.85</v>
      </c>
      <c r="H40" s="2">
        <f t="shared" si="14"/>
        <v>892</v>
      </c>
      <c r="I40" s="72">
        <v>686</v>
      </c>
      <c r="J40" s="72">
        <v>180</v>
      </c>
      <c r="K40" s="71">
        <v>26</v>
      </c>
      <c r="L40" s="48">
        <f t="shared" si="15"/>
        <v>1072.15</v>
      </c>
      <c r="M40" s="9"/>
    </row>
    <row r="41" spans="2:13" s="6" customFormat="1" ht="18" customHeight="1">
      <c r="B41" s="90" t="s">
        <v>50</v>
      </c>
      <c r="C41" s="46">
        <v>2176</v>
      </c>
      <c r="D41" s="2">
        <f t="shared" si="13"/>
        <v>30.96</v>
      </c>
      <c r="E41" s="47">
        <f t="shared" si="12"/>
        <v>0.014227941176470589</v>
      </c>
      <c r="F41" s="44">
        <v>0</v>
      </c>
      <c r="G41" s="71">
        <v>30.96</v>
      </c>
      <c r="H41" s="2">
        <f t="shared" si="14"/>
        <v>983</v>
      </c>
      <c r="I41" s="72">
        <v>774</v>
      </c>
      <c r="J41" s="72">
        <v>208</v>
      </c>
      <c r="K41" s="71">
        <v>1</v>
      </c>
      <c r="L41" s="48">
        <f t="shared" si="15"/>
        <v>1162.04</v>
      </c>
      <c r="M41" s="9"/>
    </row>
    <row r="42" spans="2:13" s="6" customFormat="1" ht="18" customHeight="1">
      <c r="B42" s="90" t="s">
        <v>51</v>
      </c>
      <c r="C42" s="46">
        <v>1793</v>
      </c>
      <c r="D42" s="2">
        <f t="shared" si="13"/>
        <v>2.09</v>
      </c>
      <c r="E42" s="47">
        <f t="shared" si="12"/>
        <v>0.001165644171779141</v>
      </c>
      <c r="F42" s="44">
        <v>0</v>
      </c>
      <c r="G42" s="71">
        <v>2.09</v>
      </c>
      <c r="H42" s="2">
        <f t="shared" si="14"/>
        <v>320</v>
      </c>
      <c r="I42" s="72">
        <v>224</v>
      </c>
      <c r="J42" s="72">
        <v>91</v>
      </c>
      <c r="K42" s="71">
        <f>1+4</f>
        <v>5</v>
      </c>
      <c r="L42" s="48">
        <f t="shared" si="15"/>
        <v>1470.91</v>
      </c>
      <c r="M42" s="9"/>
    </row>
    <row r="43" spans="2:13" s="6" customFormat="1" ht="18" customHeight="1">
      <c r="B43" s="94" t="s">
        <v>52</v>
      </c>
      <c r="C43" s="49">
        <v>3112</v>
      </c>
      <c r="D43" s="50">
        <f t="shared" si="13"/>
        <v>42.99</v>
      </c>
      <c r="E43" s="51">
        <f t="shared" si="12"/>
        <v>0.01381426735218509</v>
      </c>
      <c r="F43" s="44">
        <v>0</v>
      </c>
      <c r="G43" s="52">
        <v>42.99</v>
      </c>
      <c r="H43" s="50">
        <f t="shared" si="14"/>
        <v>1585</v>
      </c>
      <c r="I43" s="53">
        <v>1280</v>
      </c>
      <c r="J43" s="53">
        <v>302</v>
      </c>
      <c r="K43" s="52">
        <v>3</v>
      </c>
      <c r="L43" s="54">
        <f t="shared" si="15"/>
        <v>1484.0100000000002</v>
      </c>
      <c r="M43" s="9"/>
    </row>
    <row r="44" spans="2:13" s="6" customFormat="1" ht="18" customHeight="1">
      <c r="B44" s="88" t="s">
        <v>19</v>
      </c>
      <c r="C44" s="35">
        <f>SUM(C45:C46)</f>
        <v>48280</v>
      </c>
      <c r="D44" s="36">
        <f>SUM(D45:D46)</f>
        <v>37057.9</v>
      </c>
      <c r="E44" s="37">
        <f aca="true" t="shared" si="16" ref="E44:E60">D44/C44</f>
        <v>0.7675621375310688</v>
      </c>
      <c r="F44" s="39">
        <f>SUM(F45:F46)</f>
        <v>7478.82</v>
      </c>
      <c r="G44" s="38">
        <f>SUM(G45:G46)</f>
        <v>29579.08</v>
      </c>
      <c r="H44" s="36">
        <f>SUM(H45:H46)</f>
        <v>2953</v>
      </c>
      <c r="I44" s="39">
        <f>SUM(I45:I46)</f>
        <v>766</v>
      </c>
      <c r="J44" s="39">
        <f>SUM(J45:J46)</f>
        <v>1993</v>
      </c>
      <c r="K44" s="38">
        <f>SUM(K45:K46)</f>
        <v>194</v>
      </c>
      <c r="L44" s="40">
        <f>SUM(L45:L46)</f>
        <v>8269.099999999999</v>
      </c>
      <c r="M44" s="9"/>
    </row>
    <row r="45" spans="2:13" s="6" customFormat="1" ht="18" customHeight="1">
      <c r="B45" s="89" t="s">
        <v>23</v>
      </c>
      <c r="C45" s="41">
        <v>27457</v>
      </c>
      <c r="D45" s="42">
        <f>F45+G45</f>
        <v>19913.75</v>
      </c>
      <c r="E45" s="43">
        <f t="shared" si="16"/>
        <v>0.7252704228429908</v>
      </c>
      <c r="F45" s="44">
        <v>6259.36</v>
      </c>
      <c r="G45" s="70">
        <v>13654.39</v>
      </c>
      <c r="H45" s="42">
        <f>SUM(I45:K45)</f>
        <v>1731</v>
      </c>
      <c r="I45" s="44">
        <v>521</v>
      </c>
      <c r="J45" s="44">
        <v>1120</v>
      </c>
      <c r="K45" s="70">
        <v>90</v>
      </c>
      <c r="L45" s="45">
        <f>C45-D45-H45</f>
        <v>5812.25</v>
      </c>
      <c r="M45" s="9"/>
    </row>
    <row r="46" spans="2:13" s="6" customFormat="1" ht="18" customHeight="1">
      <c r="B46" s="90" t="s">
        <v>18</v>
      </c>
      <c r="C46" s="41">
        <v>20823</v>
      </c>
      <c r="D46" s="42">
        <f>F46+G46</f>
        <v>17144.15</v>
      </c>
      <c r="E46" s="43">
        <f t="shared" si="16"/>
        <v>0.8233275704749556</v>
      </c>
      <c r="F46" s="44">
        <v>1219.46</v>
      </c>
      <c r="G46" s="70">
        <v>15924.69</v>
      </c>
      <c r="H46" s="42">
        <f>SUM(I46:K46)</f>
        <v>1222</v>
      </c>
      <c r="I46" s="44">
        <v>245</v>
      </c>
      <c r="J46" s="44">
        <v>873</v>
      </c>
      <c r="K46" s="70">
        <f>104+0</f>
        <v>104</v>
      </c>
      <c r="L46" s="45">
        <f>C46-D46-H46</f>
        <v>2456.8499999999985</v>
      </c>
      <c r="M46" s="9"/>
    </row>
    <row r="47" spans="2:13" s="6" customFormat="1" ht="26.25" customHeight="1">
      <c r="B47" s="95" t="s">
        <v>9</v>
      </c>
      <c r="C47" s="58">
        <f>C48+C51+C56</f>
        <v>170086</v>
      </c>
      <c r="D47" s="59">
        <f>D48+D51+D56</f>
        <v>110259.66999999998</v>
      </c>
      <c r="E47" s="60">
        <f t="shared" si="16"/>
        <v>0.6482583516573968</v>
      </c>
      <c r="F47" s="62">
        <f aca="true" t="shared" si="17" ref="F47:L47">F48+F51+F56</f>
        <v>29565.75</v>
      </c>
      <c r="G47" s="61">
        <f t="shared" si="17"/>
        <v>80693.92</v>
      </c>
      <c r="H47" s="59">
        <f t="shared" si="17"/>
        <v>18299.8</v>
      </c>
      <c r="I47" s="62">
        <v>6470</v>
      </c>
      <c r="J47" s="62">
        <v>10100</v>
      </c>
      <c r="K47" s="61">
        <v>2200</v>
      </c>
      <c r="L47" s="63">
        <f t="shared" si="17"/>
        <v>41526.53</v>
      </c>
      <c r="M47" s="9"/>
    </row>
    <row r="48" spans="2:13" s="6" customFormat="1" ht="18" customHeight="1">
      <c r="B48" s="88" t="s">
        <v>20</v>
      </c>
      <c r="C48" s="35">
        <f>SUM(C49:C50)</f>
        <v>67735</v>
      </c>
      <c r="D48" s="36">
        <f>SUM(D49:D50)</f>
        <v>36163.97</v>
      </c>
      <c r="E48" s="37">
        <f t="shared" si="16"/>
        <v>0.5339037425260206</v>
      </c>
      <c r="F48" s="39">
        <f>SUM(F49:F50)</f>
        <v>11332.91</v>
      </c>
      <c r="G48" s="39">
        <f>SUM(G49:G50)</f>
        <v>24831.059999999998</v>
      </c>
      <c r="H48" s="36">
        <f>SUM(H49:H50)</f>
        <v>10080</v>
      </c>
      <c r="I48" s="39">
        <f>SUM(I49:I50)</f>
        <v>3920</v>
      </c>
      <c r="J48" s="39">
        <f>SUM(J49:J50)</f>
        <v>4660</v>
      </c>
      <c r="K48" s="38">
        <f>SUM(K49:K50)</f>
        <v>1500</v>
      </c>
      <c r="L48" s="40">
        <f>SUM(L49:L50)</f>
        <v>21491.03</v>
      </c>
      <c r="M48" s="9"/>
    </row>
    <row r="49" spans="2:13" s="6" customFormat="1" ht="18" customHeight="1">
      <c r="B49" s="89" t="s">
        <v>53</v>
      </c>
      <c r="C49" s="41">
        <v>40101</v>
      </c>
      <c r="D49" s="42">
        <f>F49+G49</f>
        <v>19292.29</v>
      </c>
      <c r="E49" s="43">
        <f t="shared" si="16"/>
        <v>0.4810924914590659</v>
      </c>
      <c r="F49" s="44">
        <v>3913.45</v>
      </c>
      <c r="G49" s="70">
        <v>15378.84</v>
      </c>
      <c r="H49" s="42">
        <f>SUM(I49:K49)</f>
        <v>6090</v>
      </c>
      <c r="I49" s="44">
        <v>2790</v>
      </c>
      <c r="J49" s="44">
        <v>2220</v>
      </c>
      <c r="K49" s="70">
        <v>1080</v>
      </c>
      <c r="L49" s="45">
        <f>C49-D49-H49</f>
        <v>14718.71</v>
      </c>
      <c r="M49" s="9"/>
    </row>
    <row r="50" spans="2:13" s="6" customFormat="1" ht="18" customHeight="1">
      <c r="B50" s="90" t="s">
        <v>54</v>
      </c>
      <c r="C50" s="46">
        <v>27634</v>
      </c>
      <c r="D50" s="2">
        <f>F50+G50</f>
        <v>16871.68</v>
      </c>
      <c r="E50" s="47">
        <f t="shared" si="16"/>
        <v>0.6105406383440689</v>
      </c>
      <c r="F50" s="44">
        <v>7419.46</v>
      </c>
      <c r="G50" s="71">
        <v>9452.22</v>
      </c>
      <c r="H50" s="2">
        <f>SUM(I50:K50)</f>
        <v>3990</v>
      </c>
      <c r="I50" s="72">
        <v>1130</v>
      </c>
      <c r="J50" s="72">
        <v>2440</v>
      </c>
      <c r="K50" s="71">
        <v>420</v>
      </c>
      <c r="L50" s="48">
        <f>C50-D50-H50</f>
        <v>6772.32</v>
      </c>
      <c r="M50" s="9"/>
    </row>
    <row r="51" spans="2:13" s="6" customFormat="1" ht="18" customHeight="1">
      <c r="B51" s="88" t="s">
        <v>21</v>
      </c>
      <c r="C51" s="35">
        <f>SUM(C52:C55)</f>
        <v>53499</v>
      </c>
      <c r="D51" s="36">
        <f>SUM(D52:D55)</f>
        <v>39758.70999999999</v>
      </c>
      <c r="E51" s="37">
        <f t="shared" si="16"/>
        <v>0.7431673489224097</v>
      </c>
      <c r="F51" s="39">
        <f>SUM(F52:F55)</f>
        <v>9644.44</v>
      </c>
      <c r="G51" s="38">
        <f>SUM(G52:G55)</f>
        <v>30114.269999999997</v>
      </c>
      <c r="H51" s="36">
        <f>SUM(H52:H55)</f>
        <v>3386.8</v>
      </c>
      <c r="I51" s="39">
        <f>SUM(I52:I55)</f>
        <v>1540</v>
      </c>
      <c r="J51" s="39">
        <f>SUM(J52:J55)</f>
        <v>2095</v>
      </c>
      <c r="K51" s="38">
        <f>SUM(K52:K55)</f>
        <v>261</v>
      </c>
      <c r="L51" s="40">
        <f>SUM(L52:L55)</f>
        <v>10353.490000000003</v>
      </c>
      <c r="M51" s="9"/>
    </row>
    <row r="52" spans="2:13" s="6" customFormat="1" ht="18" customHeight="1">
      <c r="B52" s="89" t="s">
        <v>55</v>
      </c>
      <c r="C52" s="41">
        <v>18009</v>
      </c>
      <c r="D52" s="42">
        <f>F52+G52</f>
        <v>10390.22</v>
      </c>
      <c r="E52" s="43">
        <f t="shared" si="16"/>
        <v>0.5769459714587151</v>
      </c>
      <c r="F52" s="44">
        <v>227.89</v>
      </c>
      <c r="G52" s="70">
        <v>10162.33</v>
      </c>
      <c r="H52" s="42">
        <f>SUM(I52:K52)</f>
        <v>2300</v>
      </c>
      <c r="I52" s="44">
        <v>1070</v>
      </c>
      <c r="J52" s="44">
        <v>1120</v>
      </c>
      <c r="K52" s="70">
        <v>110</v>
      </c>
      <c r="L52" s="45">
        <f>C52-D52-H52</f>
        <v>5318.780000000001</v>
      </c>
      <c r="M52" s="9"/>
    </row>
    <row r="53" spans="2:13" s="6" customFormat="1" ht="18" customHeight="1">
      <c r="B53" s="90" t="s">
        <v>56</v>
      </c>
      <c r="C53" s="46">
        <v>5835</v>
      </c>
      <c r="D53" s="2">
        <f>F53+G53</f>
        <v>2074.48</v>
      </c>
      <c r="E53" s="47">
        <f t="shared" si="16"/>
        <v>0.3555235646958012</v>
      </c>
      <c r="F53" s="44">
        <v>104</v>
      </c>
      <c r="G53" s="71">
        <v>1970.48</v>
      </c>
      <c r="H53" s="2">
        <v>838.4</v>
      </c>
      <c r="I53" s="72">
        <v>470</v>
      </c>
      <c r="J53" s="72">
        <v>698</v>
      </c>
      <c r="K53" s="71">
        <f>111+4</f>
        <v>115</v>
      </c>
      <c r="L53" s="48">
        <f>C53-D53-H53</f>
        <v>2922.12</v>
      </c>
      <c r="M53" s="9"/>
    </row>
    <row r="54" spans="2:13" s="6" customFormat="1" ht="18" customHeight="1">
      <c r="B54" s="94" t="s">
        <v>57</v>
      </c>
      <c r="C54" s="49">
        <v>18186</v>
      </c>
      <c r="D54" s="50">
        <f>F54+G54</f>
        <v>17256.739999999998</v>
      </c>
      <c r="E54" s="51">
        <f t="shared" si="16"/>
        <v>0.9489024524359396</v>
      </c>
      <c r="F54" s="44">
        <v>7455.28</v>
      </c>
      <c r="G54" s="52">
        <v>9801.46</v>
      </c>
      <c r="H54" s="50">
        <v>30.4</v>
      </c>
      <c r="I54" s="53">
        <v>0</v>
      </c>
      <c r="J54" s="53">
        <v>82</v>
      </c>
      <c r="K54" s="52">
        <v>13</v>
      </c>
      <c r="L54" s="54">
        <f>C54-D54-H54</f>
        <v>898.8600000000021</v>
      </c>
      <c r="M54" s="9"/>
    </row>
    <row r="55" spans="2:13" s="6" customFormat="1" ht="18" customHeight="1">
      <c r="B55" s="94" t="s">
        <v>10</v>
      </c>
      <c r="C55" s="49">
        <v>11469</v>
      </c>
      <c r="D55" s="50">
        <f>F55+G55</f>
        <v>10037.27</v>
      </c>
      <c r="E55" s="51">
        <f t="shared" si="16"/>
        <v>0.8751652280059291</v>
      </c>
      <c r="F55" s="44">
        <v>1857.27</v>
      </c>
      <c r="G55" s="52">
        <v>8180</v>
      </c>
      <c r="H55" s="50">
        <f>SUM(I55:K55)</f>
        <v>218</v>
      </c>
      <c r="I55" s="53">
        <v>0</v>
      </c>
      <c r="J55" s="53">
        <v>195</v>
      </c>
      <c r="K55" s="52">
        <v>23</v>
      </c>
      <c r="L55" s="54">
        <f>C55-D55-H55</f>
        <v>1213.7299999999996</v>
      </c>
      <c r="M55" s="9"/>
    </row>
    <row r="56" spans="2:13" s="6" customFormat="1" ht="18" customHeight="1">
      <c r="B56" s="88" t="s">
        <v>22</v>
      </c>
      <c r="C56" s="35">
        <f>SUM(C57:C60)</f>
        <v>48852</v>
      </c>
      <c r="D56" s="36">
        <f>SUM(D57:D60)</f>
        <v>34336.99</v>
      </c>
      <c r="E56" s="37">
        <f t="shared" si="16"/>
        <v>0.7028778760337345</v>
      </c>
      <c r="F56" s="39">
        <f>SUM(F57:F60)</f>
        <v>8588.4</v>
      </c>
      <c r="G56" s="38">
        <f>SUM(G57:G60)</f>
        <v>25748.59</v>
      </c>
      <c r="H56" s="36">
        <f>SUM(H57:H60)</f>
        <v>4833</v>
      </c>
      <c r="I56" s="39">
        <f>SUM(I57:I60)</f>
        <v>1019</v>
      </c>
      <c r="J56" s="39">
        <f>SUM(J57:J60)</f>
        <v>3391</v>
      </c>
      <c r="K56" s="38">
        <f>SUM(K57:K60)</f>
        <v>423</v>
      </c>
      <c r="L56" s="40">
        <f>SUM(L57:L60)</f>
        <v>9682.009999999998</v>
      </c>
      <c r="M56" s="9"/>
    </row>
    <row r="57" spans="2:13" s="6" customFormat="1" ht="18" customHeight="1">
      <c r="B57" s="89" t="s">
        <v>58</v>
      </c>
      <c r="C57" s="41">
        <v>12290</v>
      </c>
      <c r="D57" s="42">
        <f>F57+G57</f>
        <v>4693.06</v>
      </c>
      <c r="E57" s="43">
        <f t="shared" si="16"/>
        <v>0.38186004882017904</v>
      </c>
      <c r="F57" s="44">
        <v>606.12</v>
      </c>
      <c r="G57" s="70">
        <v>4086.94</v>
      </c>
      <c r="H57" s="42">
        <f>SUM(I57:K57)</f>
        <v>2721</v>
      </c>
      <c r="I57" s="44">
        <v>771</v>
      </c>
      <c r="J57" s="44">
        <v>1770</v>
      </c>
      <c r="K57" s="70">
        <v>180</v>
      </c>
      <c r="L57" s="45">
        <f>C57-D57-H57</f>
        <v>4875.94</v>
      </c>
      <c r="M57" s="9"/>
    </row>
    <row r="58" spans="2:13" s="6" customFormat="1" ht="18" customHeight="1">
      <c r="B58" s="90" t="s">
        <v>59</v>
      </c>
      <c r="C58" s="46">
        <v>18827</v>
      </c>
      <c r="D58" s="2">
        <f>F58+G58</f>
        <v>15981.76</v>
      </c>
      <c r="E58" s="47">
        <f t="shared" si="16"/>
        <v>0.8488744887661338</v>
      </c>
      <c r="F58" s="44">
        <v>3637.52</v>
      </c>
      <c r="G58" s="71">
        <v>12344.24</v>
      </c>
      <c r="H58" s="2">
        <f>SUM(I58:K58)</f>
        <v>880</v>
      </c>
      <c r="I58" s="72">
        <v>46</v>
      </c>
      <c r="J58" s="72">
        <v>741</v>
      </c>
      <c r="K58" s="71">
        <f>26+67</f>
        <v>93</v>
      </c>
      <c r="L58" s="48">
        <f>C58-D58-H58</f>
        <v>1965.2399999999998</v>
      </c>
      <c r="M58" s="9"/>
    </row>
    <row r="59" spans="2:13" s="6" customFormat="1" ht="18" customHeight="1">
      <c r="B59" s="90" t="s">
        <v>60</v>
      </c>
      <c r="C59" s="46">
        <v>11878</v>
      </c>
      <c r="D59" s="2">
        <f>F59+G59</f>
        <v>10600.78</v>
      </c>
      <c r="E59" s="47">
        <f t="shared" si="16"/>
        <v>0.8924717965987541</v>
      </c>
      <c r="F59" s="44">
        <v>3735.03</v>
      </c>
      <c r="G59" s="71">
        <v>6865.75</v>
      </c>
      <c r="H59" s="2">
        <f>SUM(I59:K59)</f>
        <v>149</v>
      </c>
      <c r="I59" s="77">
        <v>0</v>
      </c>
      <c r="J59" s="72">
        <v>134</v>
      </c>
      <c r="K59" s="71">
        <f>14+1</f>
        <v>15</v>
      </c>
      <c r="L59" s="48">
        <f>C59-D59-H59</f>
        <v>1128.2199999999993</v>
      </c>
      <c r="M59" s="9"/>
    </row>
    <row r="60" spans="2:13" s="6" customFormat="1" ht="18" customHeight="1" thickBot="1">
      <c r="B60" s="96" t="s">
        <v>61</v>
      </c>
      <c r="C60" s="78">
        <v>5857</v>
      </c>
      <c r="D60" s="1">
        <f>F60+G60</f>
        <v>3061.39</v>
      </c>
      <c r="E60" s="55">
        <f t="shared" si="16"/>
        <v>0.5226890899778043</v>
      </c>
      <c r="F60" s="79">
        <v>609.73</v>
      </c>
      <c r="G60" s="3">
        <v>2451.66</v>
      </c>
      <c r="H60" s="1">
        <f>SUM(I60:K60)</f>
        <v>1083</v>
      </c>
      <c r="I60" s="56">
        <v>202</v>
      </c>
      <c r="J60" s="56">
        <v>746</v>
      </c>
      <c r="K60" s="3">
        <f>134+1</f>
        <v>135</v>
      </c>
      <c r="L60" s="57">
        <f>C60-D60-H60</f>
        <v>1712.6100000000001</v>
      </c>
      <c r="M60" s="9"/>
    </row>
    <row r="61" s="6" customFormat="1" ht="12"/>
    <row r="62" s="6" customFormat="1" ht="12"/>
    <row r="63" s="6" customFormat="1" ht="12"/>
  </sheetData>
  <sheetProtection/>
  <mergeCells count="5">
    <mergeCell ref="L5:L6"/>
    <mergeCell ref="B5:B6"/>
    <mergeCell ref="C5:C6"/>
    <mergeCell ref="D5:G5"/>
    <mergeCell ref="H5:K5"/>
  </mergeCells>
  <printOptions horizontalCentered="1" verticalCentered="1"/>
  <pageMargins left="0.7874015748031497" right="0.5905511811023623" top="0" bottom="0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izm-k</cp:lastModifiedBy>
  <cp:lastPrinted>2009-01-26T04:31:45Z</cp:lastPrinted>
  <dcterms:created xsi:type="dcterms:W3CDTF">2006-01-04T05:18:03Z</dcterms:created>
  <dcterms:modified xsi:type="dcterms:W3CDTF">2009-01-27T07:09:02Z</dcterms:modified>
  <cp:category/>
  <cp:version/>
  <cp:contentType/>
  <cp:contentStatus/>
</cp:coreProperties>
</file>